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05" yWindow="300" windowWidth="24015" windowHeight="11670" tabRatio="844"/>
  </bookViews>
  <sheets>
    <sheet name="Eingabe" sheetId="1" r:id="rId1"/>
    <sheet name="Übersicht" sheetId="9" r:id="rId2"/>
    <sheet name="Betriebsk. Eigenverbr." sheetId="7" r:id="rId3"/>
    <sheet name="Wirtschaftlkt. Eigenverbr." sheetId="8" r:id="rId4"/>
    <sheet name="Ökobilanz" sheetId="11" r:id="rId5"/>
    <sheet name="Betriebsk. Volleinsp." sheetId="6" r:id="rId6"/>
    <sheet name="Wirtschaftlkt. Volleinsp." sheetId="21" r:id="rId7"/>
    <sheet name="BHKW-Wärmepreis" sheetId="24" r:id="rId8"/>
    <sheet name="Auslegung thermisch" sheetId="2" r:id="rId9"/>
    <sheet name="Auslegung elektrisch" sheetId="4" r:id="rId10"/>
    <sheet name="Theorie Ausl. th." sheetId="3" r:id="rId11"/>
    <sheet name="Theorie Ausl. el." sheetId="5"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APd1">[1]DECKBLATT!$D$54:$F$54</definedName>
    <definedName name="_C">'[2]d-P-V'!$J$7</definedName>
    <definedName name="_Hzw1">'[3]Zähl8 (2)'!$D$1</definedName>
    <definedName name="_Hzw2">'[3]Zähl8 (2)'!$D$1</definedName>
    <definedName name="_R">'[2]UPE 25-40'!$D$6</definedName>
    <definedName name="ABC">[4]Zähl8!$D$1</definedName>
    <definedName name="AE">[1]DECKBLATT!$D$36:$F$36</definedName>
    <definedName name="AF" localSheetId="7">#REF!</definedName>
    <definedName name="AF" localSheetId="6">#REF!</definedName>
    <definedName name="AF">#REF!</definedName>
    <definedName name="ah">'[5]Jahresdauerlinie-3-die isses'!$D$5</definedName>
    <definedName name="AL">[1]DECKBLATT!$D$37:$F$37</definedName>
    <definedName name="APd0">[1]DECKBLATT!$D$53:$F$53</definedName>
    <definedName name="APid">[1]DECKBLATT!$D$57:$F$57</definedName>
    <definedName name="APid0">[1]DECKBLATT!$D$55:$F$55</definedName>
    <definedName name="APid1">[1]DECKBLATT!$D$56:$F$56</definedName>
    <definedName name="b">'[5]Jahresdauerlinie-2'!$D$14</definedName>
    <definedName name="Bh_Ø">'[1]Ausl.-el.'!$100:$100</definedName>
    <definedName name="Bh_Ø_Wahl">[1]DECKBLATT!$K$98</definedName>
    <definedName name="Bh_Schnitt_Wahl">[6]DECKBLATT!$K$98</definedName>
    <definedName name="Bh_Wahl">[1]Sensitivität!$C$7</definedName>
    <definedName name="BHd">[1]Stromkosten!$B$68</definedName>
    <definedName name="BNT">[1]DECKBLATT!$D$45</definedName>
    <definedName name="BSHT">[1]DECKBLATT!$D$44</definedName>
    <definedName name="BWHT">[1]DECKBLATT!$D$43</definedName>
    <definedName name="Cr">'[2]UPE 25-40'!$D$10</definedName>
    <definedName name="Dg">'[2]UPE 25-40'!$D$17</definedName>
    <definedName name="dP">'[2]d-P-V'!$J$4</definedName>
    <definedName name="DT">'[2]UPE 25-40'!$D$5</definedName>
    <definedName name="elt_B" localSheetId="7">[1]DECKBLATT!#REF!</definedName>
    <definedName name="elt_B" localSheetId="6">[1]DECKBLATT!#REF!</definedName>
    <definedName name="elt_B">[1]DECKBLATT!#REF!</definedName>
    <definedName name="elt_Ko" localSheetId="7">[1]DECKBLATT!#REF!</definedName>
    <definedName name="elt_Ko" localSheetId="6">[1]DECKBLATT!#REF!</definedName>
    <definedName name="elt_Ko">[1]DECKBLATT!#REF!</definedName>
    <definedName name="emax">'[1]Ausl.-el.'!$D$137</definedName>
    <definedName name="emin">'[1]Ausl.-el.'!$D$138</definedName>
    <definedName name="ENT">[1]DECKBLATT!$E$45</definedName>
    <definedName name="EPStR">[1]DECKBLATT!$D$65</definedName>
    <definedName name="ESHT">[1]DECKBLATT!$E$44</definedName>
    <definedName name="eta_th_V" localSheetId="7">[1]DECKBLATT!#REF!</definedName>
    <definedName name="eta_th_V" localSheetId="6">[1]DECKBLATT!#REF!</definedName>
    <definedName name="eta_th_V">[1]DECKBLATT!#REF!</definedName>
    <definedName name="EVSt.">[1]Gaspreise!$G$4</definedName>
    <definedName name="EWHT">[1]DECKBLATT!$E$43</definedName>
    <definedName name="Firma">[1]Investition!$C$13</definedName>
    <definedName name="g" localSheetId="7">#REF!</definedName>
    <definedName name="g" localSheetId="6">#REF!</definedName>
    <definedName name="g">#REF!</definedName>
    <definedName name="H_Lohn" localSheetId="7">[7]Energiekontor!#REF!</definedName>
    <definedName name="H_Lohn" localSheetId="6">[7]Energiekontor!#REF!</definedName>
    <definedName name="H_Lohn">[7]Energiekontor!#REF!</definedName>
    <definedName name="in">'[2]d-P-V'!$J$4:$J$7</definedName>
    <definedName name="k">'[2]d-P-V'!$J$6</definedName>
    <definedName name="KR_spez">[1]Sensitivität!$G$7</definedName>
    <definedName name="l">'[2]UPE 25-40'!$D$7</definedName>
    <definedName name="LP">[1]DECKBLATT!$D$42:$F$42</definedName>
    <definedName name="LPi">[1]DECKBLATT!$D$51:$F$51</definedName>
    <definedName name="LPi_spez">[1]DECKBLATT!$D$52:$F$52</definedName>
    <definedName name="m">'[5]Jahresdauerlinie-2'!$D$13</definedName>
    <definedName name="M_Lohn" localSheetId="7">[7]Energiekontor!#REF!</definedName>
    <definedName name="M_Lohn" localSheetId="6">[7]Energiekontor!#REF!</definedName>
    <definedName name="M_Lohn">[7]Energiekontor!#REF!</definedName>
    <definedName name="m0">'[5]Jahresdauerlinie-2'!$D$12</definedName>
    <definedName name="Mehrkostenrechnung">[1]DECKBLATT!$J$131</definedName>
    <definedName name="Ms">'[2]UPE 25-40'!$D$14</definedName>
    <definedName name="n" localSheetId="7">#REF!</definedName>
    <definedName name="n" localSheetId="6">#REF!</definedName>
    <definedName name="n">#REF!</definedName>
    <definedName name="neu" localSheetId="7">[8]Energiekontor!#REF!</definedName>
    <definedName name="neu" localSheetId="6">[8]Energiekontor!#REF!</definedName>
    <definedName name="neu">[8]Energiekontor!#REF!</definedName>
    <definedName name="ØBh_B">[1]Stromkosten!$B$9</definedName>
    <definedName name="ØBh_K">[1]Stromkosten!$E$9</definedName>
    <definedName name="P_el">[1]Investition!$C$15</definedName>
    <definedName name="P_el_BHKW_Wahl">[1]DECKBLATT!$K$96</definedName>
    <definedName name="PAF">[1]Gaspreise!$G$3</definedName>
    <definedName name="Pel_BHKW_Wahl">[6]DECKBLATT!$K$96</definedName>
    <definedName name="Pers" localSheetId="7">[1]DECKBLATT!#REF!</definedName>
    <definedName name="Pers" localSheetId="6">[1]DECKBLATT!#REF!</definedName>
    <definedName name="Pers">[1]DECKBLATT!#REF!</definedName>
    <definedName name="Q">'[2]UPE 25-40'!$D$4</definedName>
    <definedName name="Rg">'[2]UPE 25-40'!$D$19</definedName>
    <definedName name="RL">'[2]UPE 25-40'!$D$20</definedName>
    <definedName name="_xlnm.Criteria" localSheetId="7">[1]Schadstoffbilanz!#REF!</definedName>
    <definedName name="_xlnm.Criteria" localSheetId="6">[1]Schadstoffbilanz!#REF!</definedName>
    <definedName name="_xlnm.Criteria">[1]Schadstoffbilanz!#REF!</definedName>
    <definedName name="T">'[2]UPE 25-40'!$D$9</definedName>
    <definedName name="t_Haupt">'[1]Ausl.-th.'!$D$11</definedName>
    <definedName name="TB">'[9]JDL-Strom-Gegenrechnung'!$D$37</definedName>
    <definedName name="TBO">'[9]JDL-Strom-Gegenrechnung'!$F$37</definedName>
    <definedName name="ts">'[5]Jahresdauerlinie-3-die isses'!$D$21</definedName>
    <definedName name="tsg">'[9]JDL-Strom-Gegenrechnung'!$D$31</definedName>
    <definedName name="tsga">'[9]JDL-Strom-Gegenrechnung'!$E$31</definedName>
    <definedName name="tsgo">'[9]JDL-Strom-Gegenrechnung'!$F$31</definedName>
    <definedName name="Typ">[1]Investition!$C$14</definedName>
    <definedName name="U">[1]Sensitivität!$H$9</definedName>
    <definedName name="V">'[2]d-P-V'!$J$5</definedName>
    <definedName name="Vh">'[2]UPE 25-40'!$D$12</definedName>
    <definedName name="VNT">[1]DECKBLATT!$F$45</definedName>
    <definedName name="Vollkosten" localSheetId="7">[1]DECKBLATT!#REF!</definedName>
    <definedName name="Vollkosten" localSheetId="6">[1]DECKBLATT!#REF!</definedName>
    <definedName name="Vollkosten">[1]DECKBLATT!#REF!</definedName>
    <definedName name="VP">[1]DECKBLATT!$D$41:$F$41</definedName>
    <definedName name="VPi">[1]DECKBLATT!$D$49:$F$49</definedName>
    <definedName name="VPi_spez">[1]DECKBLATT!$D$50:$F$50</definedName>
    <definedName name="Vs">'[2]UPE 25-40'!$D$13</definedName>
    <definedName name="VSHT">[1]DECKBLATT!$F$44</definedName>
    <definedName name="VWHT">[1]DECKBLATT!$F$43</definedName>
    <definedName name="W_el_B">'[1]Ausl.-el.'!$B$117:$H$117</definedName>
    <definedName name="W_HW">[1]Energiedaten!$23:$23</definedName>
    <definedName name="W_LV">[1]Energiedaten!$30:$30</definedName>
    <definedName name="W_LVH">[1]Energiedaten!$26:$26</definedName>
    <definedName name="W_th">[1]INV_VA1.XLS!$E$7</definedName>
    <definedName name="W_WW">[1]Energiedaten!$19:$19</definedName>
    <definedName name="WdSt" localSheetId="7">[1]DECKBLATT!#REF!</definedName>
    <definedName name="WdSt" localSheetId="6">[1]DECKBLATT!#REF!</definedName>
    <definedName name="WdSt">[1]DECKBLATT!#REF!</definedName>
    <definedName name="WPStR">[1]DECKBLATT!$D$66</definedName>
    <definedName name="WWB">[1]DECKBLATT!$D$10</definedName>
    <definedName name="X">'[2]UPE 25-40'!$D$8</definedName>
    <definedName name="_xlnm.Extract" localSheetId="7">[1]Schadstoffbilanz!#REF!</definedName>
    <definedName name="_xlnm.Extract" localSheetId="6">[1]Schadstoffbilanz!#REF!</definedName>
    <definedName name="_xlnm.Extract">[1]Schadstoffbilanz!#REF!</definedName>
    <definedName name="zmax">'[1]Ausl.-el.'!$D$135</definedName>
    <definedName name="zmin">'[1]Ausl.-el.'!$D$136</definedName>
    <definedName name="ZR" localSheetId="7">#REF!</definedName>
    <definedName name="ZR" localSheetId="6">#REF!</definedName>
    <definedName name="ZR">#REF!</definedName>
  </definedNames>
  <calcPr calcId="145621"/>
</workbook>
</file>

<file path=xl/calcChain.xml><?xml version="1.0" encoding="utf-8"?>
<calcChain xmlns="http://schemas.openxmlformats.org/spreadsheetml/2006/main">
  <c r="M53" i="9" l="1"/>
  <c r="M52" i="9"/>
  <c r="M51" i="9"/>
  <c r="M50" i="9"/>
  <c r="M49" i="9"/>
  <c r="B29" i="1"/>
  <c r="H53" i="9" l="1"/>
  <c r="H52" i="9"/>
  <c r="H51" i="9"/>
  <c r="H50" i="9"/>
  <c r="H49" i="9"/>
  <c r="H48" i="9"/>
  <c r="D49" i="4"/>
  <c r="E49" i="4"/>
  <c r="F49" i="4"/>
  <c r="G49" i="4"/>
  <c r="C49" i="4"/>
  <c r="B49" i="4"/>
  <c r="B50" i="4" s="1"/>
  <c r="C50" i="4" l="1"/>
  <c r="D50" i="4" s="1"/>
  <c r="E50" i="4" s="1"/>
  <c r="F50" i="4" s="1"/>
  <c r="G50" i="4" s="1"/>
  <c r="D23" i="24"/>
  <c r="D53" i="9" l="1"/>
  <c r="C53" i="9"/>
  <c r="A53" i="9"/>
  <c r="L53" i="9"/>
  <c r="K53" i="9"/>
  <c r="J53" i="9"/>
  <c r="I53" i="9"/>
  <c r="F50" i="9"/>
  <c r="F49" i="9"/>
  <c r="F53" i="9"/>
  <c r="D30" i="24" l="1"/>
  <c r="A32" i="24"/>
  <c r="A33" i="24"/>
  <c r="A34" i="24"/>
  <c r="D34" i="24"/>
  <c r="A35" i="24"/>
  <c r="D29" i="7"/>
  <c r="A31" i="7"/>
  <c r="A32" i="7"/>
  <c r="A33" i="7"/>
  <c r="D33" i="7"/>
  <c r="A34" i="7"/>
  <c r="I45" i="24"/>
  <c r="F43" i="24" s="1"/>
  <c r="I13" i="24"/>
  <c r="I15" i="24"/>
  <c r="B29" i="24"/>
  <c r="G25" i="24"/>
  <c r="D25" i="24"/>
  <c r="A5" i="24"/>
  <c r="A4" i="24"/>
  <c r="C57" i="21"/>
  <c r="H20" i="21"/>
  <c r="C14" i="21"/>
  <c r="E13" i="21"/>
  <c r="C13" i="21"/>
  <c r="A6" i="21"/>
  <c r="A4" i="21"/>
  <c r="B22" i="6"/>
  <c r="H20" i="8"/>
  <c r="C15" i="21" l="1"/>
  <c r="C58" i="21" s="1"/>
  <c r="B28" i="7"/>
  <c r="E13" i="8" l="1"/>
  <c r="D73" i="1" l="1"/>
  <c r="D89" i="1"/>
  <c r="D85" i="1"/>
  <c r="G19" i="24" s="1"/>
  <c r="D86" i="1"/>
  <c r="D84" i="1"/>
  <c r="D19" i="24" s="1"/>
  <c r="D72" i="1"/>
  <c r="G12" i="24" s="1"/>
  <c r="D71" i="1"/>
  <c r="D70" i="1"/>
  <c r="B9" i="6"/>
  <c r="G24" i="24" l="1"/>
  <c r="G23" i="24"/>
  <c r="B23" i="24" s="1"/>
  <c r="B26" i="24"/>
  <c r="C11" i="21"/>
  <c r="D69" i="1"/>
  <c r="D29" i="21" l="1"/>
  <c r="D60" i="21"/>
  <c r="B25" i="7"/>
  <c r="C11" i="8"/>
  <c r="F24" i="7"/>
  <c r="G16" i="6"/>
  <c r="B38" i="6" s="1"/>
  <c r="E47" i="7"/>
  <c r="G19" i="7" l="1"/>
  <c r="G19" i="6"/>
  <c r="D19" i="7"/>
  <c r="D19" i="6"/>
  <c r="G16" i="7"/>
  <c r="D52" i="24" s="1"/>
  <c r="G44" i="7"/>
  <c r="A5" i="7" l="1"/>
  <c r="A6" i="8"/>
  <c r="A6" i="6"/>
  <c r="G23" i="7"/>
  <c r="D23" i="7"/>
  <c r="B9" i="7" l="1"/>
  <c r="E45" i="1" l="1"/>
  <c r="E42" i="1" s="1"/>
  <c r="F45" i="1"/>
  <c r="F42" i="1" s="1"/>
  <c r="G45" i="1"/>
  <c r="G42" i="1" s="1"/>
  <c r="C45" i="1"/>
  <c r="C42" i="1" s="1"/>
  <c r="D45" i="1"/>
  <c r="D42" i="1" s="1"/>
  <c r="B45" i="1"/>
  <c r="B42" i="1" s="1"/>
  <c r="B22" i="1"/>
  <c r="A4" i="6" l="1"/>
  <c r="A4" i="11"/>
  <c r="A4" i="7"/>
  <c r="A4" i="8"/>
  <c r="N46" i="9" l="1"/>
  <c r="C48" i="9"/>
  <c r="C57" i="8" l="1"/>
  <c r="C13" i="8"/>
  <c r="C14" i="8"/>
  <c r="D29" i="8" l="1"/>
  <c r="C15" i="8"/>
  <c r="C58" i="8" s="1"/>
  <c r="D60" i="8" s="1"/>
  <c r="A45" i="24" s="1"/>
  <c r="J16" i="9" l="1"/>
  <c r="J19" i="9"/>
  <c r="K49" i="9"/>
  <c r="K52" i="9"/>
  <c r="K51" i="9"/>
  <c r="K50" i="9"/>
  <c r="J50" i="9"/>
  <c r="J51" i="9"/>
  <c r="J52" i="9"/>
  <c r="J49" i="9"/>
  <c r="J48" i="9"/>
  <c r="F52" i="9"/>
  <c r="F51" i="9"/>
  <c r="F48" i="9"/>
  <c r="I6" i="9" s="1"/>
  <c r="D52" i="9"/>
  <c r="D51" i="9"/>
  <c r="D50" i="9"/>
  <c r="D49" i="9"/>
  <c r="D48" i="9"/>
  <c r="C52" i="9"/>
  <c r="C51" i="9"/>
  <c r="C50" i="9"/>
  <c r="C49" i="9"/>
  <c r="A52" i="9"/>
  <c r="A51" i="9"/>
  <c r="A50" i="9"/>
  <c r="A49" i="9"/>
  <c r="A48" i="9"/>
  <c r="A26" i="6"/>
  <c r="B4" i="24" l="1"/>
  <c r="D4" i="21"/>
  <c r="B4" i="6"/>
  <c r="B4" i="7"/>
  <c r="C4" i="11"/>
  <c r="D4" i="8"/>
  <c r="D8" i="9"/>
  <c r="D6" i="9"/>
  <c r="B4" i="9"/>
  <c r="I52" i="9" l="1"/>
  <c r="I51" i="9"/>
  <c r="I50" i="9"/>
  <c r="I48" i="9"/>
  <c r="B47" i="7" l="1"/>
  <c r="B42" i="7"/>
  <c r="A27" i="6"/>
  <c r="A25" i="6"/>
  <c r="D23" i="6"/>
  <c r="B48" i="7" l="1"/>
  <c r="B36" i="4" l="1"/>
  <c r="D43" i="1"/>
  <c r="E43" i="1"/>
  <c r="F43" i="1"/>
  <c r="G43" i="1"/>
  <c r="B43" i="1"/>
  <c r="B35" i="6" l="1"/>
  <c r="G56" i="1" l="1"/>
  <c r="F56" i="1"/>
  <c r="E56" i="1"/>
  <c r="D56" i="1"/>
  <c r="C56" i="1"/>
  <c r="B56" i="1"/>
  <c r="B57" i="1" l="1"/>
  <c r="C57" i="1"/>
  <c r="D57" i="1" s="1"/>
  <c r="E57" i="1" s="1"/>
  <c r="F57" i="1" s="1"/>
  <c r="G57" i="1" s="1"/>
  <c r="B60" i="1" s="1"/>
  <c r="B37" i="2"/>
  <c r="C66" i="2"/>
  <c r="D66" i="2"/>
  <c r="E66" i="2"/>
  <c r="F66" i="2"/>
  <c r="G66" i="2"/>
  <c r="B66" i="2"/>
  <c r="B67" i="2" s="1"/>
  <c r="B61" i="1" l="1"/>
  <c r="B38" i="2"/>
  <c r="C67" i="2"/>
  <c r="D67" i="2" s="1"/>
  <c r="E67" i="2" s="1"/>
  <c r="F67" i="2" s="1"/>
  <c r="G67" i="2" s="1"/>
  <c r="B272" i="5"/>
  <c r="F51" i="24" l="1"/>
  <c r="B116" i="5"/>
  <c r="J882" i="3"/>
  <c r="J883" i="3"/>
  <c r="I883" i="3"/>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11" i="5"/>
  <c r="B27" i="5"/>
  <c r="B36" i="6" l="1"/>
  <c r="B37" i="6" s="1"/>
  <c r="C36" i="11"/>
  <c r="B43" i="7"/>
  <c r="B44" i="7" s="1"/>
  <c r="W879" i="5"/>
  <c r="V879" i="5"/>
  <c r="U879" i="5"/>
  <c r="W863" i="5"/>
  <c r="V863" i="5"/>
  <c r="U863" i="5"/>
  <c r="W851" i="5"/>
  <c r="V851" i="5"/>
  <c r="U851" i="5"/>
  <c r="W835" i="5"/>
  <c r="V835" i="5"/>
  <c r="U835" i="5"/>
  <c r="W878" i="5"/>
  <c r="U878" i="5"/>
  <c r="V878" i="5"/>
  <c r="W870" i="5"/>
  <c r="V870" i="5"/>
  <c r="U870" i="5"/>
  <c r="W862" i="5"/>
  <c r="U862" i="5"/>
  <c r="V862" i="5"/>
  <c r="W850" i="5"/>
  <c r="V850" i="5"/>
  <c r="U850" i="5"/>
  <c r="W838" i="5"/>
  <c r="V838" i="5"/>
  <c r="U838" i="5"/>
  <c r="W826" i="5"/>
  <c r="V826" i="5"/>
  <c r="U826" i="5"/>
  <c r="W818" i="5"/>
  <c r="V818" i="5"/>
  <c r="U818" i="5"/>
  <c r="W806" i="5"/>
  <c r="V806" i="5"/>
  <c r="U806" i="5"/>
  <c r="W798" i="5"/>
  <c r="U798" i="5"/>
  <c r="V798" i="5"/>
  <c r="W786" i="5"/>
  <c r="V786" i="5"/>
  <c r="U786" i="5"/>
  <c r="W778" i="5"/>
  <c r="V778" i="5"/>
  <c r="U778" i="5"/>
  <c r="W770" i="5"/>
  <c r="V770" i="5"/>
  <c r="U770" i="5"/>
  <c r="W762" i="5"/>
  <c r="V762" i="5"/>
  <c r="U762" i="5"/>
  <c r="W754" i="5"/>
  <c r="V754" i="5"/>
  <c r="U754" i="5"/>
  <c r="W746" i="5"/>
  <c r="V746" i="5"/>
  <c r="U746" i="5"/>
  <c r="W738" i="5"/>
  <c r="V738" i="5"/>
  <c r="U738" i="5"/>
  <c r="W730" i="5"/>
  <c r="V730" i="5"/>
  <c r="U730" i="5"/>
  <c r="W722" i="5"/>
  <c r="V722" i="5"/>
  <c r="U722" i="5"/>
  <c r="W714" i="5"/>
  <c r="V714" i="5"/>
  <c r="U714" i="5"/>
  <c r="W706" i="5"/>
  <c r="V706" i="5"/>
  <c r="U706" i="5"/>
  <c r="W698" i="5"/>
  <c r="V698" i="5"/>
  <c r="U698" i="5"/>
  <c r="W694" i="5"/>
  <c r="V694" i="5"/>
  <c r="U694" i="5"/>
  <c r="W682" i="5"/>
  <c r="V682" i="5"/>
  <c r="U682" i="5"/>
  <c r="W658" i="5"/>
  <c r="V658" i="5"/>
  <c r="U658" i="5"/>
  <c r="W877" i="5"/>
  <c r="U877" i="5"/>
  <c r="V877" i="5"/>
  <c r="W857" i="5"/>
  <c r="U857" i="5"/>
  <c r="V857" i="5"/>
  <c r="W837" i="5"/>
  <c r="V837" i="5"/>
  <c r="U837" i="5"/>
  <c r="W817" i="5"/>
  <c r="V817" i="5"/>
  <c r="U817" i="5"/>
  <c r="W797" i="5"/>
  <c r="U797" i="5"/>
  <c r="V797" i="5"/>
  <c r="W777" i="5"/>
  <c r="U777" i="5"/>
  <c r="V777" i="5"/>
  <c r="W757" i="5"/>
  <c r="V757" i="5"/>
  <c r="U757" i="5"/>
  <c r="W737" i="5"/>
  <c r="V737" i="5"/>
  <c r="U737" i="5"/>
  <c r="W717" i="5"/>
  <c r="U717" i="5"/>
  <c r="V717" i="5"/>
  <c r="W697" i="5"/>
  <c r="U697" i="5"/>
  <c r="V697" i="5"/>
  <c r="W677" i="5"/>
  <c r="V677" i="5"/>
  <c r="U677" i="5"/>
  <c r="W657" i="5"/>
  <c r="V657" i="5"/>
  <c r="U657" i="5"/>
  <c r="W637" i="5"/>
  <c r="U637" i="5"/>
  <c r="V637" i="5"/>
  <c r="W613" i="5"/>
  <c r="V613" i="5"/>
  <c r="U613" i="5"/>
  <c r="W593" i="5"/>
  <c r="V593" i="5"/>
  <c r="U593" i="5"/>
  <c r="W573" i="5"/>
  <c r="U573" i="5"/>
  <c r="V573" i="5"/>
  <c r="W549" i="5"/>
  <c r="V549" i="5"/>
  <c r="U549" i="5"/>
  <c r="W525" i="5"/>
  <c r="U525" i="5"/>
  <c r="V525" i="5"/>
  <c r="W501" i="5"/>
  <c r="V501" i="5"/>
  <c r="U501" i="5"/>
  <c r="W473" i="5"/>
  <c r="V473" i="5"/>
  <c r="U473" i="5"/>
  <c r="W445" i="5"/>
  <c r="V445" i="5"/>
  <c r="U445" i="5"/>
  <c r="W417" i="5"/>
  <c r="V417" i="5"/>
  <c r="U417" i="5"/>
  <c r="W393" i="5"/>
  <c r="V393" i="5"/>
  <c r="U393" i="5"/>
  <c r="Q373" i="5"/>
  <c r="W373" i="5"/>
  <c r="V373" i="5"/>
  <c r="U373" i="5"/>
  <c r="X353" i="5"/>
  <c r="V353" i="5"/>
  <c r="U353" i="5"/>
  <c r="X337" i="5"/>
  <c r="V337" i="5"/>
  <c r="U337" i="5"/>
  <c r="Q325" i="5"/>
  <c r="X325" i="5"/>
  <c r="V325" i="5"/>
  <c r="U325" i="5"/>
  <c r="Q317" i="5"/>
  <c r="X317" i="5"/>
  <c r="V317" i="5"/>
  <c r="U317" i="5"/>
  <c r="X313" i="5"/>
  <c r="V313" i="5"/>
  <c r="U313" i="5"/>
  <c r="X305" i="5"/>
  <c r="V305" i="5"/>
  <c r="U305" i="5"/>
  <c r="X301" i="5"/>
  <c r="V301" i="5"/>
  <c r="U301" i="5"/>
  <c r="X297" i="5"/>
  <c r="V297" i="5"/>
  <c r="U297" i="5"/>
  <c r="X293" i="5"/>
  <c r="V293" i="5"/>
  <c r="U293" i="5"/>
  <c r="X289" i="5"/>
  <c r="V289" i="5"/>
  <c r="U289" i="5"/>
  <c r="X285" i="5"/>
  <c r="V285" i="5"/>
  <c r="U285" i="5"/>
  <c r="X281" i="5"/>
  <c r="V281" i="5"/>
  <c r="U281" i="5"/>
  <c r="X277" i="5"/>
  <c r="V277" i="5"/>
  <c r="U277" i="5"/>
  <c r="X273" i="5"/>
  <c r="V273" i="5"/>
  <c r="U273" i="5"/>
  <c r="X269" i="5"/>
  <c r="V269" i="5"/>
  <c r="U269" i="5"/>
  <c r="X261" i="5"/>
  <c r="V261" i="5"/>
  <c r="U261" i="5"/>
  <c r="X257" i="5"/>
  <c r="V257" i="5"/>
  <c r="U257" i="5"/>
  <c r="X253" i="5"/>
  <c r="V253" i="5"/>
  <c r="U253" i="5"/>
  <c r="X249" i="5"/>
  <c r="V249" i="5"/>
  <c r="U249" i="5"/>
  <c r="X245" i="5"/>
  <c r="V245" i="5"/>
  <c r="U245" i="5"/>
  <c r="X241" i="5"/>
  <c r="V241" i="5"/>
  <c r="U241" i="5"/>
  <c r="X237" i="5"/>
  <c r="V237" i="5"/>
  <c r="U237" i="5"/>
  <c r="X233" i="5"/>
  <c r="V233" i="5"/>
  <c r="U233" i="5"/>
  <c r="X229" i="5"/>
  <c r="V229" i="5"/>
  <c r="U229" i="5"/>
  <c r="X225" i="5"/>
  <c r="V225" i="5"/>
  <c r="U225" i="5"/>
  <c r="X221" i="5"/>
  <c r="V221" i="5"/>
  <c r="U221" i="5"/>
  <c r="X217" i="5"/>
  <c r="V217" i="5"/>
  <c r="U217" i="5"/>
  <c r="X213" i="5"/>
  <c r="V213" i="5"/>
  <c r="U213" i="5"/>
  <c r="X209" i="5"/>
  <c r="U209" i="5"/>
  <c r="X205" i="5"/>
  <c r="U205" i="5"/>
  <c r="X201" i="5"/>
  <c r="U201" i="5"/>
  <c r="X197" i="5"/>
  <c r="U197" i="5"/>
  <c r="X193" i="5"/>
  <c r="U193" i="5"/>
  <c r="X189" i="5"/>
  <c r="U189" i="5"/>
  <c r="X185" i="5"/>
  <c r="U185" i="5"/>
  <c r="X181" i="5"/>
  <c r="U181" i="5"/>
  <c r="X177" i="5"/>
  <c r="U177" i="5"/>
  <c r="X173" i="5"/>
  <c r="U173" i="5"/>
  <c r="X169" i="5"/>
  <c r="U169" i="5"/>
  <c r="X165" i="5"/>
  <c r="U165" i="5"/>
  <c r="X161" i="5"/>
  <c r="U161" i="5"/>
  <c r="X157" i="5"/>
  <c r="U157" i="5"/>
  <c r="X153" i="5"/>
  <c r="U153" i="5"/>
  <c r="X149" i="5"/>
  <c r="U149" i="5"/>
  <c r="X145" i="5"/>
  <c r="U145" i="5"/>
  <c r="X141" i="5"/>
  <c r="U141" i="5"/>
  <c r="X137" i="5"/>
  <c r="U137" i="5"/>
  <c r="X133" i="5"/>
  <c r="U133" i="5"/>
  <c r="X129" i="5"/>
  <c r="U129" i="5"/>
  <c r="X125" i="5"/>
  <c r="U125" i="5"/>
  <c r="X121" i="5"/>
  <c r="U121" i="5"/>
  <c r="X117" i="5"/>
  <c r="U117" i="5"/>
  <c r="X113" i="5"/>
  <c r="U113" i="5"/>
  <c r="X109" i="5"/>
  <c r="U109" i="5"/>
  <c r="X105" i="5"/>
  <c r="U105" i="5"/>
  <c r="X101" i="5"/>
  <c r="U101" i="5"/>
  <c r="X97" i="5"/>
  <c r="U97" i="5"/>
  <c r="X93" i="5"/>
  <c r="U93" i="5"/>
  <c r="X89" i="5"/>
  <c r="U89" i="5"/>
  <c r="X85" i="5"/>
  <c r="U85" i="5"/>
  <c r="X81" i="5"/>
  <c r="U81" i="5"/>
  <c r="X77" i="5"/>
  <c r="U77" i="5"/>
  <c r="X73" i="5"/>
  <c r="U73" i="5"/>
  <c r="X69" i="5"/>
  <c r="U69" i="5"/>
  <c r="X65" i="5"/>
  <c r="U65" i="5"/>
  <c r="X61" i="5"/>
  <c r="U61" i="5"/>
  <c r="Q57" i="5"/>
  <c r="X57" i="5"/>
  <c r="U57" i="5"/>
  <c r="X53" i="5"/>
  <c r="U53" i="5"/>
  <c r="X49" i="5"/>
  <c r="U49" i="5"/>
  <c r="X45" i="5"/>
  <c r="X41" i="5"/>
  <c r="X37" i="5"/>
  <c r="X33" i="5"/>
  <c r="X29" i="5"/>
  <c r="X25" i="5"/>
  <c r="X21" i="5"/>
  <c r="X17" i="5"/>
  <c r="X13" i="5"/>
  <c r="W883" i="5"/>
  <c r="V883" i="5"/>
  <c r="U883" i="5"/>
  <c r="W875" i="5"/>
  <c r="V875" i="5"/>
  <c r="U875" i="5"/>
  <c r="W859" i="5"/>
  <c r="V859" i="5"/>
  <c r="U859" i="5"/>
  <c r="W847" i="5"/>
  <c r="V847" i="5"/>
  <c r="U847" i="5"/>
  <c r="W839" i="5"/>
  <c r="V839" i="5"/>
  <c r="U839" i="5"/>
  <c r="W823" i="5"/>
  <c r="V823" i="5"/>
  <c r="U823" i="5"/>
  <c r="W882" i="5"/>
  <c r="V882" i="5"/>
  <c r="U882" i="5"/>
  <c r="W874" i="5"/>
  <c r="V874" i="5"/>
  <c r="U874" i="5"/>
  <c r="W866" i="5"/>
  <c r="V866" i="5"/>
  <c r="U866" i="5"/>
  <c r="W854" i="5"/>
  <c r="V854" i="5"/>
  <c r="U854" i="5"/>
  <c r="W846" i="5"/>
  <c r="U846" i="5"/>
  <c r="V846" i="5"/>
  <c r="W842" i="5"/>
  <c r="V842" i="5"/>
  <c r="U842" i="5"/>
  <c r="W830" i="5"/>
  <c r="U830" i="5"/>
  <c r="V830" i="5"/>
  <c r="W822" i="5"/>
  <c r="V822" i="5"/>
  <c r="U822" i="5"/>
  <c r="W810" i="5"/>
  <c r="V810" i="5"/>
  <c r="U810" i="5"/>
  <c r="W802" i="5"/>
  <c r="V802" i="5"/>
  <c r="U802" i="5"/>
  <c r="W794" i="5"/>
  <c r="V794" i="5"/>
  <c r="U794" i="5"/>
  <c r="W782" i="5"/>
  <c r="U782" i="5"/>
  <c r="V782" i="5"/>
  <c r="W774" i="5"/>
  <c r="V774" i="5"/>
  <c r="U774" i="5"/>
  <c r="W758" i="5"/>
  <c r="V758" i="5"/>
  <c r="U758" i="5"/>
  <c r="W750" i="5"/>
  <c r="U750" i="5"/>
  <c r="V750" i="5"/>
  <c r="W734" i="5"/>
  <c r="U734" i="5"/>
  <c r="V734" i="5"/>
  <c r="W726" i="5"/>
  <c r="V726" i="5"/>
  <c r="U726" i="5"/>
  <c r="W718" i="5"/>
  <c r="U718" i="5"/>
  <c r="V718" i="5"/>
  <c r="W702" i="5"/>
  <c r="U702" i="5"/>
  <c r="V702" i="5"/>
  <c r="W686" i="5"/>
  <c r="U686" i="5"/>
  <c r="V686" i="5"/>
  <c r="W650" i="5"/>
  <c r="V650" i="5"/>
  <c r="U650" i="5"/>
  <c r="X11" i="5"/>
  <c r="W885" i="5"/>
  <c r="V885" i="5"/>
  <c r="U885" i="5"/>
  <c r="W881" i="5"/>
  <c r="V881" i="5"/>
  <c r="U881" i="5"/>
  <c r="W873" i="5"/>
  <c r="U873" i="5"/>
  <c r="V873" i="5"/>
  <c r="W869" i="5"/>
  <c r="V869" i="5"/>
  <c r="U869" i="5"/>
  <c r="W865" i="5"/>
  <c r="V865" i="5"/>
  <c r="U865" i="5"/>
  <c r="W861" i="5"/>
  <c r="U861" i="5"/>
  <c r="V861" i="5"/>
  <c r="W853" i="5"/>
  <c r="V853" i="5"/>
  <c r="U853" i="5"/>
  <c r="W849" i="5"/>
  <c r="V849" i="5"/>
  <c r="U849" i="5"/>
  <c r="W845" i="5"/>
  <c r="U845" i="5"/>
  <c r="V845" i="5"/>
  <c r="W841" i="5"/>
  <c r="U841" i="5"/>
  <c r="V841" i="5"/>
  <c r="W833" i="5"/>
  <c r="V833" i="5"/>
  <c r="U833" i="5"/>
  <c r="W829" i="5"/>
  <c r="U829" i="5"/>
  <c r="V829" i="5"/>
  <c r="W825" i="5"/>
  <c r="U825" i="5"/>
  <c r="V825" i="5"/>
  <c r="W821" i="5"/>
  <c r="V821" i="5"/>
  <c r="U821" i="5"/>
  <c r="W813" i="5"/>
  <c r="U813" i="5"/>
  <c r="V813" i="5"/>
  <c r="W809" i="5"/>
  <c r="U809" i="5"/>
  <c r="V809" i="5"/>
  <c r="W805" i="5"/>
  <c r="V805" i="5"/>
  <c r="U805" i="5"/>
  <c r="W801" i="5"/>
  <c r="V801" i="5"/>
  <c r="U801" i="5"/>
  <c r="W793" i="5"/>
  <c r="U793" i="5"/>
  <c r="V793" i="5"/>
  <c r="W789" i="5"/>
  <c r="V789" i="5"/>
  <c r="U789" i="5"/>
  <c r="W785" i="5"/>
  <c r="V785" i="5"/>
  <c r="U785" i="5"/>
  <c r="W781" i="5"/>
  <c r="U781" i="5"/>
  <c r="V781" i="5"/>
  <c r="W773" i="5"/>
  <c r="V773" i="5"/>
  <c r="U773" i="5"/>
  <c r="W769" i="5"/>
  <c r="V769" i="5"/>
  <c r="U769" i="5"/>
  <c r="W765" i="5"/>
  <c r="U765" i="5"/>
  <c r="V765" i="5"/>
  <c r="W761" i="5"/>
  <c r="U761" i="5"/>
  <c r="V761" i="5"/>
  <c r="W753" i="5"/>
  <c r="V753" i="5"/>
  <c r="U753" i="5"/>
  <c r="W749" i="5"/>
  <c r="U749" i="5"/>
  <c r="V749" i="5"/>
  <c r="W745" i="5"/>
  <c r="U745" i="5"/>
  <c r="V745" i="5"/>
  <c r="W741" i="5"/>
  <c r="V741" i="5"/>
  <c r="U741" i="5"/>
  <c r="W733" i="5"/>
  <c r="U733" i="5"/>
  <c r="V733" i="5"/>
  <c r="W729" i="5"/>
  <c r="U729" i="5"/>
  <c r="V729" i="5"/>
  <c r="W725" i="5"/>
  <c r="V725" i="5"/>
  <c r="U725" i="5"/>
  <c r="W721" i="5"/>
  <c r="V721" i="5"/>
  <c r="U721" i="5"/>
  <c r="W713" i="5"/>
  <c r="U713" i="5"/>
  <c r="V713" i="5"/>
  <c r="W709" i="5"/>
  <c r="V709" i="5"/>
  <c r="U709" i="5"/>
  <c r="W705" i="5"/>
  <c r="V705" i="5"/>
  <c r="U705" i="5"/>
  <c r="W701" i="5"/>
  <c r="U701" i="5"/>
  <c r="V701" i="5"/>
  <c r="W693" i="5"/>
  <c r="V693" i="5"/>
  <c r="U693" i="5"/>
  <c r="W689" i="5"/>
  <c r="V689" i="5"/>
  <c r="U689" i="5"/>
  <c r="W685" i="5"/>
  <c r="U685" i="5"/>
  <c r="V685" i="5"/>
  <c r="W681" i="5"/>
  <c r="U681" i="5"/>
  <c r="V681" i="5"/>
  <c r="W673" i="5"/>
  <c r="V673" i="5"/>
  <c r="U673" i="5"/>
  <c r="W669" i="5"/>
  <c r="U669" i="5"/>
  <c r="V669" i="5"/>
  <c r="W665" i="5"/>
  <c r="U665" i="5"/>
  <c r="V665" i="5"/>
  <c r="W661" i="5"/>
  <c r="V661" i="5"/>
  <c r="U661" i="5"/>
  <c r="W653" i="5"/>
  <c r="U653" i="5"/>
  <c r="V653" i="5"/>
  <c r="W649" i="5"/>
  <c r="U649" i="5"/>
  <c r="V649" i="5"/>
  <c r="W645" i="5"/>
  <c r="V645" i="5"/>
  <c r="U645" i="5"/>
  <c r="W641" i="5"/>
  <c r="V641" i="5"/>
  <c r="U641" i="5"/>
  <c r="W633" i="5"/>
  <c r="U633" i="5"/>
  <c r="V633" i="5"/>
  <c r="W629" i="5"/>
  <c r="V629" i="5"/>
  <c r="U629" i="5"/>
  <c r="W625" i="5"/>
  <c r="V625" i="5"/>
  <c r="U625" i="5"/>
  <c r="W621" i="5"/>
  <c r="U621" i="5"/>
  <c r="V621" i="5"/>
  <c r="W617" i="5"/>
  <c r="U617" i="5"/>
  <c r="V617" i="5"/>
  <c r="W609" i="5"/>
  <c r="V609" i="5"/>
  <c r="U609" i="5"/>
  <c r="W605" i="5"/>
  <c r="U605" i="5"/>
  <c r="V605" i="5"/>
  <c r="W601" i="5"/>
  <c r="U601" i="5"/>
  <c r="V601" i="5"/>
  <c r="W597" i="5"/>
  <c r="V597" i="5"/>
  <c r="U597" i="5"/>
  <c r="W589" i="5"/>
  <c r="U589" i="5"/>
  <c r="V589" i="5"/>
  <c r="W585" i="5"/>
  <c r="U585" i="5"/>
  <c r="V585" i="5"/>
  <c r="W581" i="5"/>
  <c r="V581" i="5"/>
  <c r="U581" i="5"/>
  <c r="W577" i="5"/>
  <c r="V577" i="5"/>
  <c r="U577" i="5"/>
  <c r="W569" i="5"/>
  <c r="U569" i="5"/>
  <c r="V569" i="5"/>
  <c r="W565" i="5"/>
  <c r="V565" i="5"/>
  <c r="U565" i="5"/>
  <c r="W561" i="5"/>
  <c r="V561" i="5"/>
  <c r="U561" i="5"/>
  <c r="W557" i="5"/>
  <c r="U557" i="5"/>
  <c r="V557" i="5"/>
  <c r="W553" i="5"/>
  <c r="U553" i="5"/>
  <c r="V553" i="5"/>
  <c r="W545" i="5"/>
  <c r="V545" i="5"/>
  <c r="U545" i="5"/>
  <c r="W541" i="5"/>
  <c r="U541" i="5"/>
  <c r="V541" i="5"/>
  <c r="W537" i="5"/>
  <c r="U537" i="5"/>
  <c r="V537" i="5"/>
  <c r="W533" i="5"/>
  <c r="V533" i="5"/>
  <c r="U533" i="5"/>
  <c r="W529" i="5"/>
  <c r="V529" i="5"/>
  <c r="U529" i="5"/>
  <c r="W521" i="5"/>
  <c r="U521" i="5"/>
  <c r="V521" i="5"/>
  <c r="W517" i="5"/>
  <c r="V517" i="5"/>
  <c r="U517" i="5"/>
  <c r="W513" i="5"/>
  <c r="V513" i="5"/>
  <c r="U513" i="5"/>
  <c r="W509" i="5"/>
  <c r="V509" i="5"/>
  <c r="U509" i="5"/>
  <c r="W505" i="5"/>
  <c r="V505" i="5"/>
  <c r="U505" i="5"/>
  <c r="W497" i="5"/>
  <c r="V497" i="5"/>
  <c r="U497" i="5"/>
  <c r="W493" i="5"/>
  <c r="V493" i="5"/>
  <c r="U493" i="5"/>
  <c r="W489" i="5"/>
  <c r="V489" i="5"/>
  <c r="U489" i="5"/>
  <c r="W485" i="5"/>
  <c r="V485" i="5"/>
  <c r="U485" i="5"/>
  <c r="W481" i="5"/>
  <c r="V481" i="5"/>
  <c r="U481" i="5"/>
  <c r="W477" i="5"/>
  <c r="V477" i="5"/>
  <c r="U477" i="5"/>
  <c r="W469" i="5"/>
  <c r="V469" i="5"/>
  <c r="U469" i="5"/>
  <c r="W465" i="5"/>
  <c r="V465" i="5"/>
  <c r="U465" i="5"/>
  <c r="W461" i="5"/>
  <c r="V461" i="5"/>
  <c r="U461" i="5"/>
  <c r="W457" i="5"/>
  <c r="V457" i="5"/>
  <c r="U457" i="5"/>
  <c r="W453" i="5"/>
  <c r="V453" i="5"/>
  <c r="U453" i="5"/>
  <c r="W449" i="5"/>
  <c r="V449" i="5"/>
  <c r="U449" i="5"/>
  <c r="W441" i="5"/>
  <c r="V441" i="5"/>
  <c r="U441" i="5"/>
  <c r="W437" i="5"/>
  <c r="V437" i="5"/>
  <c r="U437" i="5"/>
  <c r="W433" i="5"/>
  <c r="V433" i="5"/>
  <c r="U433" i="5"/>
  <c r="W429" i="5"/>
  <c r="V429" i="5"/>
  <c r="U429" i="5"/>
  <c r="W425" i="5"/>
  <c r="V425" i="5"/>
  <c r="U425" i="5"/>
  <c r="W421" i="5"/>
  <c r="V421" i="5"/>
  <c r="U421" i="5"/>
  <c r="W413" i="5"/>
  <c r="V413" i="5"/>
  <c r="U413" i="5"/>
  <c r="W409" i="5"/>
  <c r="V409" i="5"/>
  <c r="U409" i="5"/>
  <c r="W405" i="5"/>
  <c r="V405" i="5"/>
  <c r="U405" i="5"/>
  <c r="W401" i="5"/>
  <c r="V401" i="5"/>
  <c r="U401" i="5"/>
  <c r="W397" i="5"/>
  <c r="V397" i="5"/>
  <c r="U397" i="5"/>
  <c r="W389" i="5"/>
  <c r="V389" i="5"/>
  <c r="U389" i="5"/>
  <c r="W385" i="5"/>
  <c r="V385" i="5"/>
  <c r="U385" i="5"/>
  <c r="Q381" i="5"/>
  <c r="W381" i="5"/>
  <c r="V381" i="5"/>
  <c r="U381" i="5"/>
  <c r="W377" i="5"/>
  <c r="V377" i="5"/>
  <c r="U377" i="5"/>
  <c r="X369" i="5"/>
  <c r="V369" i="5"/>
  <c r="U369" i="5"/>
  <c r="Q365" i="5"/>
  <c r="X365" i="5"/>
  <c r="V365" i="5"/>
  <c r="U365" i="5"/>
  <c r="X361" i="5"/>
  <c r="V361" i="5"/>
  <c r="U361" i="5"/>
  <c r="Q357" i="5"/>
  <c r="X357" i="5"/>
  <c r="V357" i="5"/>
  <c r="U357" i="5"/>
  <c r="Q349" i="5"/>
  <c r="X349" i="5"/>
  <c r="V349" i="5"/>
  <c r="U349" i="5"/>
  <c r="X345" i="5"/>
  <c r="V345" i="5"/>
  <c r="U345" i="5"/>
  <c r="Q341" i="5"/>
  <c r="X341" i="5"/>
  <c r="V341" i="5"/>
  <c r="U341" i="5"/>
  <c r="Q333" i="5"/>
  <c r="X333" i="5"/>
  <c r="V333" i="5"/>
  <c r="U333" i="5"/>
  <c r="X329" i="5"/>
  <c r="V329" i="5"/>
  <c r="U329" i="5"/>
  <c r="X321" i="5"/>
  <c r="V321" i="5"/>
  <c r="U321" i="5"/>
  <c r="Q309" i="5"/>
  <c r="X309" i="5"/>
  <c r="V309" i="5"/>
  <c r="U309" i="5"/>
  <c r="X265" i="5"/>
  <c r="V265" i="5"/>
  <c r="U265" i="5"/>
  <c r="V888" i="5"/>
  <c r="W888" i="5"/>
  <c r="U888" i="5"/>
  <c r="S888" i="5"/>
  <c r="T888" i="5" s="1"/>
  <c r="W884" i="5"/>
  <c r="V884" i="5"/>
  <c r="U884" i="5"/>
  <c r="W880" i="5"/>
  <c r="V880" i="5"/>
  <c r="U880" i="5"/>
  <c r="W876" i="5"/>
  <c r="V876" i="5"/>
  <c r="U876" i="5"/>
  <c r="V872" i="5"/>
  <c r="W872" i="5"/>
  <c r="U872" i="5"/>
  <c r="W868" i="5"/>
  <c r="V868" i="5"/>
  <c r="U868" i="5"/>
  <c r="W864" i="5"/>
  <c r="V864" i="5"/>
  <c r="U864" i="5"/>
  <c r="W860" i="5"/>
  <c r="V860" i="5"/>
  <c r="U860" i="5"/>
  <c r="V856" i="5"/>
  <c r="W856" i="5"/>
  <c r="U856" i="5"/>
  <c r="W852" i="5"/>
  <c r="V852" i="5"/>
  <c r="U852" i="5"/>
  <c r="W848" i="5"/>
  <c r="V848" i="5"/>
  <c r="U848" i="5"/>
  <c r="W844" i="5"/>
  <c r="V844" i="5"/>
  <c r="U844" i="5"/>
  <c r="V840" i="5"/>
  <c r="W840" i="5"/>
  <c r="U840" i="5"/>
  <c r="W836" i="5"/>
  <c r="V836" i="5"/>
  <c r="U836" i="5"/>
  <c r="W832" i="5"/>
  <c r="V832" i="5"/>
  <c r="U832" i="5"/>
  <c r="W828" i="5"/>
  <c r="V828" i="5"/>
  <c r="U828" i="5"/>
  <c r="V824" i="5"/>
  <c r="W824" i="5"/>
  <c r="U824" i="5"/>
  <c r="W820" i="5"/>
  <c r="V820" i="5"/>
  <c r="U820" i="5"/>
  <c r="W816" i="5"/>
  <c r="V816" i="5"/>
  <c r="U816" i="5"/>
  <c r="W812" i="5"/>
  <c r="V812" i="5"/>
  <c r="U812" i="5"/>
  <c r="V808" i="5"/>
  <c r="W808" i="5"/>
  <c r="U808" i="5"/>
  <c r="W804" i="5"/>
  <c r="V804" i="5"/>
  <c r="U804" i="5"/>
  <c r="W800" i="5"/>
  <c r="V800" i="5"/>
  <c r="U800" i="5"/>
  <c r="W796" i="5"/>
  <c r="V796" i="5"/>
  <c r="U796" i="5"/>
  <c r="V792" i="5"/>
  <c r="W792" i="5"/>
  <c r="U792" i="5"/>
  <c r="W788" i="5"/>
  <c r="V788" i="5"/>
  <c r="U788" i="5"/>
  <c r="W784" i="5"/>
  <c r="V784" i="5"/>
  <c r="U784" i="5"/>
  <c r="W780" i="5"/>
  <c r="V780" i="5"/>
  <c r="U780" i="5"/>
  <c r="V776" i="5"/>
  <c r="W776" i="5"/>
  <c r="U776" i="5"/>
  <c r="W772" i="5"/>
  <c r="V772" i="5"/>
  <c r="U772" i="5"/>
  <c r="W768" i="5"/>
  <c r="V768" i="5"/>
  <c r="U768" i="5"/>
  <c r="W764" i="5"/>
  <c r="V764" i="5"/>
  <c r="U764" i="5"/>
  <c r="V760" i="5"/>
  <c r="W760" i="5"/>
  <c r="U760" i="5"/>
  <c r="W756" i="5"/>
  <c r="V756" i="5"/>
  <c r="U756" i="5"/>
  <c r="W752" i="5"/>
  <c r="V752" i="5"/>
  <c r="U752" i="5"/>
  <c r="W748" i="5"/>
  <c r="V748" i="5"/>
  <c r="U748" i="5"/>
  <c r="V744" i="5"/>
  <c r="W744" i="5"/>
  <c r="U744" i="5"/>
  <c r="W740" i="5"/>
  <c r="V740" i="5"/>
  <c r="U740" i="5"/>
  <c r="W736" i="5"/>
  <c r="V736" i="5"/>
  <c r="U736" i="5"/>
  <c r="W732" i="5"/>
  <c r="V732" i="5"/>
  <c r="U732" i="5"/>
  <c r="V728" i="5"/>
  <c r="W728" i="5"/>
  <c r="U728" i="5"/>
  <c r="W724" i="5"/>
  <c r="V724" i="5"/>
  <c r="U724" i="5"/>
  <c r="W720" i="5"/>
  <c r="V720" i="5"/>
  <c r="U720" i="5"/>
  <c r="W716" i="5"/>
  <c r="V716" i="5"/>
  <c r="U716" i="5"/>
  <c r="V712" i="5"/>
  <c r="W712" i="5"/>
  <c r="U712" i="5"/>
  <c r="W708" i="5"/>
  <c r="V708" i="5"/>
  <c r="U708" i="5"/>
  <c r="W704" i="5"/>
  <c r="V704" i="5"/>
  <c r="U704" i="5"/>
  <c r="W700" i="5"/>
  <c r="V700" i="5"/>
  <c r="U700" i="5"/>
  <c r="V696" i="5"/>
  <c r="W696" i="5"/>
  <c r="U696" i="5"/>
  <c r="W692" i="5"/>
  <c r="V692" i="5"/>
  <c r="U692" i="5"/>
  <c r="W688" i="5"/>
  <c r="V688" i="5"/>
  <c r="U688" i="5"/>
  <c r="W684" i="5"/>
  <c r="V684" i="5"/>
  <c r="U684" i="5"/>
  <c r="V680" i="5"/>
  <c r="W680" i="5"/>
  <c r="U680" i="5"/>
  <c r="W676" i="5"/>
  <c r="V676" i="5"/>
  <c r="U676" i="5"/>
  <c r="W672" i="5"/>
  <c r="V672" i="5"/>
  <c r="U672" i="5"/>
  <c r="W668" i="5"/>
  <c r="V668" i="5"/>
  <c r="U668" i="5"/>
  <c r="V664" i="5"/>
  <c r="W664" i="5"/>
  <c r="U664" i="5"/>
  <c r="W660" i="5"/>
  <c r="V660" i="5"/>
  <c r="U660" i="5"/>
  <c r="W656" i="5"/>
  <c r="V656" i="5"/>
  <c r="U656" i="5"/>
  <c r="W652" i="5"/>
  <c r="V652" i="5"/>
  <c r="U652" i="5"/>
  <c r="V648" i="5"/>
  <c r="W648" i="5"/>
  <c r="U648" i="5"/>
  <c r="W644" i="5"/>
  <c r="V644" i="5"/>
  <c r="U644" i="5"/>
  <c r="W640" i="5"/>
  <c r="V640" i="5"/>
  <c r="U640" i="5"/>
  <c r="W636" i="5"/>
  <c r="V636" i="5"/>
  <c r="U636" i="5"/>
  <c r="V632" i="5"/>
  <c r="W632" i="5"/>
  <c r="U632" i="5"/>
  <c r="W628" i="5"/>
  <c r="V628" i="5"/>
  <c r="U628" i="5"/>
  <c r="W624" i="5"/>
  <c r="V624" i="5"/>
  <c r="U624" i="5"/>
  <c r="W620" i="5"/>
  <c r="V620" i="5"/>
  <c r="U620" i="5"/>
  <c r="V616" i="5"/>
  <c r="W616" i="5"/>
  <c r="U616" i="5"/>
  <c r="W612" i="5"/>
  <c r="V612" i="5"/>
  <c r="U612" i="5"/>
  <c r="W608" i="5"/>
  <c r="V608" i="5"/>
  <c r="U608" i="5"/>
  <c r="W604" i="5"/>
  <c r="V604" i="5"/>
  <c r="U604" i="5"/>
  <c r="V600" i="5"/>
  <c r="W600" i="5"/>
  <c r="U600" i="5"/>
  <c r="W596" i="5"/>
  <c r="V596" i="5"/>
  <c r="U596" i="5"/>
  <c r="W592" i="5"/>
  <c r="V592" i="5"/>
  <c r="U592" i="5"/>
  <c r="W588" i="5"/>
  <c r="V588" i="5"/>
  <c r="U588" i="5"/>
  <c r="V584" i="5"/>
  <c r="W584" i="5"/>
  <c r="U584" i="5"/>
  <c r="W580" i="5"/>
  <c r="V580" i="5"/>
  <c r="U580" i="5"/>
  <c r="W576" i="5"/>
  <c r="V576" i="5"/>
  <c r="U576" i="5"/>
  <c r="W572" i="5"/>
  <c r="V572" i="5"/>
  <c r="U572" i="5"/>
  <c r="V568" i="5"/>
  <c r="W568" i="5"/>
  <c r="U568" i="5"/>
  <c r="W564" i="5"/>
  <c r="V564" i="5"/>
  <c r="U564" i="5"/>
  <c r="W560" i="5"/>
  <c r="V560" i="5"/>
  <c r="U560" i="5"/>
  <c r="W556" i="5"/>
  <c r="V556" i="5"/>
  <c r="U556" i="5"/>
  <c r="V552" i="5"/>
  <c r="W552" i="5"/>
  <c r="U552" i="5"/>
  <c r="W548" i="5"/>
  <c r="V548" i="5"/>
  <c r="U548" i="5"/>
  <c r="W544" i="5"/>
  <c r="V544" i="5"/>
  <c r="U544" i="5"/>
  <c r="W540" i="5"/>
  <c r="V540" i="5"/>
  <c r="U540" i="5"/>
  <c r="V536" i="5"/>
  <c r="W536" i="5"/>
  <c r="U536" i="5"/>
  <c r="W532" i="5"/>
  <c r="V532" i="5"/>
  <c r="U532" i="5"/>
  <c r="W528" i="5"/>
  <c r="V528" i="5"/>
  <c r="U528" i="5"/>
  <c r="W524" i="5"/>
  <c r="V524" i="5"/>
  <c r="U524" i="5"/>
  <c r="V520" i="5"/>
  <c r="W520" i="5"/>
  <c r="U520" i="5"/>
  <c r="W516" i="5"/>
  <c r="V516" i="5"/>
  <c r="U516" i="5"/>
  <c r="W512" i="5"/>
  <c r="V512" i="5"/>
  <c r="U512" i="5"/>
  <c r="W508" i="5"/>
  <c r="V508" i="5"/>
  <c r="U508" i="5"/>
  <c r="V504" i="5"/>
  <c r="W504" i="5"/>
  <c r="U504" i="5"/>
  <c r="W500" i="5"/>
  <c r="V500" i="5"/>
  <c r="U500" i="5"/>
  <c r="W496" i="5"/>
  <c r="V496" i="5"/>
  <c r="U496" i="5"/>
  <c r="W492" i="5"/>
  <c r="V492" i="5"/>
  <c r="U492" i="5"/>
  <c r="V488" i="5"/>
  <c r="W488" i="5"/>
  <c r="U488" i="5"/>
  <c r="W484" i="5"/>
  <c r="V484" i="5"/>
  <c r="U484" i="5"/>
  <c r="W480" i="5"/>
  <c r="V480" i="5"/>
  <c r="U480" i="5"/>
  <c r="W476" i="5"/>
  <c r="V476" i="5"/>
  <c r="U476" i="5"/>
  <c r="V472" i="5"/>
  <c r="W472" i="5"/>
  <c r="U472" i="5"/>
  <c r="W468" i="5"/>
  <c r="V468" i="5"/>
  <c r="U468" i="5"/>
  <c r="W464" i="5"/>
  <c r="V464" i="5"/>
  <c r="U464" i="5"/>
  <c r="W460" i="5"/>
  <c r="V460" i="5"/>
  <c r="U460" i="5"/>
  <c r="V456" i="5"/>
  <c r="W456" i="5"/>
  <c r="U456" i="5"/>
  <c r="W452" i="5"/>
  <c r="V452" i="5"/>
  <c r="U452" i="5"/>
  <c r="W448" i="5"/>
  <c r="V448" i="5"/>
  <c r="U448" i="5"/>
  <c r="W444" i="5"/>
  <c r="V444" i="5"/>
  <c r="U444" i="5"/>
  <c r="V440" i="5"/>
  <c r="W440" i="5"/>
  <c r="U440" i="5"/>
  <c r="W436" i="5"/>
  <c r="V436" i="5"/>
  <c r="U436" i="5"/>
  <c r="W432" i="5"/>
  <c r="V432" i="5"/>
  <c r="U432" i="5"/>
  <c r="W428" i="5"/>
  <c r="V428" i="5"/>
  <c r="U428" i="5"/>
  <c r="V424" i="5"/>
  <c r="W424" i="5"/>
  <c r="U424" i="5"/>
  <c r="W420" i="5"/>
  <c r="V420" i="5"/>
  <c r="U420" i="5"/>
  <c r="W416" i="5"/>
  <c r="V416" i="5"/>
  <c r="U416" i="5"/>
  <c r="W412" i="5"/>
  <c r="V412" i="5"/>
  <c r="U412" i="5"/>
  <c r="V408" i="5"/>
  <c r="W408" i="5"/>
  <c r="U408" i="5"/>
  <c r="W404" i="5"/>
  <c r="V404" i="5"/>
  <c r="U404" i="5"/>
  <c r="W400" i="5"/>
  <c r="V400" i="5"/>
  <c r="U400" i="5"/>
  <c r="W396" i="5"/>
  <c r="V396" i="5"/>
  <c r="U396" i="5"/>
  <c r="V392" i="5"/>
  <c r="W392" i="5"/>
  <c r="U392" i="5"/>
  <c r="W388" i="5"/>
  <c r="V388" i="5"/>
  <c r="U388" i="5"/>
  <c r="W384" i="5"/>
  <c r="V384" i="5"/>
  <c r="U384" i="5"/>
  <c r="W380" i="5"/>
  <c r="V380" i="5"/>
  <c r="U380" i="5"/>
  <c r="W376" i="5"/>
  <c r="V376" i="5"/>
  <c r="U376" i="5"/>
  <c r="W372" i="5"/>
  <c r="V372" i="5"/>
  <c r="U372" i="5"/>
  <c r="X368" i="5"/>
  <c r="V368" i="5"/>
  <c r="U368" i="5"/>
  <c r="X364" i="5"/>
  <c r="V364" i="5"/>
  <c r="U364" i="5"/>
  <c r="X360" i="5"/>
  <c r="V360" i="5"/>
  <c r="U360" i="5"/>
  <c r="X356" i="5"/>
  <c r="V356" i="5"/>
  <c r="U356" i="5"/>
  <c r="X352" i="5"/>
  <c r="V352" i="5"/>
  <c r="U352" i="5"/>
  <c r="X348" i="5"/>
  <c r="V348" i="5"/>
  <c r="U348" i="5"/>
  <c r="X344" i="5"/>
  <c r="V344" i="5"/>
  <c r="U344" i="5"/>
  <c r="X340" i="5"/>
  <c r="V340" i="5"/>
  <c r="U340" i="5"/>
  <c r="X336" i="5"/>
  <c r="V336" i="5"/>
  <c r="U336" i="5"/>
  <c r="X332" i="5"/>
  <c r="V332" i="5"/>
  <c r="U332" i="5"/>
  <c r="X328" i="5"/>
  <c r="V328" i="5"/>
  <c r="U328" i="5"/>
  <c r="X324" i="5"/>
  <c r="V324" i="5"/>
  <c r="U324" i="5"/>
  <c r="X320" i="5"/>
  <c r="V320" i="5"/>
  <c r="U320" i="5"/>
  <c r="X316" i="5"/>
  <c r="V316" i="5"/>
  <c r="U316" i="5"/>
  <c r="X312" i="5"/>
  <c r="V312" i="5"/>
  <c r="U312" i="5"/>
  <c r="X308" i="5"/>
  <c r="V308" i="5"/>
  <c r="U308" i="5"/>
  <c r="X304" i="5"/>
  <c r="V304" i="5"/>
  <c r="U304" i="5"/>
  <c r="X300" i="5"/>
  <c r="V300" i="5"/>
  <c r="U300" i="5"/>
  <c r="X296" i="5"/>
  <c r="V296" i="5"/>
  <c r="U296" i="5"/>
  <c r="X292" i="5"/>
  <c r="V292" i="5"/>
  <c r="U292" i="5"/>
  <c r="X288" i="5"/>
  <c r="V288" i="5"/>
  <c r="U288" i="5"/>
  <c r="X284" i="5"/>
  <c r="V284" i="5"/>
  <c r="U284" i="5"/>
  <c r="X280" i="5"/>
  <c r="V280" i="5"/>
  <c r="U280" i="5"/>
  <c r="X276" i="5"/>
  <c r="V276" i="5"/>
  <c r="U276" i="5"/>
  <c r="X272" i="5"/>
  <c r="V272" i="5"/>
  <c r="U272" i="5"/>
  <c r="X268" i="5"/>
  <c r="V268" i="5"/>
  <c r="U268" i="5"/>
  <c r="X264" i="5"/>
  <c r="V264" i="5"/>
  <c r="U264" i="5"/>
  <c r="X260" i="5"/>
  <c r="V260" i="5"/>
  <c r="U260" i="5"/>
  <c r="X256" i="5"/>
  <c r="V256" i="5"/>
  <c r="U256" i="5"/>
  <c r="X252" i="5"/>
  <c r="V252" i="5"/>
  <c r="U252" i="5"/>
  <c r="X248" i="5"/>
  <c r="V248" i="5"/>
  <c r="U248" i="5"/>
  <c r="X244" i="5"/>
  <c r="V244" i="5"/>
  <c r="U244" i="5"/>
  <c r="X240" i="5"/>
  <c r="V240" i="5"/>
  <c r="U240" i="5"/>
  <c r="X236" i="5"/>
  <c r="V236" i="5"/>
  <c r="U236" i="5"/>
  <c r="X232" i="5"/>
  <c r="V232" i="5"/>
  <c r="U232" i="5"/>
  <c r="X228" i="5"/>
  <c r="V228" i="5"/>
  <c r="U228" i="5"/>
  <c r="X224" i="5"/>
  <c r="V224" i="5"/>
  <c r="U224" i="5"/>
  <c r="X220" i="5"/>
  <c r="V220" i="5"/>
  <c r="U220" i="5"/>
  <c r="X216" i="5"/>
  <c r="V216" i="5"/>
  <c r="U216" i="5"/>
  <c r="X212" i="5"/>
  <c r="U212" i="5"/>
  <c r="X208" i="5"/>
  <c r="U208" i="5"/>
  <c r="X204" i="5"/>
  <c r="U204" i="5"/>
  <c r="X200" i="5"/>
  <c r="U200" i="5"/>
  <c r="X196" i="5"/>
  <c r="U196" i="5"/>
  <c r="X192" i="5"/>
  <c r="U192" i="5"/>
  <c r="X188" i="5"/>
  <c r="U188" i="5"/>
  <c r="X184" i="5"/>
  <c r="U184" i="5"/>
  <c r="X180" i="5"/>
  <c r="U180" i="5"/>
  <c r="X176" i="5"/>
  <c r="U176" i="5"/>
  <c r="X172" i="5"/>
  <c r="U172" i="5"/>
  <c r="X168" i="5"/>
  <c r="U168" i="5"/>
  <c r="X164" i="5"/>
  <c r="U164" i="5"/>
  <c r="X160" i="5"/>
  <c r="U160" i="5"/>
  <c r="X156" i="5"/>
  <c r="U156" i="5"/>
  <c r="X152" i="5"/>
  <c r="U152" i="5"/>
  <c r="X148" i="5"/>
  <c r="U148" i="5"/>
  <c r="X144" i="5"/>
  <c r="U144" i="5"/>
  <c r="X140" i="5"/>
  <c r="U140" i="5"/>
  <c r="X136" i="5"/>
  <c r="U136" i="5"/>
  <c r="X132" i="5"/>
  <c r="U132" i="5"/>
  <c r="X128" i="5"/>
  <c r="U128" i="5"/>
  <c r="X124" i="5"/>
  <c r="U124" i="5"/>
  <c r="X120" i="5"/>
  <c r="U120" i="5"/>
  <c r="X116" i="5"/>
  <c r="U116" i="5"/>
  <c r="X112" i="5"/>
  <c r="U112" i="5"/>
  <c r="X108" i="5"/>
  <c r="U108" i="5"/>
  <c r="X104" i="5"/>
  <c r="U104" i="5"/>
  <c r="X100" i="5"/>
  <c r="U100" i="5"/>
  <c r="X96" i="5"/>
  <c r="U96" i="5"/>
  <c r="X92" i="5"/>
  <c r="U92" i="5"/>
  <c r="X88" i="5"/>
  <c r="U88" i="5"/>
  <c r="X84" i="5"/>
  <c r="U84" i="5"/>
  <c r="X80" i="5"/>
  <c r="U80" i="5"/>
  <c r="X76" i="5"/>
  <c r="U76" i="5"/>
  <c r="X72" i="5"/>
  <c r="U72" i="5"/>
  <c r="X68" i="5"/>
  <c r="U68" i="5"/>
  <c r="X64" i="5"/>
  <c r="U64" i="5"/>
  <c r="X60" i="5"/>
  <c r="U60" i="5"/>
  <c r="X56" i="5"/>
  <c r="U56" i="5"/>
  <c r="X52" i="5"/>
  <c r="U52" i="5"/>
  <c r="X48" i="5"/>
  <c r="U48" i="5"/>
  <c r="X44" i="5"/>
  <c r="X40" i="5"/>
  <c r="X36" i="5"/>
  <c r="X32" i="5"/>
  <c r="X28" i="5"/>
  <c r="X24" i="5"/>
  <c r="X20" i="5"/>
  <c r="X16" i="5"/>
  <c r="X12" i="5"/>
  <c r="W867" i="5"/>
  <c r="V867" i="5"/>
  <c r="U867" i="5"/>
  <c r="W843" i="5"/>
  <c r="V843" i="5"/>
  <c r="U843" i="5"/>
  <c r="W831" i="5"/>
  <c r="V831" i="5"/>
  <c r="U831" i="5"/>
  <c r="W827" i="5"/>
  <c r="V827" i="5"/>
  <c r="U827" i="5"/>
  <c r="W819" i="5"/>
  <c r="V819" i="5"/>
  <c r="U819" i="5"/>
  <c r="W815" i="5"/>
  <c r="V815" i="5"/>
  <c r="U815" i="5"/>
  <c r="W811" i="5"/>
  <c r="V811" i="5"/>
  <c r="U811" i="5"/>
  <c r="W807" i="5"/>
  <c r="V807" i="5"/>
  <c r="U807" i="5"/>
  <c r="W803" i="5"/>
  <c r="V803" i="5"/>
  <c r="U803" i="5"/>
  <c r="W799" i="5"/>
  <c r="V799" i="5"/>
  <c r="U799" i="5"/>
  <c r="W795" i="5"/>
  <c r="V795" i="5"/>
  <c r="U795" i="5"/>
  <c r="W791" i="5"/>
  <c r="V791" i="5"/>
  <c r="U791" i="5"/>
  <c r="W787" i="5"/>
  <c r="V787" i="5"/>
  <c r="U787" i="5"/>
  <c r="W783" i="5"/>
  <c r="V783" i="5"/>
  <c r="U783" i="5"/>
  <c r="W779" i="5"/>
  <c r="V779" i="5"/>
  <c r="U779" i="5"/>
  <c r="W775" i="5"/>
  <c r="V775" i="5"/>
  <c r="U775" i="5"/>
  <c r="W771" i="5"/>
  <c r="V771" i="5"/>
  <c r="U771" i="5"/>
  <c r="W767" i="5"/>
  <c r="V767" i="5"/>
  <c r="U767" i="5"/>
  <c r="W763" i="5"/>
  <c r="V763" i="5"/>
  <c r="U763" i="5"/>
  <c r="W759" i="5"/>
  <c r="V759" i="5"/>
  <c r="U759" i="5"/>
  <c r="W755" i="5"/>
  <c r="V755" i="5"/>
  <c r="U755" i="5"/>
  <c r="W751" i="5"/>
  <c r="V751" i="5"/>
  <c r="U751" i="5"/>
  <c r="W747" i="5"/>
  <c r="V747" i="5"/>
  <c r="U747" i="5"/>
  <c r="W743" i="5"/>
  <c r="V743" i="5"/>
  <c r="U743" i="5"/>
  <c r="W739" i="5"/>
  <c r="V739" i="5"/>
  <c r="U739" i="5"/>
  <c r="W735" i="5"/>
  <c r="V735" i="5"/>
  <c r="U735" i="5"/>
  <c r="W731" i="5"/>
  <c r="V731" i="5"/>
  <c r="U731" i="5"/>
  <c r="W727" i="5"/>
  <c r="V727" i="5"/>
  <c r="U727" i="5"/>
  <c r="W723" i="5"/>
  <c r="V723" i="5"/>
  <c r="U723" i="5"/>
  <c r="W719" i="5"/>
  <c r="V719" i="5"/>
  <c r="U719" i="5"/>
  <c r="W715" i="5"/>
  <c r="V715" i="5"/>
  <c r="U715" i="5"/>
  <c r="W711" i="5"/>
  <c r="V711" i="5"/>
  <c r="U711" i="5"/>
  <c r="W707" i="5"/>
  <c r="V707" i="5"/>
  <c r="U707" i="5"/>
  <c r="W703" i="5"/>
  <c r="V703" i="5"/>
  <c r="U703" i="5"/>
  <c r="W699" i="5"/>
  <c r="V699" i="5"/>
  <c r="U699" i="5"/>
  <c r="W695" i="5"/>
  <c r="V695" i="5"/>
  <c r="U695" i="5"/>
  <c r="W691" i="5"/>
  <c r="V691" i="5"/>
  <c r="U691" i="5"/>
  <c r="W687" i="5"/>
  <c r="V687" i="5"/>
  <c r="U687" i="5"/>
  <c r="W683" i="5"/>
  <c r="V683" i="5"/>
  <c r="U683" i="5"/>
  <c r="W679" i="5"/>
  <c r="V679" i="5"/>
  <c r="U679" i="5"/>
  <c r="W675" i="5"/>
  <c r="V675" i="5"/>
  <c r="U675" i="5"/>
  <c r="W671" i="5"/>
  <c r="V671" i="5"/>
  <c r="U671" i="5"/>
  <c r="W667" i="5"/>
  <c r="V667" i="5"/>
  <c r="U667" i="5"/>
  <c r="W663" i="5"/>
  <c r="V663" i="5"/>
  <c r="U663" i="5"/>
  <c r="W659" i="5"/>
  <c r="V659" i="5"/>
  <c r="U659" i="5"/>
  <c r="W655" i="5"/>
  <c r="V655" i="5"/>
  <c r="U655" i="5"/>
  <c r="W651" i="5"/>
  <c r="V651" i="5"/>
  <c r="U651" i="5"/>
  <c r="W647" i="5"/>
  <c r="V647" i="5"/>
  <c r="U647" i="5"/>
  <c r="W643" i="5"/>
  <c r="V643" i="5"/>
  <c r="U643" i="5"/>
  <c r="W639" i="5"/>
  <c r="V639" i="5"/>
  <c r="U639" i="5"/>
  <c r="W635" i="5"/>
  <c r="V635" i="5"/>
  <c r="U635" i="5"/>
  <c r="W631" i="5"/>
  <c r="V631" i="5"/>
  <c r="U631" i="5"/>
  <c r="W627" i="5"/>
  <c r="V627" i="5"/>
  <c r="U627" i="5"/>
  <c r="W623" i="5"/>
  <c r="V623" i="5"/>
  <c r="U623" i="5"/>
  <c r="W619" i="5"/>
  <c r="V619" i="5"/>
  <c r="U619" i="5"/>
  <c r="W615" i="5"/>
  <c r="V615" i="5"/>
  <c r="U615" i="5"/>
  <c r="W611" i="5"/>
  <c r="V611" i="5"/>
  <c r="U611" i="5"/>
  <c r="W607" i="5"/>
  <c r="V607" i="5"/>
  <c r="U607" i="5"/>
  <c r="W603" i="5"/>
  <c r="V603" i="5"/>
  <c r="U603" i="5"/>
  <c r="W599" i="5"/>
  <c r="V599" i="5"/>
  <c r="U599" i="5"/>
  <c r="W595" i="5"/>
  <c r="V595" i="5"/>
  <c r="U595" i="5"/>
  <c r="W591" i="5"/>
  <c r="V591" i="5"/>
  <c r="U591" i="5"/>
  <c r="W587" i="5"/>
  <c r="V587" i="5"/>
  <c r="U587" i="5"/>
  <c r="W583" i="5"/>
  <c r="V583" i="5"/>
  <c r="U583" i="5"/>
  <c r="W579" i="5"/>
  <c r="V579" i="5"/>
  <c r="U579" i="5"/>
  <c r="W575" i="5"/>
  <c r="V575" i="5"/>
  <c r="U575" i="5"/>
  <c r="W571" i="5"/>
  <c r="V571" i="5"/>
  <c r="U571" i="5"/>
  <c r="W567" i="5"/>
  <c r="V567" i="5"/>
  <c r="U567" i="5"/>
  <c r="W563" i="5"/>
  <c r="V563" i="5"/>
  <c r="U563" i="5"/>
  <c r="W559" i="5"/>
  <c r="V559" i="5"/>
  <c r="U559" i="5"/>
  <c r="W555" i="5"/>
  <c r="V555" i="5"/>
  <c r="U555" i="5"/>
  <c r="W551" i="5"/>
  <c r="V551" i="5"/>
  <c r="U551" i="5"/>
  <c r="W547" i="5"/>
  <c r="V547" i="5"/>
  <c r="U547" i="5"/>
  <c r="W543" i="5"/>
  <c r="V543" i="5"/>
  <c r="U543" i="5"/>
  <c r="W539" i="5"/>
  <c r="V539" i="5"/>
  <c r="U539" i="5"/>
  <c r="W535" i="5"/>
  <c r="V535" i="5"/>
  <c r="U535" i="5"/>
  <c r="W531" i="5"/>
  <c r="V531" i="5"/>
  <c r="U531" i="5"/>
  <c r="W527" i="5"/>
  <c r="V527" i="5"/>
  <c r="U527" i="5"/>
  <c r="W523" i="5"/>
  <c r="V523" i="5"/>
  <c r="U523" i="5"/>
  <c r="W519" i="5"/>
  <c r="V519" i="5"/>
  <c r="U519" i="5"/>
  <c r="W515" i="5"/>
  <c r="V515" i="5"/>
  <c r="U515" i="5"/>
  <c r="W511" i="5"/>
  <c r="V511" i="5"/>
  <c r="U511" i="5"/>
  <c r="W507" i="5"/>
  <c r="V507" i="5"/>
  <c r="U507" i="5"/>
  <c r="V503" i="5"/>
  <c r="W503" i="5"/>
  <c r="U503" i="5"/>
  <c r="V499" i="5"/>
  <c r="W499" i="5"/>
  <c r="U499" i="5"/>
  <c r="W495" i="5"/>
  <c r="V495" i="5"/>
  <c r="U495" i="5"/>
  <c r="W491" i="5"/>
  <c r="V491" i="5"/>
  <c r="U491" i="5"/>
  <c r="V487" i="5"/>
  <c r="W487" i="5"/>
  <c r="U487" i="5"/>
  <c r="V483" i="5"/>
  <c r="W483" i="5"/>
  <c r="U483" i="5"/>
  <c r="W479" i="5"/>
  <c r="V479" i="5"/>
  <c r="U479" i="5"/>
  <c r="W475" i="5"/>
  <c r="V475" i="5"/>
  <c r="U475" i="5"/>
  <c r="V471" i="5"/>
  <c r="W471" i="5"/>
  <c r="U471" i="5"/>
  <c r="V467" i="5"/>
  <c r="W467" i="5"/>
  <c r="U467" i="5"/>
  <c r="W463" i="5"/>
  <c r="V463" i="5"/>
  <c r="U463" i="5"/>
  <c r="W459" i="5"/>
  <c r="V459" i="5"/>
  <c r="U459" i="5"/>
  <c r="V455" i="5"/>
  <c r="W455" i="5"/>
  <c r="U455" i="5"/>
  <c r="V451" i="5"/>
  <c r="W451" i="5"/>
  <c r="U451" i="5"/>
  <c r="W447" i="5"/>
  <c r="V447" i="5"/>
  <c r="U447" i="5"/>
  <c r="W443" i="5"/>
  <c r="V443" i="5"/>
  <c r="U443" i="5"/>
  <c r="V439" i="5"/>
  <c r="W439" i="5"/>
  <c r="U439" i="5"/>
  <c r="V435" i="5"/>
  <c r="W435" i="5"/>
  <c r="U435" i="5"/>
  <c r="W431" i="5"/>
  <c r="V431" i="5"/>
  <c r="U431" i="5"/>
  <c r="W427" i="5"/>
  <c r="V427" i="5"/>
  <c r="U427" i="5"/>
  <c r="V423" i="5"/>
  <c r="W423" i="5"/>
  <c r="U423" i="5"/>
  <c r="V419" i="5"/>
  <c r="W419" i="5"/>
  <c r="U419" i="5"/>
  <c r="W415" i="5"/>
  <c r="V415" i="5"/>
  <c r="U415" i="5"/>
  <c r="W411" i="5"/>
  <c r="V411" i="5"/>
  <c r="U411" i="5"/>
  <c r="V407" i="5"/>
  <c r="W407" i="5"/>
  <c r="U407" i="5"/>
  <c r="V403" i="5"/>
  <c r="W403" i="5"/>
  <c r="U403" i="5"/>
  <c r="W399" i="5"/>
  <c r="V399" i="5"/>
  <c r="U399" i="5"/>
  <c r="W395" i="5"/>
  <c r="V395" i="5"/>
  <c r="U395" i="5"/>
  <c r="V391" i="5"/>
  <c r="W391" i="5"/>
  <c r="U391" i="5"/>
  <c r="V387" i="5"/>
  <c r="W387" i="5"/>
  <c r="U387" i="5"/>
  <c r="W383" i="5"/>
  <c r="V383" i="5"/>
  <c r="U383" i="5"/>
  <c r="W379" i="5"/>
  <c r="V379" i="5"/>
  <c r="U379" i="5"/>
  <c r="W375" i="5"/>
  <c r="V375" i="5"/>
  <c r="U375" i="5"/>
  <c r="X371" i="5"/>
  <c r="V371" i="5"/>
  <c r="U371" i="5"/>
  <c r="X367" i="5"/>
  <c r="V367" i="5"/>
  <c r="U367" i="5"/>
  <c r="X363" i="5"/>
  <c r="V363" i="5"/>
  <c r="U363" i="5"/>
  <c r="X359" i="5"/>
  <c r="V359" i="5"/>
  <c r="U359" i="5"/>
  <c r="X355" i="5"/>
  <c r="V355" i="5"/>
  <c r="U355" i="5"/>
  <c r="X351" i="5"/>
  <c r="V351" i="5"/>
  <c r="U351" i="5"/>
  <c r="X347" i="5"/>
  <c r="V347" i="5"/>
  <c r="U347" i="5"/>
  <c r="X343" i="5"/>
  <c r="V343" i="5"/>
  <c r="U343" i="5"/>
  <c r="X339" i="5"/>
  <c r="V339" i="5"/>
  <c r="U339" i="5"/>
  <c r="X335" i="5"/>
  <c r="V335" i="5"/>
  <c r="U335" i="5"/>
  <c r="X331" i="5"/>
  <c r="V331" i="5"/>
  <c r="U331" i="5"/>
  <c r="X327" i="5"/>
  <c r="V327" i="5"/>
  <c r="U327" i="5"/>
  <c r="X323" i="5"/>
  <c r="V323" i="5"/>
  <c r="U323" i="5"/>
  <c r="X319" i="5"/>
  <c r="V319" i="5"/>
  <c r="U319" i="5"/>
  <c r="X315" i="5"/>
  <c r="V315" i="5"/>
  <c r="U315" i="5"/>
  <c r="X311" i="5"/>
  <c r="V311" i="5"/>
  <c r="U311" i="5"/>
  <c r="X307" i="5"/>
  <c r="V307" i="5"/>
  <c r="U307" i="5"/>
  <c r="X303" i="5"/>
  <c r="V303" i="5"/>
  <c r="U303" i="5"/>
  <c r="X299" i="5"/>
  <c r="V299" i="5"/>
  <c r="U299" i="5"/>
  <c r="X295" i="5"/>
  <c r="V295" i="5"/>
  <c r="U295" i="5"/>
  <c r="X291" i="5"/>
  <c r="V291" i="5"/>
  <c r="U291" i="5"/>
  <c r="X287" i="5"/>
  <c r="V287" i="5"/>
  <c r="U287" i="5"/>
  <c r="X283" i="5"/>
  <c r="V283" i="5"/>
  <c r="U283" i="5"/>
  <c r="X279" i="5"/>
  <c r="V279" i="5"/>
  <c r="U279" i="5"/>
  <c r="X275" i="5"/>
  <c r="V275" i="5"/>
  <c r="U275" i="5"/>
  <c r="X271" i="5"/>
  <c r="V271" i="5"/>
  <c r="U271" i="5"/>
  <c r="X267" i="5"/>
  <c r="V267" i="5"/>
  <c r="U267" i="5"/>
  <c r="X263" i="5"/>
  <c r="V263" i="5"/>
  <c r="U263" i="5"/>
  <c r="X259" i="5"/>
  <c r="V259" i="5"/>
  <c r="U259" i="5"/>
  <c r="X255" i="5"/>
  <c r="V255" i="5"/>
  <c r="U255" i="5"/>
  <c r="X251" i="5"/>
  <c r="V251" i="5"/>
  <c r="U251" i="5"/>
  <c r="X247" i="5"/>
  <c r="V247" i="5"/>
  <c r="U247" i="5"/>
  <c r="X243" i="5"/>
  <c r="V243" i="5"/>
  <c r="U243" i="5"/>
  <c r="X239" i="5"/>
  <c r="V239" i="5"/>
  <c r="U239" i="5"/>
  <c r="X235" i="5"/>
  <c r="V235" i="5"/>
  <c r="U235" i="5"/>
  <c r="X231" i="5"/>
  <c r="V231" i="5"/>
  <c r="U231" i="5"/>
  <c r="X227" i="5"/>
  <c r="V227" i="5"/>
  <c r="U227" i="5"/>
  <c r="X223" i="5"/>
  <c r="V223" i="5"/>
  <c r="U223" i="5"/>
  <c r="X219" i="5"/>
  <c r="V219" i="5"/>
  <c r="U219" i="5"/>
  <c r="X215" i="5"/>
  <c r="V215" i="5"/>
  <c r="U215" i="5"/>
  <c r="X211" i="5"/>
  <c r="U211" i="5"/>
  <c r="X207" i="5"/>
  <c r="U207" i="5"/>
  <c r="X203" i="5"/>
  <c r="U203" i="5"/>
  <c r="X199" i="5"/>
  <c r="U199" i="5"/>
  <c r="X195" i="5"/>
  <c r="U195" i="5"/>
  <c r="X191" i="5"/>
  <c r="U191" i="5"/>
  <c r="X187" i="5"/>
  <c r="U187" i="5"/>
  <c r="X183" i="5"/>
  <c r="U183" i="5"/>
  <c r="X179" i="5"/>
  <c r="U179" i="5"/>
  <c r="X175" i="5"/>
  <c r="U175" i="5"/>
  <c r="X171" i="5"/>
  <c r="U171" i="5"/>
  <c r="X167" i="5"/>
  <c r="U167" i="5"/>
  <c r="X163" i="5"/>
  <c r="U163" i="5"/>
  <c r="X159" i="5"/>
  <c r="U159" i="5"/>
  <c r="X155" i="5"/>
  <c r="U155" i="5"/>
  <c r="X151" i="5"/>
  <c r="U151" i="5"/>
  <c r="X147" i="5"/>
  <c r="U147" i="5"/>
  <c r="X143" i="5"/>
  <c r="U143" i="5"/>
  <c r="X139" i="5"/>
  <c r="U139" i="5"/>
  <c r="X135" i="5"/>
  <c r="U135" i="5"/>
  <c r="X131" i="5"/>
  <c r="U131" i="5"/>
  <c r="X127" i="5"/>
  <c r="U127" i="5"/>
  <c r="X123" i="5"/>
  <c r="U123" i="5"/>
  <c r="X119" i="5"/>
  <c r="U119" i="5"/>
  <c r="X115" i="5"/>
  <c r="U115" i="5"/>
  <c r="X111" i="5"/>
  <c r="U111" i="5"/>
  <c r="X107" i="5"/>
  <c r="U107" i="5"/>
  <c r="X103" i="5"/>
  <c r="U103" i="5"/>
  <c r="X99" i="5"/>
  <c r="U99" i="5"/>
  <c r="X95" i="5"/>
  <c r="U95" i="5"/>
  <c r="X91" i="5"/>
  <c r="U91" i="5"/>
  <c r="X87" i="5"/>
  <c r="U87" i="5"/>
  <c r="X83" i="5"/>
  <c r="U83" i="5"/>
  <c r="X79" i="5"/>
  <c r="U79" i="5"/>
  <c r="X75" i="5"/>
  <c r="U75" i="5"/>
  <c r="X71" i="5"/>
  <c r="U71" i="5"/>
  <c r="X67" i="5"/>
  <c r="U67" i="5"/>
  <c r="X63" i="5"/>
  <c r="U63" i="5"/>
  <c r="X59" i="5"/>
  <c r="U59" i="5"/>
  <c r="X55" i="5"/>
  <c r="U55" i="5"/>
  <c r="X51" i="5"/>
  <c r="U51" i="5"/>
  <c r="X47" i="5"/>
  <c r="U47" i="5"/>
  <c r="X43" i="5"/>
  <c r="X39" i="5"/>
  <c r="X35" i="5"/>
  <c r="X31" i="5"/>
  <c r="X27" i="5"/>
  <c r="X23" i="5"/>
  <c r="X19" i="5"/>
  <c r="X15" i="5"/>
  <c r="W887" i="5"/>
  <c r="V887" i="5"/>
  <c r="U887" i="5"/>
  <c r="W871" i="5"/>
  <c r="V871" i="5"/>
  <c r="U871" i="5"/>
  <c r="W855" i="5"/>
  <c r="V855" i="5"/>
  <c r="U855" i="5"/>
  <c r="W886" i="5"/>
  <c r="V886" i="5"/>
  <c r="U886" i="5"/>
  <c r="W858" i="5"/>
  <c r="V858" i="5"/>
  <c r="U858" i="5"/>
  <c r="W834" i="5"/>
  <c r="V834" i="5"/>
  <c r="U834" i="5"/>
  <c r="W814" i="5"/>
  <c r="U814" i="5"/>
  <c r="V814" i="5"/>
  <c r="W790" i="5"/>
  <c r="V790" i="5"/>
  <c r="U790" i="5"/>
  <c r="W766" i="5"/>
  <c r="U766" i="5"/>
  <c r="V766" i="5"/>
  <c r="W742" i="5"/>
  <c r="V742" i="5"/>
  <c r="U742" i="5"/>
  <c r="W710" i="5"/>
  <c r="V710" i="5"/>
  <c r="U710" i="5"/>
  <c r="W690" i="5"/>
  <c r="V690" i="5"/>
  <c r="U690" i="5"/>
  <c r="W678" i="5"/>
  <c r="V678" i="5"/>
  <c r="U678" i="5"/>
  <c r="W674" i="5"/>
  <c r="V674" i="5"/>
  <c r="U674" i="5"/>
  <c r="W670" i="5"/>
  <c r="U670" i="5"/>
  <c r="V670" i="5"/>
  <c r="W666" i="5"/>
  <c r="V666" i="5"/>
  <c r="U666" i="5"/>
  <c r="W662" i="5"/>
  <c r="V662" i="5"/>
  <c r="U662" i="5"/>
  <c r="W654" i="5"/>
  <c r="U654" i="5"/>
  <c r="V654" i="5"/>
  <c r="W646" i="5"/>
  <c r="V646" i="5"/>
  <c r="U646" i="5"/>
  <c r="W642" i="5"/>
  <c r="V642" i="5"/>
  <c r="U642" i="5"/>
  <c r="W638" i="5"/>
  <c r="U638" i="5"/>
  <c r="V638" i="5"/>
  <c r="W634" i="5"/>
  <c r="V634" i="5"/>
  <c r="U634" i="5"/>
  <c r="W630" i="5"/>
  <c r="V630" i="5"/>
  <c r="U630" i="5"/>
  <c r="W626" i="5"/>
  <c r="V626" i="5"/>
  <c r="U626" i="5"/>
  <c r="W622" i="5"/>
  <c r="U622" i="5"/>
  <c r="V622" i="5"/>
  <c r="W618" i="5"/>
  <c r="V618" i="5"/>
  <c r="U618" i="5"/>
  <c r="W614" i="5"/>
  <c r="V614" i="5"/>
  <c r="U614" i="5"/>
  <c r="W610" i="5"/>
  <c r="V610" i="5"/>
  <c r="U610" i="5"/>
  <c r="W606" i="5"/>
  <c r="U606" i="5"/>
  <c r="V606" i="5"/>
  <c r="W602" i="5"/>
  <c r="V602" i="5"/>
  <c r="U602" i="5"/>
  <c r="W598" i="5"/>
  <c r="V598" i="5"/>
  <c r="U598" i="5"/>
  <c r="W594" i="5"/>
  <c r="V594" i="5"/>
  <c r="U594" i="5"/>
  <c r="W590" i="5"/>
  <c r="U590" i="5"/>
  <c r="V590" i="5"/>
  <c r="W586" i="5"/>
  <c r="V586" i="5"/>
  <c r="U586" i="5"/>
  <c r="W582" i="5"/>
  <c r="V582" i="5"/>
  <c r="U582" i="5"/>
  <c r="W578" i="5"/>
  <c r="V578" i="5"/>
  <c r="U578" i="5"/>
  <c r="W574" i="5"/>
  <c r="U574" i="5"/>
  <c r="V574" i="5"/>
  <c r="W570" i="5"/>
  <c r="V570" i="5"/>
  <c r="U570" i="5"/>
  <c r="W566" i="5"/>
  <c r="V566" i="5"/>
  <c r="U566" i="5"/>
  <c r="W562" i="5"/>
  <c r="V562" i="5"/>
  <c r="U562" i="5"/>
  <c r="W558" i="5"/>
  <c r="U558" i="5"/>
  <c r="V558" i="5"/>
  <c r="W554" i="5"/>
  <c r="V554" i="5"/>
  <c r="U554" i="5"/>
  <c r="W550" i="5"/>
  <c r="V550" i="5"/>
  <c r="U550" i="5"/>
  <c r="W546" i="5"/>
  <c r="V546" i="5"/>
  <c r="U546" i="5"/>
  <c r="W542" i="5"/>
  <c r="U542" i="5"/>
  <c r="V542" i="5"/>
  <c r="W538" i="5"/>
  <c r="V538" i="5"/>
  <c r="U538" i="5"/>
  <c r="W534" i="5"/>
  <c r="V534" i="5"/>
  <c r="U534" i="5"/>
  <c r="W530" i="5"/>
  <c r="V530" i="5"/>
  <c r="U530" i="5"/>
  <c r="W526" i="5"/>
  <c r="U526" i="5"/>
  <c r="V526" i="5"/>
  <c r="W522" i="5"/>
  <c r="V522" i="5"/>
  <c r="U522" i="5"/>
  <c r="W518" i="5"/>
  <c r="V518" i="5"/>
  <c r="U518" i="5"/>
  <c r="W514" i="5"/>
  <c r="V514" i="5"/>
  <c r="U514" i="5"/>
  <c r="V510" i="5"/>
  <c r="W510" i="5"/>
  <c r="U510" i="5"/>
  <c r="W506" i="5"/>
  <c r="V506" i="5"/>
  <c r="U506" i="5"/>
  <c r="V502" i="5"/>
  <c r="W502" i="5"/>
  <c r="U502" i="5"/>
  <c r="V498" i="5"/>
  <c r="W498" i="5"/>
  <c r="U498" i="5"/>
  <c r="V494" i="5"/>
  <c r="W494" i="5"/>
  <c r="U494" i="5"/>
  <c r="W490" i="5"/>
  <c r="V490" i="5"/>
  <c r="U490" i="5"/>
  <c r="V486" i="5"/>
  <c r="W486" i="5"/>
  <c r="U486" i="5"/>
  <c r="V482" i="5"/>
  <c r="W482" i="5"/>
  <c r="U482" i="5"/>
  <c r="V478" i="5"/>
  <c r="W478" i="5"/>
  <c r="U478" i="5"/>
  <c r="W474" i="5"/>
  <c r="V474" i="5"/>
  <c r="U474" i="5"/>
  <c r="V470" i="5"/>
  <c r="W470" i="5"/>
  <c r="U470" i="5"/>
  <c r="V466" i="5"/>
  <c r="W466" i="5"/>
  <c r="U466" i="5"/>
  <c r="V462" i="5"/>
  <c r="W462" i="5"/>
  <c r="U462" i="5"/>
  <c r="W458" i="5"/>
  <c r="V458" i="5"/>
  <c r="U458" i="5"/>
  <c r="V454" i="5"/>
  <c r="W454" i="5"/>
  <c r="U454" i="5"/>
  <c r="V450" i="5"/>
  <c r="W450" i="5"/>
  <c r="U450" i="5"/>
  <c r="V446" i="5"/>
  <c r="W446" i="5"/>
  <c r="U446" i="5"/>
  <c r="W442" i="5"/>
  <c r="V442" i="5"/>
  <c r="U442" i="5"/>
  <c r="V438" i="5"/>
  <c r="W438" i="5"/>
  <c r="U438" i="5"/>
  <c r="V434" i="5"/>
  <c r="W434" i="5"/>
  <c r="U434" i="5"/>
  <c r="V430" i="5"/>
  <c r="W430" i="5"/>
  <c r="U430" i="5"/>
  <c r="W426" i="5"/>
  <c r="V426" i="5"/>
  <c r="U426" i="5"/>
  <c r="V422" i="5"/>
  <c r="W422" i="5"/>
  <c r="U422" i="5"/>
  <c r="V418" i="5"/>
  <c r="W418" i="5"/>
  <c r="U418" i="5"/>
  <c r="V414" i="5"/>
  <c r="W414" i="5"/>
  <c r="U414" i="5"/>
  <c r="W410" i="5"/>
  <c r="V410" i="5"/>
  <c r="U410" i="5"/>
  <c r="V406" i="5"/>
  <c r="W406" i="5"/>
  <c r="U406" i="5"/>
  <c r="V402" i="5"/>
  <c r="W402" i="5"/>
  <c r="U402" i="5"/>
  <c r="V398" i="5"/>
  <c r="W398" i="5"/>
  <c r="U398" i="5"/>
  <c r="W394" i="5"/>
  <c r="V394" i="5"/>
  <c r="U394" i="5"/>
  <c r="V390" i="5"/>
  <c r="W390" i="5"/>
  <c r="U390" i="5"/>
  <c r="V386" i="5"/>
  <c r="W386" i="5"/>
  <c r="U386" i="5"/>
  <c r="V382" i="5"/>
  <c r="W382" i="5"/>
  <c r="U382" i="5"/>
  <c r="W378" i="5"/>
  <c r="V378" i="5"/>
  <c r="U378" i="5"/>
  <c r="W374" i="5"/>
  <c r="V374" i="5"/>
  <c r="U374" i="5"/>
  <c r="X370" i="5"/>
  <c r="V370" i="5"/>
  <c r="U370" i="5"/>
  <c r="X366" i="5"/>
  <c r="V366" i="5"/>
  <c r="U366" i="5"/>
  <c r="X362" i="5"/>
  <c r="V362" i="5"/>
  <c r="U362" i="5"/>
  <c r="X358" i="5"/>
  <c r="V358" i="5"/>
  <c r="U358" i="5"/>
  <c r="X354" i="5"/>
  <c r="V354" i="5"/>
  <c r="U354" i="5"/>
  <c r="X350" i="5"/>
  <c r="V350" i="5"/>
  <c r="U350" i="5"/>
  <c r="X346" i="5"/>
  <c r="V346" i="5"/>
  <c r="U346" i="5"/>
  <c r="X342" i="5"/>
  <c r="V342" i="5"/>
  <c r="U342" i="5"/>
  <c r="X338" i="5"/>
  <c r="V338" i="5"/>
  <c r="U338" i="5"/>
  <c r="X334" i="5"/>
  <c r="V334" i="5"/>
  <c r="U334" i="5"/>
  <c r="X330" i="5"/>
  <c r="V330" i="5"/>
  <c r="U330" i="5"/>
  <c r="X326" i="5"/>
  <c r="V326" i="5"/>
  <c r="U326" i="5"/>
  <c r="X322" i="5"/>
  <c r="V322" i="5"/>
  <c r="U322" i="5"/>
  <c r="X318" i="5"/>
  <c r="V318" i="5"/>
  <c r="U318" i="5"/>
  <c r="X314" i="5"/>
  <c r="V314" i="5"/>
  <c r="U314" i="5"/>
  <c r="X310" i="5"/>
  <c r="V310" i="5"/>
  <c r="U310" i="5"/>
  <c r="X306" i="5"/>
  <c r="V306" i="5"/>
  <c r="U306" i="5"/>
  <c r="X302" i="5"/>
  <c r="V302" i="5"/>
  <c r="U302" i="5"/>
  <c r="X298" i="5"/>
  <c r="V298" i="5"/>
  <c r="U298" i="5"/>
  <c r="X294" i="5"/>
  <c r="V294" i="5"/>
  <c r="U294" i="5"/>
  <c r="X290" i="5"/>
  <c r="V290" i="5"/>
  <c r="U290" i="5"/>
  <c r="X286" i="5"/>
  <c r="V286" i="5"/>
  <c r="U286" i="5"/>
  <c r="X282" i="5"/>
  <c r="V282" i="5"/>
  <c r="U282" i="5"/>
  <c r="X278" i="5"/>
  <c r="V278" i="5"/>
  <c r="U278" i="5"/>
  <c r="X274" i="5"/>
  <c r="V274" i="5"/>
  <c r="U274" i="5"/>
  <c r="X270" i="5"/>
  <c r="V270" i="5"/>
  <c r="U270" i="5"/>
  <c r="X266" i="5"/>
  <c r="V266" i="5"/>
  <c r="U266" i="5"/>
  <c r="X262" i="5"/>
  <c r="V262" i="5"/>
  <c r="U262" i="5"/>
  <c r="X258" i="5"/>
  <c r="V258" i="5"/>
  <c r="U258" i="5"/>
  <c r="X254" i="5"/>
  <c r="V254" i="5"/>
  <c r="U254" i="5"/>
  <c r="X250" i="5"/>
  <c r="V250" i="5"/>
  <c r="U250" i="5"/>
  <c r="X246" i="5"/>
  <c r="V246" i="5"/>
  <c r="U246" i="5"/>
  <c r="X242" i="5"/>
  <c r="V242" i="5"/>
  <c r="U242" i="5"/>
  <c r="X238" i="5"/>
  <c r="V238" i="5"/>
  <c r="U238" i="5"/>
  <c r="X234" i="5"/>
  <c r="V234" i="5"/>
  <c r="U234" i="5"/>
  <c r="X230" i="5"/>
  <c r="V230" i="5"/>
  <c r="U230" i="5"/>
  <c r="X226" i="5"/>
  <c r="V226" i="5"/>
  <c r="U226" i="5"/>
  <c r="X222" i="5"/>
  <c r="V222" i="5"/>
  <c r="U222" i="5"/>
  <c r="X218" i="5"/>
  <c r="V218" i="5"/>
  <c r="U218" i="5"/>
  <c r="X214" i="5"/>
  <c r="V214" i="5"/>
  <c r="U214" i="5"/>
  <c r="X210" i="5"/>
  <c r="U210" i="5"/>
  <c r="X206" i="5"/>
  <c r="U206" i="5"/>
  <c r="X202" i="5"/>
  <c r="U202" i="5"/>
  <c r="X198" i="5"/>
  <c r="U198" i="5"/>
  <c r="X194" i="5"/>
  <c r="U194" i="5"/>
  <c r="X190" i="5"/>
  <c r="U190" i="5"/>
  <c r="X186" i="5"/>
  <c r="U186" i="5"/>
  <c r="X182" i="5"/>
  <c r="U182" i="5"/>
  <c r="X178" i="5"/>
  <c r="U178" i="5"/>
  <c r="X174" i="5"/>
  <c r="U174" i="5"/>
  <c r="X170" i="5"/>
  <c r="U170" i="5"/>
  <c r="X166" i="5"/>
  <c r="U166" i="5"/>
  <c r="X162" i="5"/>
  <c r="U162" i="5"/>
  <c r="X158" i="5"/>
  <c r="U158" i="5"/>
  <c r="X154" i="5"/>
  <c r="U154" i="5"/>
  <c r="X150" i="5"/>
  <c r="U150" i="5"/>
  <c r="X146" i="5"/>
  <c r="U146" i="5"/>
  <c r="X142" i="5"/>
  <c r="U142" i="5"/>
  <c r="X138" i="5"/>
  <c r="U138" i="5"/>
  <c r="X134" i="5"/>
  <c r="U134" i="5"/>
  <c r="X130" i="5"/>
  <c r="U130" i="5"/>
  <c r="X126" i="5"/>
  <c r="U126" i="5"/>
  <c r="X122" i="5"/>
  <c r="U122" i="5"/>
  <c r="X118" i="5"/>
  <c r="U118" i="5"/>
  <c r="X114" i="5"/>
  <c r="U114" i="5"/>
  <c r="X110" i="5"/>
  <c r="U110" i="5"/>
  <c r="X106" i="5"/>
  <c r="U106" i="5"/>
  <c r="X102" i="5"/>
  <c r="U102" i="5"/>
  <c r="X98" i="5"/>
  <c r="U98" i="5"/>
  <c r="X94" i="5"/>
  <c r="U94" i="5"/>
  <c r="X90" i="5"/>
  <c r="U90" i="5"/>
  <c r="X86" i="5"/>
  <c r="U86" i="5"/>
  <c r="X82" i="5"/>
  <c r="U82" i="5"/>
  <c r="X78" i="5"/>
  <c r="U78" i="5"/>
  <c r="X74" i="5"/>
  <c r="U74" i="5"/>
  <c r="X70" i="5"/>
  <c r="U70" i="5"/>
  <c r="X66" i="5"/>
  <c r="U66" i="5"/>
  <c r="X62" i="5"/>
  <c r="U62" i="5"/>
  <c r="X58" i="5"/>
  <c r="U58" i="5"/>
  <c r="X54" i="5"/>
  <c r="U54" i="5"/>
  <c r="X50" i="5"/>
  <c r="U50" i="5"/>
  <c r="X46" i="5"/>
  <c r="X42" i="5"/>
  <c r="X38" i="5"/>
  <c r="X34" i="5"/>
  <c r="X30" i="5"/>
  <c r="X26" i="5"/>
  <c r="X22" i="5"/>
  <c r="X18" i="5"/>
  <c r="X14" i="5"/>
  <c r="Q400" i="5"/>
  <c r="Q396" i="5"/>
  <c r="Q392" i="5"/>
  <c r="Q388" i="5"/>
  <c r="Q300" i="5"/>
  <c r="Q284" i="5"/>
  <c r="Q268" i="5"/>
  <c r="Q252" i="5"/>
  <c r="Q236" i="5"/>
  <c r="Q220" i="5"/>
  <c r="Q204" i="5"/>
  <c r="Q188" i="5"/>
  <c r="Q172" i="5"/>
  <c r="Q156" i="5"/>
  <c r="Q140" i="5"/>
  <c r="Q124" i="5"/>
  <c r="Q108" i="5"/>
  <c r="Q92" i="5"/>
  <c r="Q76" i="5"/>
  <c r="Q60" i="5"/>
  <c r="Q44" i="5"/>
  <c r="Q28" i="5"/>
  <c r="Q12" i="5"/>
  <c r="N884" i="5"/>
  <c r="S884" i="5" s="1"/>
  <c r="P884" i="5"/>
  <c r="N872" i="5"/>
  <c r="S872" i="5" s="1"/>
  <c r="P872" i="5"/>
  <c r="P860" i="5"/>
  <c r="N860" i="5"/>
  <c r="S860" i="5" s="1"/>
  <c r="P852" i="5"/>
  <c r="N852" i="5"/>
  <c r="S852" i="5" s="1"/>
  <c r="N840" i="5"/>
  <c r="S840" i="5" s="1"/>
  <c r="P840" i="5"/>
  <c r="N824" i="5"/>
  <c r="S824" i="5" s="1"/>
  <c r="P824" i="5"/>
  <c r="N808" i="5"/>
  <c r="S808" i="5" s="1"/>
  <c r="P808" i="5"/>
  <c r="P796" i="5"/>
  <c r="N796" i="5"/>
  <c r="S796" i="5" s="1"/>
  <c r="N784" i="5"/>
  <c r="S784" i="5" s="1"/>
  <c r="P784" i="5"/>
  <c r="N768" i="5"/>
  <c r="S768" i="5" s="1"/>
  <c r="P768" i="5"/>
  <c r="P756" i="5"/>
  <c r="N756" i="5"/>
  <c r="S756" i="5" s="1"/>
  <c r="N744" i="5"/>
  <c r="S744" i="5" s="1"/>
  <c r="P744" i="5"/>
  <c r="P732" i="5"/>
  <c r="N732" i="5"/>
  <c r="S732" i="5" s="1"/>
  <c r="P724" i="5"/>
  <c r="N724" i="5"/>
  <c r="S724" i="5" s="1"/>
  <c r="P716" i="5"/>
  <c r="N716" i="5"/>
  <c r="S716" i="5" s="1"/>
  <c r="P708" i="5"/>
  <c r="N708" i="5"/>
  <c r="S708" i="5" s="1"/>
  <c r="P700" i="5"/>
  <c r="N700" i="5"/>
  <c r="S700" i="5" s="1"/>
  <c r="P692" i="5"/>
  <c r="N692" i="5"/>
  <c r="S692" i="5" s="1"/>
  <c r="P684" i="5"/>
  <c r="N684" i="5"/>
  <c r="S684" i="5" s="1"/>
  <c r="P676" i="5"/>
  <c r="N676" i="5"/>
  <c r="S676" i="5" s="1"/>
  <c r="N664" i="5"/>
  <c r="S664" i="5" s="1"/>
  <c r="P664" i="5"/>
  <c r="P656" i="5"/>
  <c r="N656" i="5"/>
  <c r="S656" i="5" s="1"/>
  <c r="N648" i="5"/>
  <c r="S648" i="5" s="1"/>
  <c r="P648" i="5"/>
  <c r="P640" i="5"/>
  <c r="N640" i="5"/>
  <c r="S640" i="5" s="1"/>
  <c r="N632" i="5"/>
  <c r="S632" i="5" s="1"/>
  <c r="P632" i="5"/>
  <c r="P624" i="5"/>
  <c r="N624" i="5"/>
  <c r="S624" i="5" s="1"/>
  <c r="P620" i="5"/>
  <c r="N620" i="5"/>
  <c r="S620" i="5" s="1"/>
  <c r="N612" i="5"/>
  <c r="S612" i="5" s="1"/>
  <c r="P612" i="5"/>
  <c r="P604" i="5"/>
  <c r="N604" i="5"/>
  <c r="S604" i="5" s="1"/>
  <c r="N596" i="5"/>
  <c r="S596" i="5" s="1"/>
  <c r="P596" i="5"/>
  <c r="P887" i="5"/>
  <c r="N887" i="5"/>
  <c r="S887" i="5" s="1"/>
  <c r="N883" i="5"/>
  <c r="S883" i="5" s="1"/>
  <c r="P883" i="5"/>
  <c r="N879" i="5"/>
  <c r="S879" i="5" s="1"/>
  <c r="P879" i="5"/>
  <c r="P875" i="5"/>
  <c r="N875" i="5"/>
  <c r="S875" i="5" s="1"/>
  <c r="N871" i="5"/>
  <c r="S871" i="5" s="1"/>
  <c r="P871" i="5"/>
  <c r="P867" i="5"/>
  <c r="N867" i="5"/>
  <c r="S867" i="5" s="1"/>
  <c r="N863" i="5"/>
  <c r="S863" i="5" s="1"/>
  <c r="P863" i="5"/>
  <c r="P859" i="5"/>
  <c r="N859" i="5"/>
  <c r="S859" i="5" s="1"/>
  <c r="N855" i="5"/>
  <c r="S855" i="5" s="1"/>
  <c r="P855" i="5"/>
  <c r="P851" i="5"/>
  <c r="N851" i="5"/>
  <c r="S851" i="5" s="1"/>
  <c r="N847" i="5"/>
  <c r="S847" i="5" s="1"/>
  <c r="P847" i="5"/>
  <c r="P843" i="5"/>
  <c r="N843" i="5"/>
  <c r="S843" i="5" s="1"/>
  <c r="N839" i="5"/>
  <c r="S839" i="5" s="1"/>
  <c r="P839" i="5"/>
  <c r="P835" i="5"/>
  <c r="N835" i="5"/>
  <c r="S835" i="5" s="1"/>
  <c r="N831" i="5"/>
  <c r="S831" i="5" s="1"/>
  <c r="P831" i="5"/>
  <c r="P827" i="5"/>
  <c r="N827" i="5"/>
  <c r="S827" i="5" s="1"/>
  <c r="N823" i="5"/>
  <c r="S823" i="5" s="1"/>
  <c r="P823" i="5"/>
  <c r="P819" i="5"/>
  <c r="N819" i="5"/>
  <c r="S819" i="5" s="1"/>
  <c r="N815" i="5"/>
  <c r="S815" i="5" s="1"/>
  <c r="P815" i="5"/>
  <c r="P811" i="5"/>
  <c r="N811" i="5"/>
  <c r="S811" i="5" s="1"/>
  <c r="N807" i="5"/>
  <c r="S807" i="5" s="1"/>
  <c r="P807" i="5"/>
  <c r="P803" i="5"/>
  <c r="N803" i="5"/>
  <c r="S803" i="5" s="1"/>
  <c r="N799" i="5"/>
  <c r="S799" i="5" s="1"/>
  <c r="P799" i="5"/>
  <c r="P795" i="5"/>
  <c r="N795" i="5"/>
  <c r="S795" i="5" s="1"/>
  <c r="N791" i="5"/>
  <c r="S791" i="5" s="1"/>
  <c r="P791" i="5"/>
  <c r="P787" i="5"/>
  <c r="N787" i="5"/>
  <c r="S787" i="5" s="1"/>
  <c r="N783" i="5"/>
  <c r="S783" i="5" s="1"/>
  <c r="P783" i="5"/>
  <c r="P779" i="5"/>
  <c r="N779" i="5"/>
  <c r="S779" i="5" s="1"/>
  <c r="N775" i="5"/>
  <c r="S775" i="5" s="1"/>
  <c r="P775" i="5"/>
  <c r="P771" i="5"/>
  <c r="N771" i="5"/>
  <c r="S771" i="5" s="1"/>
  <c r="N767" i="5"/>
  <c r="S767" i="5" s="1"/>
  <c r="P767" i="5"/>
  <c r="P763" i="5"/>
  <c r="N763" i="5"/>
  <c r="S763" i="5" s="1"/>
  <c r="N759" i="5"/>
  <c r="S759" i="5" s="1"/>
  <c r="P759" i="5"/>
  <c r="P755" i="5"/>
  <c r="N755" i="5"/>
  <c r="S755" i="5" s="1"/>
  <c r="N751" i="5"/>
  <c r="S751" i="5" s="1"/>
  <c r="P751" i="5"/>
  <c r="P747" i="5"/>
  <c r="N747" i="5"/>
  <c r="S747" i="5" s="1"/>
  <c r="P743" i="5"/>
  <c r="N743" i="5"/>
  <c r="S743" i="5" s="1"/>
  <c r="P739" i="5"/>
  <c r="N739" i="5"/>
  <c r="S739" i="5" s="1"/>
  <c r="P735" i="5"/>
  <c r="N735" i="5"/>
  <c r="S735" i="5" s="1"/>
  <c r="P731" i="5"/>
  <c r="N731" i="5"/>
  <c r="S731" i="5" s="1"/>
  <c r="P727" i="5"/>
  <c r="N727" i="5"/>
  <c r="S727" i="5" s="1"/>
  <c r="P723" i="5"/>
  <c r="N723" i="5"/>
  <c r="S723" i="5" s="1"/>
  <c r="P719" i="5"/>
  <c r="N719" i="5"/>
  <c r="S719" i="5" s="1"/>
  <c r="P715" i="5"/>
  <c r="N715" i="5"/>
  <c r="S715" i="5" s="1"/>
  <c r="P711" i="5"/>
  <c r="N711" i="5"/>
  <c r="S711" i="5" s="1"/>
  <c r="P707" i="5"/>
  <c r="N707" i="5"/>
  <c r="S707" i="5" s="1"/>
  <c r="P703" i="5"/>
  <c r="N703" i="5"/>
  <c r="S703" i="5" s="1"/>
  <c r="P699" i="5"/>
  <c r="N699" i="5"/>
  <c r="S699" i="5" s="1"/>
  <c r="P695" i="5"/>
  <c r="N695" i="5"/>
  <c r="S695" i="5" s="1"/>
  <c r="P691" i="5"/>
  <c r="N691" i="5"/>
  <c r="S691" i="5" s="1"/>
  <c r="P687" i="5"/>
  <c r="N687" i="5"/>
  <c r="S687" i="5" s="1"/>
  <c r="P683" i="5"/>
  <c r="N683" i="5"/>
  <c r="S683" i="5" s="1"/>
  <c r="P679" i="5"/>
  <c r="N679" i="5"/>
  <c r="S679" i="5" s="1"/>
  <c r="P671" i="5"/>
  <c r="N671" i="5"/>
  <c r="S671" i="5" s="1"/>
  <c r="P667" i="5"/>
  <c r="N667" i="5"/>
  <c r="S667" i="5" s="1"/>
  <c r="P663" i="5"/>
  <c r="N663" i="5"/>
  <c r="S663" i="5" s="1"/>
  <c r="P659" i="5"/>
  <c r="N659" i="5"/>
  <c r="S659" i="5" s="1"/>
  <c r="P655" i="5"/>
  <c r="N655" i="5"/>
  <c r="S655" i="5" s="1"/>
  <c r="P651" i="5"/>
  <c r="N651" i="5"/>
  <c r="S651" i="5" s="1"/>
  <c r="P647" i="5"/>
  <c r="N647" i="5"/>
  <c r="S647" i="5" s="1"/>
  <c r="P643" i="5"/>
  <c r="N643" i="5"/>
  <c r="S643" i="5" s="1"/>
  <c r="P639" i="5"/>
  <c r="N639" i="5"/>
  <c r="S639" i="5" s="1"/>
  <c r="P635" i="5"/>
  <c r="N635" i="5"/>
  <c r="S635" i="5" s="1"/>
  <c r="P631" i="5"/>
  <c r="N631" i="5"/>
  <c r="S631" i="5" s="1"/>
  <c r="P627" i="5"/>
  <c r="N627" i="5"/>
  <c r="S627" i="5" s="1"/>
  <c r="P623" i="5"/>
  <c r="N623" i="5"/>
  <c r="S623" i="5" s="1"/>
  <c r="P619" i="5"/>
  <c r="N619" i="5"/>
  <c r="S619" i="5" s="1"/>
  <c r="P615" i="5"/>
  <c r="N615" i="5"/>
  <c r="S615" i="5" s="1"/>
  <c r="P611" i="5"/>
  <c r="N611" i="5"/>
  <c r="S611" i="5" s="1"/>
  <c r="P607" i="5"/>
  <c r="N607" i="5"/>
  <c r="S607" i="5" s="1"/>
  <c r="P603" i="5"/>
  <c r="N603" i="5"/>
  <c r="S603" i="5" s="1"/>
  <c r="P599" i="5"/>
  <c r="N599" i="5"/>
  <c r="S599" i="5" s="1"/>
  <c r="P595" i="5"/>
  <c r="N595" i="5"/>
  <c r="S595" i="5" s="1"/>
  <c r="P886" i="5"/>
  <c r="N886" i="5"/>
  <c r="S886" i="5" s="1"/>
  <c r="N882" i="5"/>
  <c r="S882" i="5" s="1"/>
  <c r="P882" i="5"/>
  <c r="N878" i="5"/>
  <c r="S878" i="5" s="1"/>
  <c r="P878" i="5"/>
  <c r="P874" i="5"/>
  <c r="N874" i="5"/>
  <c r="S874" i="5" s="1"/>
  <c r="P870" i="5"/>
  <c r="N870" i="5"/>
  <c r="S870" i="5" s="1"/>
  <c r="P866" i="5"/>
  <c r="N866" i="5"/>
  <c r="S866" i="5" s="1"/>
  <c r="P862" i="5"/>
  <c r="N862" i="5"/>
  <c r="S862" i="5" s="1"/>
  <c r="P858" i="5"/>
  <c r="N858" i="5"/>
  <c r="S858" i="5" s="1"/>
  <c r="P854" i="5"/>
  <c r="N854" i="5"/>
  <c r="S854" i="5" s="1"/>
  <c r="P850" i="5"/>
  <c r="N850" i="5"/>
  <c r="S850" i="5" s="1"/>
  <c r="P846" i="5"/>
  <c r="N846" i="5"/>
  <c r="S846" i="5" s="1"/>
  <c r="P842" i="5"/>
  <c r="N842" i="5"/>
  <c r="S842" i="5" s="1"/>
  <c r="P838" i="5"/>
  <c r="N838" i="5"/>
  <c r="S838" i="5" s="1"/>
  <c r="P834" i="5"/>
  <c r="N834" i="5"/>
  <c r="S834" i="5" s="1"/>
  <c r="P830" i="5"/>
  <c r="N830" i="5"/>
  <c r="S830" i="5" s="1"/>
  <c r="P826" i="5"/>
  <c r="N826" i="5"/>
  <c r="S826" i="5" s="1"/>
  <c r="P822" i="5"/>
  <c r="N822" i="5"/>
  <c r="S822" i="5" s="1"/>
  <c r="P818" i="5"/>
  <c r="N818" i="5"/>
  <c r="S818" i="5" s="1"/>
  <c r="P814" i="5"/>
  <c r="N814" i="5"/>
  <c r="S814" i="5" s="1"/>
  <c r="P810" i="5"/>
  <c r="N810" i="5"/>
  <c r="S810" i="5" s="1"/>
  <c r="P806" i="5"/>
  <c r="N806" i="5"/>
  <c r="S806" i="5" s="1"/>
  <c r="P802" i="5"/>
  <c r="N802" i="5"/>
  <c r="S802" i="5" s="1"/>
  <c r="P798" i="5"/>
  <c r="N798" i="5"/>
  <c r="S798" i="5" s="1"/>
  <c r="P794" i="5"/>
  <c r="N794" i="5"/>
  <c r="S794" i="5" s="1"/>
  <c r="P790" i="5"/>
  <c r="N790" i="5"/>
  <c r="S790" i="5" s="1"/>
  <c r="P786" i="5"/>
  <c r="N786" i="5"/>
  <c r="S786" i="5" s="1"/>
  <c r="P782" i="5"/>
  <c r="N782" i="5"/>
  <c r="S782" i="5" s="1"/>
  <c r="P778" i="5"/>
  <c r="N778" i="5"/>
  <c r="S778" i="5" s="1"/>
  <c r="P774" i="5"/>
  <c r="N774" i="5"/>
  <c r="S774" i="5" s="1"/>
  <c r="P770" i="5"/>
  <c r="N770" i="5"/>
  <c r="S770" i="5" s="1"/>
  <c r="P766" i="5"/>
  <c r="N766" i="5"/>
  <c r="S766" i="5" s="1"/>
  <c r="P762" i="5"/>
  <c r="N762" i="5"/>
  <c r="S762" i="5" s="1"/>
  <c r="P758" i="5"/>
  <c r="N758" i="5"/>
  <c r="S758" i="5" s="1"/>
  <c r="P754" i="5"/>
  <c r="N754" i="5"/>
  <c r="S754" i="5" s="1"/>
  <c r="P750" i="5"/>
  <c r="N750" i="5"/>
  <c r="S750" i="5" s="1"/>
  <c r="P746" i="5"/>
  <c r="N746" i="5"/>
  <c r="S746" i="5" s="1"/>
  <c r="P742" i="5"/>
  <c r="N742" i="5"/>
  <c r="S742" i="5" s="1"/>
  <c r="P738" i="5"/>
  <c r="N738" i="5"/>
  <c r="S738" i="5" s="1"/>
  <c r="P734" i="5"/>
  <c r="N734" i="5"/>
  <c r="S734" i="5" s="1"/>
  <c r="P730" i="5"/>
  <c r="N730" i="5"/>
  <c r="S730" i="5" s="1"/>
  <c r="P726" i="5"/>
  <c r="N726" i="5"/>
  <c r="S726" i="5" s="1"/>
  <c r="P722" i="5"/>
  <c r="N722" i="5"/>
  <c r="S722" i="5" s="1"/>
  <c r="P718" i="5"/>
  <c r="N718" i="5"/>
  <c r="S718" i="5" s="1"/>
  <c r="P714" i="5"/>
  <c r="N714" i="5"/>
  <c r="S714" i="5" s="1"/>
  <c r="P710" i="5"/>
  <c r="N710" i="5"/>
  <c r="S710" i="5" s="1"/>
  <c r="P706" i="5"/>
  <c r="N706" i="5"/>
  <c r="S706" i="5" s="1"/>
  <c r="P702" i="5"/>
  <c r="N702" i="5"/>
  <c r="S702" i="5" s="1"/>
  <c r="P698" i="5"/>
  <c r="N698" i="5"/>
  <c r="S698" i="5" s="1"/>
  <c r="P694" i="5"/>
  <c r="N694" i="5"/>
  <c r="S694" i="5" s="1"/>
  <c r="P690" i="5"/>
  <c r="N690" i="5"/>
  <c r="S690" i="5" s="1"/>
  <c r="P686" i="5"/>
  <c r="N686" i="5"/>
  <c r="S686" i="5" s="1"/>
  <c r="P682" i="5"/>
  <c r="N682" i="5"/>
  <c r="S682" i="5" s="1"/>
  <c r="P678" i="5"/>
  <c r="N678" i="5"/>
  <c r="S678" i="5" s="1"/>
  <c r="P674" i="5"/>
  <c r="N674" i="5"/>
  <c r="S674" i="5" s="1"/>
  <c r="P670" i="5"/>
  <c r="N670" i="5"/>
  <c r="S670" i="5" s="1"/>
  <c r="P666" i="5"/>
  <c r="N666" i="5"/>
  <c r="S666" i="5" s="1"/>
  <c r="P662" i="5"/>
  <c r="N662" i="5"/>
  <c r="S662" i="5" s="1"/>
  <c r="P658" i="5"/>
  <c r="N658" i="5"/>
  <c r="S658" i="5" s="1"/>
  <c r="P654" i="5"/>
  <c r="N654" i="5"/>
  <c r="S654" i="5" s="1"/>
  <c r="P650" i="5"/>
  <c r="N650" i="5"/>
  <c r="S650" i="5" s="1"/>
  <c r="P646" i="5"/>
  <c r="N646" i="5"/>
  <c r="S646" i="5" s="1"/>
  <c r="P642" i="5"/>
  <c r="N642" i="5"/>
  <c r="S642" i="5" s="1"/>
  <c r="P638" i="5"/>
  <c r="N638" i="5"/>
  <c r="S638" i="5" s="1"/>
  <c r="P880" i="5"/>
  <c r="N880" i="5"/>
  <c r="S880" i="5" s="1"/>
  <c r="N864" i="5"/>
  <c r="S864" i="5" s="1"/>
  <c r="P864" i="5"/>
  <c r="P844" i="5"/>
  <c r="N844" i="5"/>
  <c r="S844" i="5" s="1"/>
  <c r="N832" i="5"/>
  <c r="S832" i="5" s="1"/>
  <c r="P832" i="5"/>
  <c r="P812" i="5"/>
  <c r="N812" i="5"/>
  <c r="S812" i="5" s="1"/>
  <c r="N776" i="5"/>
  <c r="S776" i="5" s="1"/>
  <c r="P776" i="5"/>
  <c r="Q11" i="5"/>
  <c r="P885" i="5"/>
  <c r="N885" i="5"/>
  <c r="S885" i="5" s="1"/>
  <c r="P881" i="5"/>
  <c r="N881" i="5"/>
  <c r="S881" i="5" s="1"/>
  <c r="P877" i="5"/>
  <c r="N877" i="5"/>
  <c r="S877" i="5" s="1"/>
  <c r="P873" i="5"/>
  <c r="N873" i="5"/>
  <c r="S873" i="5" s="1"/>
  <c r="P869" i="5"/>
  <c r="N869" i="5"/>
  <c r="S869" i="5" s="1"/>
  <c r="P865" i="5"/>
  <c r="N865" i="5"/>
  <c r="S865" i="5" s="1"/>
  <c r="P861" i="5"/>
  <c r="N861" i="5"/>
  <c r="S861" i="5" s="1"/>
  <c r="P857" i="5"/>
  <c r="N857" i="5"/>
  <c r="S857" i="5" s="1"/>
  <c r="P853" i="5"/>
  <c r="N853" i="5"/>
  <c r="S853" i="5" s="1"/>
  <c r="P849" i="5"/>
  <c r="N849" i="5"/>
  <c r="S849" i="5" s="1"/>
  <c r="P845" i="5"/>
  <c r="N845" i="5"/>
  <c r="S845" i="5" s="1"/>
  <c r="P841" i="5"/>
  <c r="N841" i="5"/>
  <c r="S841" i="5" s="1"/>
  <c r="P837" i="5"/>
  <c r="N837" i="5"/>
  <c r="S837" i="5" s="1"/>
  <c r="P833" i="5"/>
  <c r="N833" i="5"/>
  <c r="S833" i="5" s="1"/>
  <c r="P829" i="5"/>
  <c r="N829" i="5"/>
  <c r="S829" i="5" s="1"/>
  <c r="P825" i="5"/>
  <c r="N825" i="5"/>
  <c r="S825" i="5" s="1"/>
  <c r="P821" i="5"/>
  <c r="N821" i="5"/>
  <c r="S821" i="5" s="1"/>
  <c r="P817" i="5"/>
  <c r="N817" i="5"/>
  <c r="S817" i="5" s="1"/>
  <c r="P813" i="5"/>
  <c r="N813" i="5"/>
  <c r="S813" i="5" s="1"/>
  <c r="P809" i="5"/>
  <c r="N809" i="5"/>
  <c r="S809" i="5" s="1"/>
  <c r="P805" i="5"/>
  <c r="N805" i="5"/>
  <c r="S805" i="5" s="1"/>
  <c r="P801" i="5"/>
  <c r="N801" i="5"/>
  <c r="S801" i="5" s="1"/>
  <c r="P797" i="5"/>
  <c r="N797" i="5"/>
  <c r="S797" i="5" s="1"/>
  <c r="P793" i="5"/>
  <c r="N793" i="5"/>
  <c r="S793" i="5" s="1"/>
  <c r="P789" i="5"/>
  <c r="N789" i="5"/>
  <c r="S789" i="5" s="1"/>
  <c r="P785" i="5"/>
  <c r="N785" i="5"/>
  <c r="S785" i="5" s="1"/>
  <c r="P781" i="5"/>
  <c r="N781" i="5"/>
  <c r="S781" i="5" s="1"/>
  <c r="P777" i="5"/>
  <c r="N777" i="5"/>
  <c r="S777" i="5" s="1"/>
  <c r="P773" i="5"/>
  <c r="N773" i="5"/>
  <c r="S773" i="5" s="1"/>
  <c r="P769" i="5"/>
  <c r="N769" i="5"/>
  <c r="S769" i="5" s="1"/>
  <c r="P765" i="5"/>
  <c r="N765" i="5"/>
  <c r="S765" i="5" s="1"/>
  <c r="P761" i="5"/>
  <c r="N761" i="5"/>
  <c r="S761" i="5" s="1"/>
  <c r="P757" i="5"/>
  <c r="N757" i="5"/>
  <c r="S757" i="5" s="1"/>
  <c r="P753" i="5"/>
  <c r="N753" i="5"/>
  <c r="S753" i="5" s="1"/>
  <c r="P749" i="5"/>
  <c r="N749" i="5"/>
  <c r="S749" i="5" s="1"/>
  <c r="P745" i="5"/>
  <c r="N745" i="5"/>
  <c r="S745" i="5" s="1"/>
  <c r="P741" i="5"/>
  <c r="N741" i="5"/>
  <c r="S741" i="5" s="1"/>
  <c r="P737" i="5"/>
  <c r="N737" i="5"/>
  <c r="S737" i="5" s="1"/>
  <c r="P733" i="5"/>
  <c r="N733" i="5"/>
  <c r="S733" i="5" s="1"/>
  <c r="P729" i="5"/>
  <c r="N729" i="5"/>
  <c r="S729" i="5" s="1"/>
  <c r="P725" i="5"/>
  <c r="N725" i="5"/>
  <c r="S725" i="5" s="1"/>
  <c r="P721" i="5"/>
  <c r="N721" i="5"/>
  <c r="S721" i="5" s="1"/>
  <c r="P717" i="5"/>
  <c r="N717" i="5"/>
  <c r="S717" i="5" s="1"/>
  <c r="P713" i="5"/>
  <c r="N713" i="5"/>
  <c r="S713" i="5" s="1"/>
  <c r="P709" i="5"/>
  <c r="N709" i="5"/>
  <c r="S709" i="5" s="1"/>
  <c r="P705" i="5"/>
  <c r="N705" i="5"/>
  <c r="S705" i="5" s="1"/>
  <c r="P701" i="5"/>
  <c r="N701" i="5"/>
  <c r="S701" i="5" s="1"/>
  <c r="P697" i="5"/>
  <c r="N697" i="5"/>
  <c r="S697" i="5" s="1"/>
  <c r="P693" i="5"/>
  <c r="N693" i="5"/>
  <c r="S693" i="5" s="1"/>
  <c r="P689" i="5"/>
  <c r="N689" i="5"/>
  <c r="S689" i="5" s="1"/>
  <c r="P685" i="5"/>
  <c r="N685" i="5"/>
  <c r="S685" i="5" s="1"/>
  <c r="P681" i="5"/>
  <c r="N681" i="5"/>
  <c r="S681" i="5" s="1"/>
  <c r="P677" i="5"/>
  <c r="N677" i="5"/>
  <c r="S677" i="5" s="1"/>
  <c r="P673" i="5"/>
  <c r="N673" i="5"/>
  <c r="S673" i="5" s="1"/>
  <c r="P669" i="5"/>
  <c r="N669" i="5"/>
  <c r="S669" i="5" s="1"/>
  <c r="P665" i="5"/>
  <c r="N665" i="5"/>
  <c r="S665" i="5" s="1"/>
  <c r="P661" i="5"/>
  <c r="N661" i="5"/>
  <c r="S661" i="5" s="1"/>
  <c r="P657" i="5"/>
  <c r="N657" i="5"/>
  <c r="S657" i="5" s="1"/>
  <c r="P653" i="5"/>
  <c r="N653" i="5"/>
  <c r="S653" i="5" s="1"/>
  <c r="P649" i="5"/>
  <c r="N649" i="5"/>
  <c r="S649" i="5" s="1"/>
  <c r="P645" i="5"/>
  <c r="N645" i="5"/>
  <c r="S645" i="5" s="1"/>
  <c r="P641" i="5"/>
  <c r="N641" i="5"/>
  <c r="S641" i="5" s="1"/>
  <c r="P637" i="5"/>
  <c r="N637" i="5"/>
  <c r="S637" i="5" s="1"/>
  <c r="P633" i="5"/>
  <c r="N633" i="5"/>
  <c r="S633" i="5" s="1"/>
  <c r="P629" i="5"/>
  <c r="N629" i="5"/>
  <c r="S629" i="5" s="1"/>
  <c r="P625" i="5"/>
  <c r="N625" i="5"/>
  <c r="S625" i="5" s="1"/>
  <c r="P621" i="5"/>
  <c r="N621" i="5"/>
  <c r="S621" i="5" s="1"/>
  <c r="P617" i="5"/>
  <c r="N617" i="5"/>
  <c r="S617" i="5" s="1"/>
  <c r="P613" i="5"/>
  <c r="N613" i="5"/>
  <c r="S613" i="5" s="1"/>
  <c r="P609" i="5"/>
  <c r="N609" i="5"/>
  <c r="S609" i="5" s="1"/>
  <c r="P605" i="5"/>
  <c r="N605" i="5"/>
  <c r="S605" i="5" s="1"/>
  <c r="P601" i="5"/>
  <c r="N601" i="5"/>
  <c r="S601" i="5" s="1"/>
  <c r="P597" i="5"/>
  <c r="N597" i="5"/>
  <c r="S597" i="5" s="1"/>
  <c r="P593" i="5"/>
  <c r="N593" i="5"/>
  <c r="S593" i="5" s="1"/>
  <c r="P589" i="5"/>
  <c r="N589" i="5"/>
  <c r="S589" i="5" s="1"/>
  <c r="P876" i="5"/>
  <c r="N876" i="5"/>
  <c r="S876" i="5" s="1"/>
  <c r="N848" i="5"/>
  <c r="S848" i="5" s="1"/>
  <c r="P848" i="5"/>
  <c r="P828" i="5"/>
  <c r="N828" i="5"/>
  <c r="S828" i="5" s="1"/>
  <c r="N816" i="5"/>
  <c r="S816" i="5" s="1"/>
  <c r="P816" i="5"/>
  <c r="N800" i="5"/>
  <c r="S800" i="5" s="1"/>
  <c r="P800" i="5"/>
  <c r="P788" i="5"/>
  <c r="N788" i="5"/>
  <c r="S788" i="5" s="1"/>
  <c r="P772" i="5"/>
  <c r="N772" i="5"/>
  <c r="S772" i="5" s="1"/>
  <c r="N760" i="5"/>
  <c r="S760" i="5" s="1"/>
  <c r="P760" i="5"/>
  <c r="P748" i="5"/>
  <c r="N748" i="5"/>
  <c r="S748" i="5" s="1"/>
  <c r="P736" i="5"/>
  <c r="N736" i="5"/>
  <c r="S736" i="5" s="1"/>
  <c r="P720" i="5"/>
  <c r="N720" i="5"/>
  <c r="S720" i="5" s="1"/>
  <c r="P704" i="5"/>
  <c r="N704" i="5"/>
  <c r="S704" i="5" s="1"/>
  <c r="P688" i="5"/>
  <c r="N688" i="5"/>
  <c r="S688" i="5" s="1"/>
  <c r="N680" i="5"/>
  <c r="S680" i="5" s="1"/>
  <c r="P680" i="5"/>
  <c r="P672" i="5"/>
  <c r="N672" i="5"/>
  <c r="S672" i="5" s="1"/>
  <c r="P660" i="5"/>
  <c r="N660" i="5"/>
  <c r="S660" i="5" s="1"/>
  <c r="P652" i="5"/>
  <c r="N652" i="5"/>
  <c r="S652" i="5" s="1"/>
  <c r="N644" i="5"/>
  <c r="S644" i="5" s="1"/>
  <c r="P644" i="5"/>
  <c r="P636" i="5"/>
  <c r="N636" i="5"/>
  <c r="S636" i="5" s="1"/>
  <c r="N628" i="5"/>
  <c r="S628" i="5" s="1"/>
  <c r="P628" i="5"/>
  <c r="N616" i="5"/>
  <c r="S616" i="5" s="1"/>
  <c r="P616" i="5"/>
  <c r="P608" i="5"/>
  <c r="N608" i="5"/>
  <c r="S608" i="5" s="1"/>
  <c r="N600" i="5"/>
  <c r="S600" i="5" s="1"/>
  <c r="P600" i="5"/>
  <c r="P592" i="5"/>
  <c r="N592" i="5"/>
  <c r="S592" i="5" s="1"/>
  <c r="P888" i="5"/>
  <c r="R888" i="5" s="1"/>
  <c r="O888" i="5"/>
  <c r="P868" i="5"/>
  <c r="N868" i="5"/>
  <c r="S868" i="5" s="1"/>
  <c r="N856" i="5"/>
  <c r="S856" i="5" s="1"/>
  <c r="P856" i="5"/>
  <c r="P836" i="5"/>
  <c r="N836" i="5"/>
  <c r="S836" i="5" s="1"/>
  <c r="P820" i="5"/>
  <c r="N820" i="5"/>
  <c r="S820" i="5" s="1"/>
  <c r="P804" i="5"/>
  <c r="N804" i="5"/>
  <c r="S804" i="5" s="1"/>
  <c r="N792" i="5"/>
  <c r="S792" i="5" s="1"/>
  <c r="P792" i="5"/>
  <c r="P780" i="5"/>
  <c r="N780" i="5"/>
  <c r="S780" i="5" s="1"/>
  <c r="P764" i="5"/>
  <c r="N764" i="5"/>
  <c r="S764" i="5" s="1"/>
  <c r="N752" i="5"/>
  <c r="S752" i="5" s="1"/>
  <c r="P752" i="5"/>
  <c r="P740" i="5"/>
  <c r="N740" i="5"/>
  <c r="S740" i="5" s="1"/>
  <c r="N728" i="5"/>
  <c r="S728" i="5" s="1"/>
  <c r="P728" i="5"/>
  <c r="N712" i="5"/>
  <c r="S712" i="5" s="1"/>
  <c r="P712" i="5"/>
  <c r="N696" i="5"/>
  <c r="S696" i="5" s="1"/>
  <c r="P696" i="5"/>
  <c r="P668" i="5"/>
  <c r="N668" i="5"/>
  <c r="S668" i="5" s="1"/>
  <c r="P675" i="5"/>
  <c r="N675" i="5"/>
  <c r="S675" i="5" s="1"/>
  <c r="P634" i="5"/>
  <c r="P630" i="5"/>
  <c r="P626" i="5"/>
  <c r="P622" i="5"/>
  <c r="P618" i="5"/>
  <c r="P614" i="5"/>
  <c r="P610" i="5"/>
  <c r="P606" i="5"/>
  <c r="P602" i="5"/>
  <c r="P598" i="5"/>
  <c r="P594" i="5"/>
  <c r="P590" i="5"/>
  <c r="Q402" i="5"/>
  <c r="Q398" i="5"/>
  <c r="Q394" i="5"/>
  <c r="Q390" i="5"/>
  <c r="Q386" i="5"/>
  <c r="Q382" i="5"/>
  <c r="Q378" i="5"/>
  <c r="Q374" i="5"/>
  <c r="Q370" i="5"/>
  <c r="Q366" i="5"/>
  <c r="Q362" i="5"/>
  <c r="Q358" i="5"/>
  <c r="Q354" i="5"/>
  <c r="Q350" i="5"/>
  <c r="Q346" i="5"/>
  <c r="Q342" i="5"/>
  <c r="Q338" i="5"/>
  <c r="Q334" i="5"/>
  <c r="Q330" i="5"/>
  <c r="Q326" i="5"/>
  <c r="Q322" i="5"/>
  <c r="Q318" i="5"/>
  <c r="Q314" i="5"/>
  <c r="Q310" i="5"/>
  <c r="Q306" i="5"/>
  <c r="Q302" i="5"/>
  <c r="Q298" i="5"/>
  <c r="Q294" i="5"/>
  <c r="Q290" i="5"/>
  <c r="Q286" i="5"/>
  <c r="Q282" i="5"/>
  <c r="Q278" i="5"/>
  <c r="Q274" i="5"/>
  <c r="Q270" i="5"/>
  <c r="Q266" i="5"/>
  <c r="Q262" i="5"/>
  <c r="Q258" i="5"/>
  <c r="Q254" i="5"/>
  <c r="Q250" i="5"/>
  <c r="Q246" i="5"/>
  <c r="Q242" i="5"/>
  <c r="Q238" i="5"/>
  <c r="Q234" i="5"/>
  <c r="Q230" i="5"/>
  <c r="Q226" i="5"/>
  <c r="Q222" i="5"/>
  <c r="Q218" i="5"/>
  <c r="Q214" i="5"/>
  <c r="Q210" i="5"/>
  <c r="Q206" i="5"/>
  <c r="Q202" i="5"/>
  <c r="Q198" i="5"/>
  <c r="Q194" i="5"/>
  <c r="Q190" i="5"/>
  <c r="Q186" i="5"/>
  <c r="Q182" i="5"/>
  <c r="Q178" i="5"/>
  <c r="Q174" i="5"/>
  <c r="Q170" i="5"/>
  <c r="Q166" i="5"/>
  <c r="Q162" i="5"/>
  <c r="Q158" i="5"/>
  <c r="Q154" i="5"/>
  <c r="Q150" i="5"/>
  <c r="Q146" i="5"/>
  <c r="Q142" i="5"/>
  <c r="Q138" i="5"/>
  <c r="Q134" i="5"/>
  <c r="Q130" i="5"/>
  <c r="Q126" i="5"/>
  <c r="Q122" i="5"/>
  <c r="Q118" i="5"/>
  <c r="Q114" i="5"/>
  <c r="Q110" i="5"/>
  <c r="Q106" i="5"/>
  <c r="Q102" i="5"/>
  <c r="Q98" i="5"/>
  <c r="Q94" i="5"/>
  <c r="Q90" i="5"/>
  <c r="Q86" i="5"/>
  <c r="Q82" i="5"/>
  <c r="Q78" i="5"/>
  <c r="Q74" i="5"/>
  <c r="Q70" i="5"/>
  <c r="Q66" i="5"/>
  <c r="Q62" i="5"/>
  <c r="Q58" i="5"/>
  <c r="Q54" i="5"/>
  <c r="Q50" i="5"/>
  <c r="Q46" i="5"/>
  <c r="Q42" i="5"/>
  <c r="Q38" i="5"/>
  <c r="Q34" i="5"/>
  <c r="Q30" i="5"/>
  <c r="Q26" i="5"/>
  <c r="Q22" i="5"/>
  <c r="Q18" i="5"/>
  <c r="Q14" i="5"/>
  <c r="N630" i="5"/>
  <c r="S630" i="5" s="1"/>
  <c r="N614" i="5"/>
  <c r="S614" i="5" s="1"/>
  <c r="N598" i="5"/>
  <c r="S598" i="5" s="1"/>
  <c r="Q401" i="5"/>
  <c r="Q397" i="5"/>
  <c r="Q393" i="5"/>
  <c r="Q389" i="5"/>
  <c r="Q385" i="5"/>
  <c r="Q377" i="5"/>
  <c r="Q369" i="5"/>
  <c r="Q361" i="5"/>
  <c r="Q353" i="5"/>
  <c r="Q345" i="5"/>
  <c r="Q337" i="5"/>
  <c r="Q329" i="5"/>
  <c r="Q321" i="5"/>
  <c r="Q305" i="5"/>
  <c r="Q301" i="5"/>
  <c r="Q297" i="5"/>
  <c r="Q293" i="5"/>
  <c r="Q289" i="5"/>
  <c r="Q285" i="5"/>
  <c r="Q281" i="5"/>
  <c r="Q277" i="5"/>
  <c r="Q273" i="5"/>
  <c r="Q269" i="5"/>
  <c r="Q265" i="5"/>
  <c r="Q261" i="5"/>
  <c r="Q257" i="5"/>
  <c r="Q253" i="5"/>
  <c r="Q249" i="5"/>
  <c r="Q245" i="5"/>
  <c r="Q241" i="5"/>
  <c r="Q237" i="5"/>
  <c r="Q233" i="5"/>
  <c r="Q229" i="5"/>
  <c r="Q225" i="5"/>
  <c r="Q221" i="5"/>
  <c r="Q217" i="5"/>
  <c r="Q213" i="5"/>
  <c r="Q209" i="5"/>
  <c r="Q205" i="5"/>
  <c r="Q201" i="5"/>
  <c r="Q197" i="5"/>
  <c r="Q193" i="5"/>
  <c r="Q189" i="5"/>
  <c r="Q185" i="5"/>
  <c r="Q181" i="5"/>
  <c r="Q177" i="5"/>
  <c r="Q173" i="5"/>
  <c r="Q169" i="5"/>
  <c r="Q165" i="5"/>
  <c r="Q161" i="5"/>
  <c r="Q157" i="5"/>
  <c r="Q153" i="5"/>
  <c r="Q149" i="5"/>
  <c r="Q145" i="5"/>
  <c r="Q141" i="5"/>
  <c r="Q137" i="5"/>
  <c r="Q133" i="5"/>
  <c r="Q129" i="5"/>
  <c r="Q125" i="5"/>
  <c r="Q121" i="5"/>
  <c r="Q117" i="5"/>
  <c r="Q113" i="5"/>
  <c r="Q109" i="5"/>
  <c r="Q105" i="5"/>
  <c r="Q101" i="5"/>
  <c r="Q97" i="5"/>
  <c r="Q93" i="5"/>
  <c r="Q89" i="5"/>
  <c r="Q85" i="5"/>
  <c r="Q81" i="5"/>
  <c r="Q77" i="5"/>
  <c r="Q73" i="5"/>
  <c r="Q69" i="5"/>
  <c r="Q65" i="5"/>
  <c r="Q61" i="5"/>
  <c r="Q53" i="5"/>
  <c r="Q49" i="5"/>
  <c r="Q45" i="5"/>
  <c r="Q41" i="5"/>
  <c r="Q37" i="5"/>
  <c r="Q33" i="5"/>
  <c r="Q29" i="5"/>
  <c r="Q25" i="5"/>
  <c r="Q21" i="5"/>
  <c r="Q17" i="5"/>
  <c r="Q13" i="5"/>
  <c r="N634" i="5"/>
  <c r="S634" i="5" s="1"/>
  <c r="N618" i="5"/>
  <c r="S618" i="5" s="1"/>
  <c r="N602" i="5"/>
  <c r="S602" i="5" s="1"/>
  <c r="Q384" i="5"/>
  <c r="Q380" i="5"/>
  <c r="Q376" i="5"/>
  <c r="Q372" i="5"/>
  <c r="Q368" i="5"/>
  <c r="Q364" i="5"/>
  <c r="Q360" i="5"/>
  <c r="Q356" i="5"/>
  <c r="Q352" i="5"/>
  <c r="Q348" i="5"/>
  <c r="Q344" i="5"/>
  <c r="Q340" i="5"/>
  <c r="Q336" i="5"/>
  <c r="Q332" i="5"/>
  <c r="Q328" i="5"/>
  <c r="Q324" i="5"/>
  <c r="Q320" i="5"/>
  <c r="Q316" i="5"/>
  <c r="Q312" i="5"/>
  <c r="Q308" i="5"/>
  <c r="Q304" i="5"/>
  <c r="Q296" i="5"/>
  <c r="Q292" i="5"/>
  <c r="Q288" i="5"/>
  <c r="Q280" i="5"/>
  <c r="Q276" i="5"/>
  <c r="Q272" i="5"/>
  <c r="Q264" i="5"/>
  <c r="Q260" i="5"/>
  <c r="Q256" i="5"/>
  <c r="Q248" i="5"/>
  <c r="Q244" i="5"/>
  <c r="Q240" i="5"/>
  <c r="Q232" i="5"/>
  <c r="Q228" i="5"/>
  <c r="Q224" i="5"/>
  <c r="Q216" i="5"/>
  <c r="Q212" i="5"/>
  <c r="Q208" i="5"/>
  <c r="Q200" i="5"/>
  <c r="Q196" i="5"/>
  <c r="Q192" i="5"/>
  <c r="Q184" i="5"/>
  <c r="Q180" i="5"/>
  <c r="Q176" i="5"/>
  <c r="Q168" i="5"/>
  <c r="Q164" i="5"/>
  <c r="Q160" i="5"/>
  <c r="Q152" i="5"/>
  <c r="Q148" i="5"/>
  <c r="Q144" i="5"/>
  <c r="Q136" i="5"/>
  <c r="Q132" i="5"/>
  <c r="Q128" i="5"/>
  <c r="Q120" i="5"/>
  <c r="Q116" i="5"/>
  <c r="Q112" i="5"/>
  <c r="Q104" i="5"/>
  <c r="Q100" i="5"/>
  <c r="Q96" i="5"/>
  <c r="Q88" i="5"/>
  <c r="Q84" i="5"/>
  <c r="Q80" i="5"/>
  <c r="Q72" i="5"/>
  <c r="Q68" i="5"/>
  <c r="Q64" i="5"/>
  <c r="Q56" i="5"/>
  <c r="Q52" i="5"/>
  <c r="Q48" i="5"/>
  <c r="Q40" i="5"/>
  <c r="Q36" i="5"/>
  <c r="Q32" i="5"/>
  <c r="Q24" i="5"/>
  <c r="Q20" i="5"/>
  <c r="Q16" i="5"/>
  <c r="N622" i="5"/>
  <c r="S622" i="5" s="1"/>
  <c r="N606" i="5"/>
  <c r="S606" i="5" s="1"/>
  <c r="N590" i="5"/>
  <c r="S590" i="5" s="1"/>
  <c r="P591" i="5"/>
  <c r="N591" i="5"/>
  <c r="S591" i="5" s="1"/>
  <c r="Q399" i="5"/>
  <c r="Q395" i="5"/>
  <c r="Q391" i="5"/>
  <c r="Q387" i="5"/>
  <c r="Q383" i="5"/>
  <c r="Q379" i="5"/>
  <c r="Q375" i="5"/>
  <c r="Q371" i="5"/>
  <c r="Q367" i="5"/>
  <c r="Q363" i="5"/>
  <c r="Q359" i="5"/>
  <c r="Q355" i="5"/>
  <c r="Q351" i="5"/>
  <c r="Q347" i="5"/>
  <c r="Q343" i="5"/>
  <c r="Q339" i="5"/>
  <c r="Q335" i="5"/>
  <c r="Q331" i="5"/>
  <c r="Q327" i="5"/>
  <c r="Q323" i="5"/>
  <c r="Q319" i="5"/>
  <c r="Q315" i="5"/>
  <c r="Q311" i="5"/>
  <c r="Q307" i="5"/>
  <c r="Q303" i="5"/>
  <c r="Q299" i="5"/>
  <c r="Q295" i="5"/>
  <c r="Q291" i="5"/>
  <c r="Q287" i="5"/>
  <c r="Q283" i="5"/>
  <c r="Q279" i="5"/>
  <c r="Q275" i="5"/>
  <c r="Q271" i="5"/>
  <c r="Q267" i="5"/>
  <c r="Q263" i="5"/>
  <c r="Q259" i="5"/>
  <c r="Q255" i="5"/>
  <c r="Q251" i="5"/>
  <c r="Q247" i="5"/>
  <c r="Q243" i="5"/>
  <c r="Q239" i="5"/>
  <c r="Q235" i="5"/>
  <c r="Q231" i="5"/>
  <c r="Q227" i="5"/>
  <c r="Q223" i="5"/>
  <c r="Q219" i="5"/>
  <c r="Q215" i="5"/>
  <c r="Q211" i="5"/>
  <c r="Q207" i="5"/>
  <c r="Q203" i="5"/>
  <c r="Q199" i="5"/>
  <c r="Q195" i="5"/>
  <c r="Q191" i="5"/>
  <c r="Q187" i="5"/>
  <c r="Q183" i="5"/>
  <c r="Q179" i="5"/>
  <c r="Q175" i="5"/>
  <c r="Q171" i="5"/>
  <c r="Q167" i="5"/>
  <c r="Q163" i="5"/>
  <c r="Q159" i="5"/>
  <c r="Q155" i="5"/>
  <c r="Q151" i="5"/>
  <c r="Q147" i="5"/>
  <c r="Q143" i="5"/>
  <c r="Q139" i="5"/>
  <c r="Q135" i="5"/>
  <c r="Q131" i="5"/>
  <c r="Q127" i="5"/>
  <c r="Q123" i="5"/>
  <c r="Q119" i="5"/>
  <c r="Q115" i="5"/>
  <c r="Q111" i="5"/>
  <c r="Q107" i="5"/>
  <c r="Q103" i="5"/>
  <c r="Q99" i="5"/>
  <c r="Q95" i="5"/>
  <c r="Q91" i="5"/>
  <c r="Q87" i="5"/>
  <c r="Q83" i="5"/>
  <c r="Q79" i="5"/>
  <c r="Q75" i="5"/>
  <c r="Q71" i="5"/>
  <c r="Q67" i="5"/>
  <c r="Q63" i="5"/>
  <c r="Q59" i="5"/>
  <c r="Q55" i="5"/>
  <c r="Q51" i="5"/>
  <c r="Q47" i="5"/>
  <c r="Q43" i="5"/>
  <c r="Q39" i="5"/>
  <c r="Q35" i="5"/>
  <c r="Q31" i="5"/>
  <c r="Q27" i="5"/>
  <c r="Q23" i="5"/>
  <c r="Q19" i="5"/>
  <c r="Q15" i="5"/>
  <c r="N626" i="5"/>
  <c r="S626" i="5" s="1"/>
  <c r="N610" i="5"/>
  <c r="S610" i="5" s="1"/>
  <c r="N594" i="5"/>
  <c r="S594" i="5" s="1"/>
  <c r="Q313" i="5"/>
  <c r="B28" i="5"/>
  <c r="F272" i="5" s="1"/>
  <c r="S96" i="5" s="1"/>
  <c r="B29" i="5"/>
  <c r="D44" i="7" l="1"/>
  <c r="B45" i="7" s="1"/>
  <c r="B49" i="7" s="1"/>
  <c r="D37" i="6"/>
  <c r="B39" i="6" s="1"/>
  <c r="S66" i="5"/>
  <c r="S130" i="5"/>
  <c r="S194" i="5"/>
  <c r="S274" i="5"/>
  <c r="S338" i="5"/>
  <c r="S47" i="5"/>
  <c r="S111" i="5"/>
  <c r="S175" i="5"/>
  <c r="S271" i="5"/>
  <c r="S335" i="5"/>
  <c r="S80" i="5"/>
  <c r="S18" i="5"/>
  <c r="U18" i="5" s="1"/>
  <c r="S82" i="5"/>
  <c r="S146" i="5"/>
  <c r="S210" i="5"/>
  <c r="S226" i="5"/>
  <c r="S290" i="5"/>
  <c r="S354" i="5"/>
  <c r="S63" i="5"/>
  <c r="S127" i="5"/>
  <c r="S191" i="5"/>
  <c r="S223" i="5"/>
  <c r="S287" i="5"/>
  <c r="S351" i="5"/>
  <c r="S34" i="5"/>
  <c r="U34" i="5" s="1"/>
  <c r="S98" i="5"/>
  <c r="S162" i="5"/>
  <c r="S242" i="5"/>
  <c r="S306" i="5"/>
  <c r="S370" i="5"/>
  <c r="S15" i="5"/>
  <c r="U15" i="5" s="1"/>
  <c r="S79" i="5"/>
  <c r="S143" i="5"/>
  <c r="S207" i="5"/>
  <c r="S239" i="5"/>
  <c r="S303" i="5"/>
  <c r="S367" i="5"/>
  <c r="S50" i="5"/>
  <c r="S114" i="5"/>
  <c r="S178" i="5"/>
  <c r="S258" i="5"/>
  <c r="S322" i="5"/>
  <c r="S31" i="5"/>
  <c r="U31" i="5" s="1"/>
  <c r="S95" i="5"/>
  <c r="S159" i="5"/>
  <c r="S255" i="5"/>
  <c r="S319" i="5"/>
  <c r="Y518" i="5"/>
  <c r="Y550" i="5"/>
  <c r="Y582" i="5"/>
  <c r="Y614" i="5"/>
  <c r="Y646" i="5"/>
  <c r="Y710" i="5"/>
  <c r="Y855" i="5"/>
  <c r="Y374" i="5"/>
  <c r="Y534" i="5"/>
  <c r="Y566" i="5"/>
  <c r="Y598" i="5"/>
  <c r="Y630" i="5"/>
  <c r="Y670" i="5"/>
  <c r="Y814" i="5"/>
  <c r="Y423" i="5"/>
  <c r="Y455" i="5"/>
  <c r="Y479" i="5"/>
  <c r="S14" i="5"/>
  <c r="S30" i="5"/>
  <c r="S46" i="5"/>
  <c r="S62" i="5"/>
  <c r="S78" i="5"/>
  <c r="S94" i="5"/>
  <c r="S110" i="5"/>
  <c r="S126" i="5"/>
  <c r="S142" i="5"/>
  <c r="S158" i="5"/>
  <c r="S174" i="5"/>
  <c r="S190" i="5"/>
  <c r="S206" i="5"/>
  <c r="S222" i="5"/>
  <c r="S238" i="5"/>
  <c r="S254" i="5"/>
  <c r="S270" i="5"/>
  <c r="S286" i="5"/>
  <c r="S302" i="5"/>
  <c r="S318" i="5"/>
  <c r="S334" i="5"/>
  <c r="S350" i="5"/>
  <c r="S366" i="5"/>
  <c r="Y390" i="5"/>
  <c r="Y406" i="5"/>
  <c r="Y422" i="5"/>
  <c r="Y438" i="5"/>
  <c r="Y454" i="5"/>
  <c r="Y470" i="5"/>
  <c r="Y486" i="5"/>
  <c r="Y502" i="5"/>
  <c r="Y514" i="5"/>
  <c r="Y530" i="5"/>
  <c r="Y546" i="5"/>
  <c r="Y562" i="5"/>
  <c r="Y578" i="5"/>
  <c r="Y594" i="5"/>
  <c r="Y610" i="5"/>
  <c r="Y626" i="5"/>
  <c r="Y642" i="5"/>
  <c r="Y666" i="5"/>
  <c r="Y690" i="5"/>
  <c r="Y790" i="5"/>
  <c r="Y886" i="5"/>
  <c r="S27" i="5"/>
  <c r="S43" i="5"/>
  <c r="S59" i="5"/>
  <c r="S75" i="5"/>
  <c r="S91" i="5"/>
  <c r="S107" i="5"/>
  <c r="S123" i="5"/>
  <c r="S139" i="5"/>
  <c r="S155" i="5"/>
  <c r="S171" i="5"/>
  <c r="S187" i="5"/>
  <c r="S203" i="5"/>
  <c r="S219" i="5"/>
  <c r="S235" i="5"/>
  <c r="S251" i="5"/>
  <c r="S267" i="5"/>
  <c r="S283" i="5"/>
  <c r="S299" i="5"/>
  <c r="S315" i="5"/>
  <c r="S331" i="5"/>
  <c r="S347" i="5"/>
  <c r="S363" i="5"/>
  <c r="Y383" i="5"/>
  <c r="Y387" i="5"/>
  <c r="Y399" i="5"/>
  <c r="Y403" i="5"/>
  <c r="Y415" i="5"/>
  <c r="Y419" i="5"/>
  <c r="Y431" i="5"/>
  <c r="Y435" i="5"/>
  <c r="Y447" i="5"/>
  <c r="Y451" i="5"/>
  <c r="Y463" i="5"/>
  <c r="Y475" i="5"/>
  <c r="Y491" i="5"/>
  <c r="Y507" i="5"/>
  <c r="Y523" i="5"/>
  <c r="Y535" i="5"/>
  <c r="Y551" i="5"/>
  <c r="Y391" i="5"/>
  <c r="Y407" i="5"/>
  <c r="Y439" i="5"/>
  <c r="Y467" i="5"/>
  <c r="Y499" i="5"/>
  <c r="Y527" i="5"/>
  <c r="Y843" i="5"/>
  <c r="S325" i="5"/>
  <c r="S305" i="5"/>
  <c r="S289" i="5"/>
  <c r="S273" i="5"/>
  <c r="S253" i="5"/>
  <c r="S237" i="5"/>
  <c r="S221" i="5"/>
  <c r="S205" i="5"/>
  <c r="S189" i="5"/>
  <c r="S173" i="5"/>
  <c r="S157" i="5"/>
  <c r="S141" i="5"/>
  <c r="S125" i="5"/>
  <c r="S109" i="5"/>
  <c r="S93" i="5"/>
  <c r="S77" i="5"/>
  <c r="S61" i="5"/>
  <c r="S49" i="5"/>
  <c r="S33" i="5"/>
  <c r="S17" i="5"/>
  <c r="S369" i="5"/>
  <c r="S345" i="5"/>
  <c r="S333" i="5"/>
  <c r="S309" i="5"/>
  <c r="S368" i="5"/>
  <c r="S352" i="5"/>
  <c r="S336" i="5"/>
  <c r="S320" i="5"/>
  <c r="S304" i="5"/>
  <c r="S288" i="5"/>
  <c r="S272" i="5"/>
  <c r="S256" i="5"/>
  <c r="S240" i="5"/>
  <c r="S224" i="5"/>
  <c r="S208" i="5"/>
  <c r="S192" i="5"/>
  <c r="S176" i="5"/>
  <c r="S160" i="5"/>
  <c r="S144" i="5"/>
  <c r="S353" i="5"/>
  <c r="S301" i="5"/>
  <c r="S285" i="5"/>
  <c r="S269" i="5"/>
  <c r="S249" i="5"/>
  <c r="S233" i="5"/>
  <c r="S217" i="5"/>
  <c r="S201" i="5"/>
  <c r="S185" i="5"/>
  <c r="S169" i="5"/>
  <c r="S153" i="5"/>
  <c r="S137" i="5"/>
  <c r="S121" i="5"/>
  <c r="S105" i="5"/>
  <c r="S89" i="5"/>
  <c r="S73" i="5"/>
  <c r="S45" i="5"/>
  <c r="S29" i="5"/>
  <c r="S13" i="5"/>
  <c r="S11" i="5"/>
  <c r="S357" i="5"/>
  <c r="S329" i="5"/>
  <c r="S265" i="5"/>
  <c r="S364" i="5"/>
  <c r="S348" i="5"/>
  <c r="S332" i="5"/>
  <c r="S316" i="5"/>
  <c r="S300" i="5"/>
  <c r="S284" i="5"/>
  <c r="S268" i="5"/>
  <c r="S252" i="5"/>
  <c r="S236" i="5"/>
  <c r="S220" i="5"/>
  <c r="S204" i="5"/>
  <c r="S188" i="5"/>
  <c r="S172" i="5"/>
  <c r="S156" i="5"/>
  <c r="S140" i="5"/>
  <c r="S124" i="5"/>
  <c r="S108" i="5"/>
  <c r="S92" i="5"/>
  <c r="S76" i="5"/>
  <c r="S60" i="5"/>
  <c r="S44" i="5"/>
  <c r="S28" i="5"/>
  <c r="S12" i="5"/>
  <c r="S337" i="5"/>
  <c r="S317" i="5"/>
  <c r="S297" i="5"/>
  <c r="S281" i="5"/>
  <c r="S261" i="5"/>
  <c r="S245" i="5"/>
  <c r="S229" i="5"/>
  <c r="S213" i="5"/>
  <c r="S197" i="5"/>
  <c r="S181" i="5"/>
  <c r="S165" i="5"/>
  <c r="S149" i="5"/>
  <c r="S133" i="5"/>
  <c r="S117" i="5"/>
  <c r="S101" i="5"/>
  <c r="S85" i="5"/>
  <c r="S69" i="5"/>
  <c r="S57" i="5"/>
  <c r="S41" i="5"/>
  <c r="S25" i="5"/>
  <c r="S365" i="5"/>
  <c r="S341" i="5"/>
  <c r="S321" i="5"/>
  <c r="S360" i="5"/>
  <c r="S344" i="5"/>
  <c r="S328" i="5"/>
  <c r="S312" i="5"/>
  <c r="S296" i="5"/>
  <c r="S280" i="5"/>
  <c r="S264" i="5"/>
  <c r="S248" i="5"/>
  <c r="S232" i="5"/>
  <c r="S216" i="5"/>
  <c r="S200" i="5"/>
  <c r="S184" i="5"/>
  <c r="S168" i="5"/>
  <c r="S152" i="5"/>
  <c r="S136" i="5"/>
  <c r="S120" i="5"/>
  <c r="S104" i="5"/>
  <c r="S88" i="5"/>
  <c r="S72" i="5"/>
  <c r="S56" i="5"/>
  <c r="S40" i="5"/>
  <c r="S24" i="5"/>
  <c r="S313" i="5"/>
  <c r="S293" i="5"/>
  <c r="S277" i="5"/>
  <c r="S257" i="5"/>
  <c r="S241" i="5"/>
  <c r="S225" i="5"/>
  <c r="S209" i="5"/>
  <c r="S193" i="5"/>
  <c r="S177" i="5"/>
  <c r="S161" i="5"/>
  <c r="S145" i="5"/>
  <c r="S129" i="5"/>
  <c r="S113" i="5"/>
  <c r="S97" i="5"/>
  <c r="S81" i="5"/>
  <c r="S65" i="5"/>
  <c r="S53" i="5"/>
  <c r="S37" i="5"/>
  <c r="S21" i="5"/>
  <c r="S361" i="5"/>
  <c r="S349" i="5"/>
  <c r="S356" i="5"/>
  <c r="S340" i="5"/>
  <c r="S324" i="5"/>
  <c r="S308" i="5"/>
  <c r="S292" i="5"/>
  <c r="S276" i="5"/>
  <c r="S260" i="5"/>
  <c r="S244" i="5"/>
  <c r="S228" i="5"/>
  <c r="S212" i="5"/>
  <c r="S196" i="5"/>
  <c r="S180" i="5"/>
  <c r="S164" i="5"/>
  <c r="S148" i="5"/>
  <c r="S132" i="5"/>
  <c r="S116" i="5"/>
  <c r="S100" i="5"/>
  <c r="S84" i="5"/>
  <c r="S68" i="5"/>
  <c r="S52" i="5"/>
  <c r="S36" i="5"/>
  <c r="S20" i="5"/>
  <c r="S22" i="5"/>
  <c r="S38" i="5"/>
  <c r="S54" i="5"/>
  <c r="S70" i="5"/>
  <c r="S86" i="5"/>
  <c r="S102" i="5"/>
  <c r="S118" i="5"/>
  <c r="S134" i="5"/>
  <c r="S150" i="5"/>
  <c r="S166" i="5"/>
  <c r="S182" i="5"/>
  <c r="S198" i="5"/>
  <c r="S214" i="5"/>
  <c r="S230" i="5"/>
  <c r="S246" i="5"/>
  <c r="S262" i="5"/>
  <c r="S278" i="5"/>
  <c r="S294" i="5"/>
  <c r="S310" i="5"/>
  <c r="S326" i="5"/>
  <c r="S342" i="5"/>
  <c r="S358" i="5"/>
  <c r="Y378" i="5"/>
  <c r="Y382" i="5"/>
  <c r="Y394" i="5"/>
  <c r="Y398" i="5"/>
  <c r="Y410" i="5"/>
  <c r="Y414" i="5"/>
  <c r="Y426" i="5"/>
  <c r="Y430" i="5"/>
  <c r="Y442" i="5"/>
  <c r="Y446" i="5"/>
  <c r="Y458" i="5"/>
  <c r="Y462" i="5"/>
  <c r="Y474" i="5"/>
  <c r="Y478" i="5"/>
  <c r="Y490" i="5"/>
  <c r="Y494" i="5"/>
  <c r="Y506" i="5"/>
  <c r="Y510" i="5"/>
  <c r="Y522" i="5"/>
  <c r="Y538" i="5"/>
  <c r="Y554" i="5"/>
  <c r="Y570" i="5"/>
  <c r="Y586" i="5"/>
  <c r="Y602" i="5"/>
  <c r="Y618" i="5"/>
  <c r="Y634" i="5"/>
  <c r="Y654" i="5"/>
  <c r="Y674" i="5"/>
  <c r="Y742" i="5"/>
  <c r="Y834" i="5"/>
  <c r="Y871" i="5"/>
  <c r="S19" i="5"/>
  <c r="S35" i="5"/>
  <c r="S51" i="5"/>
  <c r="S67" i="5"/>
  <c r="S83" i="5"/>
  <c r="S99" i="5"/>
  <c r="S115" i="5"/>
  <c r="S131" i="5"/>
  <c r="S147" i="5"/>
  <c r="S163" i="5"/>
  <c r="S179" i="5"/>
  <c r="S195" i="5"/>
  <c r="S211" i="5"/>
  <c r="S227" i="5"/>
  <c r="S243" i="5"/>
  <c r="S259" i="5"/>
  <c r="S275" i="5"/>
  <c r="S291" i="5"/>
  <c r="S307" i="5"/>
  <c r="S323" i="5"/>
  <c r="S339" i="5"/>
  <c r="S355" i="5"/>
  <c r="S371" i="5"/>
  <c r="Y375" i="5"/>
  <c r="Y471" i="5"/>
  <c r="Y487" i="5"/>
  <c r="Y503" i="5"/>
  <c r="Y515" i="5"/>
  <c r="Y543" i="5"/>
  <c r="Y559" i="5"/>
  <c r="S64" i="5"/>
  <c r="S128" i="5"/>
  <c r="Y483" i="5"/>
  <c r="Y495" i="5"/>
  <c r="Y511" i="5"/>
  <c r="Y539" i="5"/>
  <c r="Y555" i="5"/>
  <c r="S26" i="5"/>
  <c r="S42" i="5"/>
  <c r="S58" i="5"/>
  <c r="S74" i="5"/>
  <c r="S90" i="5"/>
  <c r="S106" i="5"/>
  <c r="S122" i="5"/>
  <c r="S138" i="5"/>
  <c r="S154" i="5"/>
  <c r="S170" i="5"/>
  <c r="S186" i="5"/>
  <c r="S202" i="5"/>
  <c r="S218" i="5"/>
  <c r="S234" i="5"/>
  <c r="S250" i="5"/>
  <c r="S266" i="5"/>
  <c r="S282" i="5"/>
  <c r="S298" i="5"/>
  <c r="S314" i="5"/>
  <c r="S330" i="5"/>
  <c r="S346" i="5"/>
  <c r="S362" i="5"/>
  <c r="Y386" i="5"/>
  <c r="Y402" i="5"/>
  <c r="Y418" i="5"/>
  <c r="Y434" i="5"/>
  <c r="Y450" i="5"/>
  <c r="Y466" i="5"/>
  <c r="Y482" i="5"/>
  <c r="Y498" i="5"/>
  <c r="Y526" i="5"/>
  <c r="Y542" i="5"/>
  <c r="Y558" i="5"/>
  <c r="Y574" i="5"/>
  <c r="Y590" i="5"/>
  <c r="Y606" i="5"/>
  <c r="Y622" i="5"/>
  <c r="Y638" i="5"/>
  <c r="Y662" i="5"/>
  <c r="Y678" i="5"/>
  <c r="Y766" i="5"/>
  <c r="Y858" i="5"/>
  <c r="Y887" i="5"/>
  <c r="S23" i="5"/>
  <c r="S39" i="5"/>
  <c r="S55" i="5"/>
  <c r="S71" i="5"/>
  <c r="S87" i="5"/>
  <c r="S103" i="5"/>
  <c r="S119" i="5"/>
  <c r="S135" i="5"/>
  <c r="S151" i="5"/>
  <c r="S167" i="5"/>
  <c r="S183" i="5"/>
  <c r="S199" i="5"/>
  <c r="S215" i="5"/>
  <c r="S231" i="5"/>
  <c r="S247" i="5"/>
  <c r="S263" i="5"/>
  <c r="S279" i="5"/>
  <c r="S295" i="5"/>
  <c r="S311" i="5"/>
  <c r="S327" i="5"/>
  <c r="S343" i="5"/>
  <c r="S359" i="5"/>
  <c r="Y379" i="5"/>
  <c r="Y395" i="5"/>
  <c r="Y411" i="5"/>
  <c r="Y427" i="5"/>
  <c r="Y443" i="5"/>
  <c r="Y459" i="5"/>
  <c r="Y519" i="5"/>
  <c r="Y531" i="5"/>
  <c r="Y547" i="5"/>
  <c r="Y563" i="5"/>
  <c r="Y567" i="5"/>
  <c r="Y575" i="5"/>
  <c r="Y583" i="5"/>
  <c r="Y591" i="5"/>
  <c r="Y599" i="5"/>
  <c r="Y607" i="5"/>
  <c r="Y615" i="5"/>
  <c r="Y623" i="5"/>
  <c r="Y631" i="5"/>
  <c r="Y639" i="5"/>
  <c r="Y647" i="5"/>
  <c r="Y655" i="5"/>
  <c r="Y663" i="5"/>
  <c r="Y671" i="5"/>
  <c r="Y679" i="5"/>
  <c r="Y687" i="5"/>
  <c r="Y695" i="5"/>
  <c r="Y703" i="5"/>
  <c r="Y711" i="5"/>
  <c r="Y719" i="5"/>
  <c r="Y727" i="5"/>
  <c r="Y735" i="5"/>
  <c r="Y743" i="5"/>
  <c r="Y751" i="5"/>
  <c r="Y759" i="5"/>
  <c r="Y767" i="5"/>
  <c r="Y775" i="5"/>
  <c r="Y783" i="5"/>
  <c r="Y791" i="5"/>
  <c r="Y799" i="5"/>
  <c r="Y815" i="5"/>
  <c r="S16" i="5"/>
  <c r="S32" i="5"/>
  <c r="S48" i="5"/>
  <c r="S112" i="5"/>
  <c r="Y579" i="5"/>
  <c r="Y595" i="5"/>
  <c r="Y611" i="5"/>
  <c r="Y627" i="5"/>
  <c r="Y643" i="5"/>
  <c r="Y659" i="5"/>
  <c r="Y675" i="5"/>
  <c r="Y691" i="5"/>
  <c r="Y707" i="5"/>
  <c r="Y723" i="5"/>
  <c r="Y739" i="5"/>
  <c r="Y755" i="5"/>
  <c r="Y771" i="5"/>
  <c r="Y787" i="5"/>
  <c r="Y803" i="5"/>
  <c r="Y819" i="5"/>
  <c r="Y867" i="5"/>
  <c r="Y376" i="5"/>
  <c r="Y381" i="5"/>
  <c r="Y397" i="5"/>
  <c r="Y413" i="5"/>
  <c r="Y449" i="5"/>
  <c r="Y453" i="5"/>
  <c r="Y465" i="5"/>
  <c r="Y469" i="5"/>
  <c r="Y489" i="5"/>
  <c r="Y509" i="5"/>
  <c r="Y561" i="5"/>
  <c r="Y565" i="5"/>
  <c r="Y585" i="5"/>
  <c r="Y605" i="5"/>
  <c r="Y641" i="5"/>
  <c r="Y645" i="5"/>
  <c r="Y665" i="5"/>
  <c r="Y685" i="5"/>
  <c r="Y721" i="5"/>
  <c r="Y725" i="5"/>
  <c r="Y745" i="5"/>
  <c r="Y765" i="5"/>
  <c r="Y801" i="5"/>
  <c r="Y805" i="5"/>
  <c r="Y825" i="5"/>
  <c r="Y845" i="5"/>
  <c r="Y881" i="5"/>
  <c r="Y885" i="5"/>
  <c r="Y702" i="5"/>
  <c r="Y750" i="5"/>
  <c r="Y794" i="5"/>
  <c r="Y830" i="5"/>
  <c r="Y866" i="5"/>
  <c r="Y839" i="5"/>
  <c r="Y883" i="5"/>
  <c r="Y393" i="5"/>
  <c r="Y501" i="5"/>
  <c r="Y657" i="5"/>
  <c r="Y677" i="5"/>
  <c r="Y737" i="5"/>
  <c r="Y757" i="5"/>
  <c r="Y817" i="5"/>
  <c r="Y837" i="5"/>
  <c r="Y682" i="5"/>
  <c r="Y714" i="5"/>
  <c r="Y746" i="5"/>
  <c r="Y778" i="5"/>
  <c r="Y818" i="5"/>
  <c r="Y862" i="5"/>
  <c r="Y851" i="5"/>
  <c r="Y807" i="5"/>
  <c r="Y827" i="5"/>
  <c r="Y380" i="5"/>
  <c r="Y396" i="5"/>
  <c r="Y412" i="5"/>
  <c r="Y428" i="5"/>
  <c r="Y444" i="5"/>
  <c r="Y460" i="5"/>
  <c r="Y476" i="5"/>
  <c r="Y492" i="5"/>
  <c r="Y508" i="5"/>
  <c r="Y524" i="5"/>
  <c r="Y540" i="5"/>
  <c r="Y556" i="5"/>
  <c r="Y572" i="5"/>
  <c r="Y588" i="5"/>
  <c r="Y604" i="5"/>
  <c r="Y620" i="5"/>
  <c r="Y636" i="5"/>
  <c r="Y652" i="5"/>
  <c r="Y668" i="5"/>
  <c r="Y684" i="5"/>
  <c r="Y700" i="5"/>
  <c r="Y716" i="5"/>
  <c r="Y732" i="5"/>
  <c r="Y748" i="5"/>
  <c r="Y764" i="5"/>
  <c r="Y780" i="5"/>
  <c r="Y796" i="5"/>
  <c r="Y812" i="5"/>
  <c r="Y828" i="5"/>
  <c r="Y844" i="5"/>
  <c r="Y860" i="5"/>
  <c r="Y876" i="5"/>
  <c r="Y401" i="5"/>
  <c r="Y421" i="5"/>
  <c r="Y433" i="5"/>
  <c r="Y437" i="5"/>
  <c r="Y457" i="5"/>
  <c r="Y477" i="5"/>
  <c r="Y493" i="5"/>
  <c r="Y529" i="5"/>
  <c r="Y533" i="5"/>
  <c r="Y545" i="5"/>
  <c r="Y553" i="5"/>
  <c r="Y569" i="5"/>
  <c r="Y589" i="5"/>
  <c r="Y625" i="5"/>
  <c r="Y629" i="5"/>
  <c r="Y649" i="5"/>
  <c r="Y669" i="5"/>
  <c r="Y705" i="5"/>
  <c r="Y709" i="5"/>
  <c r="Y729" i="5"/>
  <c r="Y749" i="5"/>
  <c r="Y785" i="5"/>
  <c r="Y789" i="5"/>
  <c r="Y809" i="5"/>
  <c r="Y829" i="5"/>
  <c r="Y865" i="5"/>
  <c r="Y869" i="5"/>
  <c r="Y718" i="5"/>
  <c r="Y758" i="5"/>
  <c r="Y802" i="5"/>
  <c r="Y842" i="5"/>
  <c r="Y874" i="5"/>
  <c r="Y847" i="5"/>
  <c r="Y525" i="5"/>
  <c r="Y593" i="5"/>
  <c r="Y613" i="5"/>
  <c r="Y697" i="5"/>
  <c r="Y777" i="5"/>
  <c r="Y857" i="5"/>
  <c r="Y694" i="5"/>
  <c r="Y722" i="5"/>
  <c r="Y754" i="5"/>
  <c r="Y786" i="5"/>
  <c r="Y826" i="5"/>
  <c r="Y870" i="5"/>
  <c r="Y863" i="5"/>
  <c r="Y571" i="5"/>
  <c r="Y587" i="5"/>
  <c r="Y603" i="5"/>
  <c r="Y619" i="5"/>
  <c r="Y635" i="5"/>
  <c r="Y651" i="5"/>
  <c r="Y667" i="5"/>
  <c r="Y683" i="5"/>
  <c r="Y699" i="5"/>
  <c r="Y715" i="5"/>
  <c r="Y731" i="5"/>
  <c r="Y747" i="5"/>
  <c r="Y763" i="5"/>
  <c r="Y779" i="5"/>
  <c r="Y795" i="5"/>
  <c r="Y811" i="5"/>
  <c r="Y831" i="5"/>
  <c r="Y384" i="5"/>
  <c r="Y400" i="5"/>
  <c r="Y416" i="5"/>
  <c r="Y432" i="5"/>
  <c r="Y448" i="5"/>
  <c r="Y464" i="5"/>
  <c r="Y480" i="5"/>
  <c r="Y496" i="5"/>
  <c r="Y512" i="5"/>
  <c r="Y528" i="5"/>
  <c r="Y544" i="5"/>
  <c r="Y560" i="5"/>
  <c r="Y576" i="5"/>
  <c r="Y592" i="5"/>
  <c r="Y608" i="5"/>
  <c r="Y624" i="5"/>
  <c r="Y640" i="5"/>
  <c r="Y656" i="5"/>
  <c r="Y672" i="5"/>
  <c r="Y688" i="5"/>
  <c r="Y704" i="5"/>
  <c r="Y720" i="5"/>
  <c r="Y736" i="5"/>
  <c r="Y752" i="5"/>
  <c r="Y768" i="5"/>
  <c r="Y784" i="5"/>
  <c r="Y800" i="5"/>
  <c r="Y816" i="5"/>
  <c r="Y832" i="5"/>
  <c r="Y848" i="5"/>
  <c r="Y864" i="5"/>
  <c r="Y880" i="5"/>
  <c r="Y385" i="5"/>
  <c r="Y405" i="5"/>
  <c r="Y425" i="5"/>
  <c r="Y441" i="5"/>
  <c r="Y461" i="5"/>
  <c r="Y513" i="5"/>
  <c r="Y517" i="5"/>
  <c r="Y537" i="5"/>
  <c r="Y557" i="5"/>
  <c r="Y597" i="5"/>
  <c r="Y609" i="5"/>
  <c r="Y617" i="5"/>
  <c r="Y633" i="5"/>
  <c r="Y653" i="5"/>
  <c r="Y689" i="5"/>
  <c r="Y693" i="5"/>
  <c r="Y713" i="5"/>
  <c r="Y733" i="5"/>
  <c r="Y769" i="5"/>
  <c r="Y773" i="5"/>
  <c r="Y793" i="5"/>
  <c r="Y813" i="5"/>
  <c r="Y849" i="5"/>
  <c r="Y853" i="5"/>
  <c r="Y873" i="5"/>
  <c r="Y650" i="5"/>
  <c r="Y726" i="5"/>
  <c r="Y774" i="5"/>
  <c r="Y810" i="5"/>
  <c r="Y846" i="5"/>
  <c r="Y882" i="5"/>
  <c r="Y859" i="5"/>
  <c r="Y373" i="5"/>
  <c r="Y417" i="5"/>
  <c r="Y445" i="5"/>
  <c r="Y549" i="5"/>
  <c r="Y637" i="5"/>
  <c r="Y717" i="5"/>
  <c r="Y797" i="5"/>
  <c r="Y877" i="5"/>
  <c r="Y698" i="5"/>
  <c r="Y730" i="5"/>
  <c r="Y762" i="5"/>
  <c r="Y798" i="5"/>
  <c r="Y838" i="5"/>
  <c r="Y878" i="5"/>
  <c r="Y879" i="5"/>
  <c r="Y372" i="5"/>
  <c r="Y388" i="5"/>
  <c r="Y392" i="5"/>
  <c r="Y404" i="5"/>
  <c r="Y408" i="5"/>
  <c r="Y420" i="5"/>
  <c r="Y424" i="5"/>
  <c r="Y436" i="5"/>
  <c r="Y440" i="5"/>
  <c r="Y452" i="5"/>
  <c r="Y456" i="5"/>
  <c r="Y468" i="5"/>
  <c r="Y472" i="5"/>
  <c r="Y484" i="5"/>
  <c r="Y488" i="5"/>
  <c r="Y500" i="5"/>
  <c r="Y504" i="5"/>
  <c r="Y516" i="5"/>
  <c r="Y520" i="5"/>
  <c r="Y532" i="5"/>
  <c r="Y536" i="5"/>
  <c r="Y548" i="5"/>
  <c r="Y552" i="5"/>
  <c r="Y564" i="5"/>
  <c r="Y568" i="5"/>
  <c r="Y580" i="5"/>
  <c r="Y584" i="5"/>
  <c r="Y596" i="5"/>
  <c r="Y600" i="5"/>
  <c r="Y612" i="5"/>
  <c r="Y616" i="5"/>
  <c r="Y628" i="5"/>
  <c r="Y632" i="5"/>
  <c r="Y644" i="5"/>
  <c r="Y648" i="5"/>
  <c r="Y660" i="5"/>
  <c r="Y664" i="5"/>
  <c r="Y676" i="5"/>
  <c r="Y680" i="5"/>
  <c r="Y692" i="5"/>
  <c r="Y696" i="5"/>
  <c r="Y708" i="5"/>
  <c r="Y712" i="5"/>
  <c r="Y724" i="5"/>
  <c r="Y728" i="5"/>
  <c r="Y740" i="5"/>
  <c r="Y744" i="5"/>
  <c r="Y756" i="5"/>
  <c r="Y760" i="5"/>
  <c r="Y772" i="5"/>
  <c r="Y776" i="5"/>
  <c r="Y788" i="5"/>
  <c r="Y792" i="5"/>
  <c r="Y804" i="5"/>
  <c r="Y808" i="5"/>
  <c r="Y820" i="5"/>
  <c r="Y824" i="5"/>
  <c r="Y836" i="5"/>
  <c r="Y840" i="5"/>
  <c r="Y852" i="5"/>
  <c r="Y856" i="5"/>
  <c r="Y868" i="5"/>
  <c r="Y872" i="5"/>
  <c r="Y884" i="5"/>
  <c r="Y888" i="5"/>
  <c r="Y377" i="5"/>
  <c r="Y389" i="5"/>
  <c r="Y409" i="5"/>
  <c r="Y429" i="5"/>
  <c r="Y481" i="5"/>
  <c r="Y485" i="5"/>
  <c r="Y497" i="5"/>
  <c r="Y505" i="5"/>
  <c r="Y521" i="5"/>
  <c r="Y541" i="5"/>
  <c r="Y577" i="5"/>
  <c r="Y581" i="5"/>
  <c r="Y601" i="5"/>
  <c r="Y621" i="5"/>
  <c r="Y661" i="5"/>
  <c r="Y673" i="5"/>
  <c r="Y681" i="5"/>
  <c r="Y701" i="5"/>
  <c r="Y741" i="5"/>
  <c r="Y753" i="5"/>
  <c r="Y761" i="5"/>
  <c r="Y781" i="5"/>
  <c r="Y821" i="5"/>
  <c r="Y833" i="5"/>
  <c r="Y841" i="5"/>
  <c r="Y861" i="5"/>
  <c r="Y686" i="5"/>
  <c r="Y734" i="5"/>
  <c r="Y782" i="5"/>
  <c r="Y822" i="5"/>
  <c r="Y854" i="5"/>
  <c r="Y823" i="5"/>
  <c r="Y875" i="5"/>
  <c r="Y473" i="5"/>
  <c r="Y573" i="5"/>
  <c r="Y658" i="5"/>
  <c r="Y706" i="5"/>
  <c r="Y738" i="5"/>
  <c r="Y770" i="5"/>
  <c r="Y806" i="5"/>
  <c r="Y850" i="5"/>
  <c r="Y835" i="5"/>
  <c r="R712" i="5"/>
  <c r="R792" i="5"/>
  <c r="R856" i="5"/>
  <c r="R592" i="5"/>
  <c r="R608" i="5"/>
  <c r="R660" i="5"/>
  <c r="R704" i="5"/>
  <c r="R736" i="5"/>
  <c r="R788" i="5"/>
  <c r="R589" i="5"/>
  <c r="R597" i="5"/>
  <c r="R605" i="5"/>
  <c r="R613" i="5"/>
  <c r="R621" i="5"/>
  <c r="R629" i="5"/>
  <c r="R637" i="5"/>
  <c r="R645" i="5"/>
  <c r="R653" i="5"/>
  <c r="R661" i="5"/>
  <c r="R669" i="5"/>
  <c r="R677" i="5"/>
  <c r="R685" i="5"/>
  <c r="R693" i="5"/>
  <c r="R751" i="5"/>
  <c r="R759" i="5"/>
  <c r="R767" i="5"/>
  <c r="R775" i="5"/>
  <c r="R783" i="5"/>
  <c r="R791" i="5"/>
  <c r="R799" i="5"/>
  <c r="R807" i="5"/>
  <c r="R823" i="5"/>
  <c r="R839" i="5"/>
  <c r="R855" i="5"/>
  <c r="R780" i="5"/>
  <c r="R804" i="5"/>
  <c r="R836" i="5"/>
  <c r="R868" i="5"/>
  <c r="R726" i="5"/>
  <c r="R782" i="5"/>
  <c r="R798" i="5"/>
  <c r="R814" i="5"/>
  <c r="R830" i="5"/>
  <c r="R846" i="5"/>
  <c r="R862" i="5"/>
  <c r="R599" i="5"/>
  <c r="R607" i="5"/>
  <c r="R615" i="5"/>
  <c r="R623" i="5"/>
  <c r="R639" i="5"/>
  <c r="R647" i="5"/>
  <c r="R655" i="5"/>
  <c r="R671" i="5"/>
  <c r="R683" i="5"/>
  <c r="R691" i="5"/>
  <c r="R699" i="5"/>
  <c r="R707" i="5"/>
  <c r="R715" i="5"/>
  <c r="R723" i="5"/>
  <c r="R739" i="5"/>
  <c r="R747" i="5"/>
  <c r="R755" i="5"/>
  <c r="R763" i="5"/>
  <c r="R771" i="5"/>
  <c r="R779" i="5"/>
  <c r="R787" i="5"/>
  <c r="R795" i="5"/>
  <c r="R803" i="5"/>
  <c r="R811" i="5"/>
  <c r="R819" i="5"/>
  <c r="R827" i="5"/>
  <c r="R835" i="5"/>
  <c r="R843" i="5"/>
  <c r="R851" i="5"/>
  <c r="R859" i="5"/>
  <c r="R867" i="5"/>
  <c r="R875" i="5"/>
  <c r="R624" i="5"/>
  <c r="R640" i="5"/>
  <c r="R656" i="5"/>
  <c r="R676" i="5"/>
  <c r="R692" i="5"/>
  <c r="R708" i="5"/>
  <c r="R724" i="5"/>
  <c r="R796" i="5"/>
  <c r="R852" i="5"/>
  <c r="R600" i="5"/>
  <c r="R616" i="5"/>
  <c r="R800" i="5"/>
  <c r="R812" i="5"/>
  <c r="R844" i="5"/>
  <c r="R880" i="5"/>
  <c r="R642" i="5"/>
  <c r="R650" i="5"/>
  <c r="R658" i="5"/>
  <c r="R666" i="5"/>
  <c r="R674" i="5"/>
  <c r="R682" i="5"/>
  <c r="R690" i="5"/>
  <c r="R698" i="5"/>
  <c r="R706" i="5"/>
  <c r="R714" i="5"/>
  <c r="R722" i="5"/>
  <c r="R730" i="5"/>
  <c r="R738" i="5"/>
  <c r="R754" i="5"/>
  <c r="R770" i="5"/>
  <c r="R786" i="5"/>
  <c r="R802" i="5"/>
  <c r="R818" i="5"/>
  <c r="R604" i="5"/>
  <c r="R700" i="5"/>
  <c r="R675" i="5"/>
  <c r="R776" i="5"/>
  <c r="R832" i="5"/>
  <c r="R864" i="5"/>
  <c r="R878" i="5"/>
  <c r="E26" i="5"/>
  <c r="E24" i="5" s="1"/>
  <c r="R701" i="5"/>
  <c r="R709" i="5"/>
  <c r="R717" i="5"/>
  <c r="R725" i="5"/>
  <c r="R733" i="5"/>
  <c r="R741" i="5"/>
  <c r="R749" i="5"/>
  <c r="R757" i="5"/>
  <c r="R765" i="5"/>
  <c r="R773" i="5"/>
  <c r="R781" i="5"/>
  <c r="R789" i="5"/>
  <c r="R797" i="5"/>
  <c r="R805" i="5"/>
  <c r="R813" i="5"/>
  <c r="R821" i="5"/>
  <c r="R829" i="5"/>
  <c r="R837" i="5"/>
  <c r="R845" i="5"/>
  <c r="R853" i="5"/>
  <c r="R861" i="5"/>
  <c r="R869" i="5"/>
  <c r="R877" i="5"/>
  <c r="R885" i="5"/>
  <c r="R871" i="5"/>
  <c r="R648" i="5"/>
  <c r="R808" i="5"/>
  <c r="R834" i="5"/>
  <c r="R850" i="5"/>
  <c r="R866" i="5"/>
  <c r="R695" i="5"/>
  <c r="R703" i="5"/>
  <c r="R732" i="5"/>
  <c r="R591" i="5"/>
  <c r="R590" i="5"/>
  <c r="R598" i="5"/>
  <c r="R606" i="5"/>
  <c r="R614" i="5"/>
  <c r="R622" i="5"/>
  <c r="R630" i="5"/>
  <c r="R696" i="5"/>
  <c r="R752" i="5"/>
  <c r="R764" i="5"/>
  <c r="R820" i="5"/>
  <c r="R628" i="5"/>
  <c r="R636" i="5"/>
  <c r="R672" i="5"/>
  <c r="R720" i="5"/>
  <c r="R760" i="5"/>
  <c r="R772" i="5"/>
  <c r="R816" i="5"/>
  <c r="R828" i="5"/>
  <c r="R593" i="5"/>
  <c r="R609" i="5"/>
  <c r="R625" i="5"/>
  <c r="R641" i="5"/>
  <c r="R657" i="5"/>
  <c r="R673" i="5"/>
  <c r="R689" i="5"/>
  <c r="R705" i="5"/>
  <c r="R721" i="5"/>
  <c r="R737" i="5"/>
  <c r="R753" i="5"/>
  <c r="R769" i="5"/>
  <c r="R785" i="5"/>
  <c r="R801" i="5"/>
  <c r="R817" i="5"/>
  <c r="R833" i="5"/>
  <c r="R849" i="5"/>
  <c r="R865" i="5"/>
  <c r="R881" i="5"/>
  <c r="R646" i="5"/>
  <c r="R662" i="5"/>
  <c r="R678" i="5"/>
  <c r="R694" i="5"/>
  <c r="R710" i="5"/>
  <c r="R746" i="5"/>
  <c r="R762" i="5"/>
  <c r="R778" i="5"/>
  <c r="R794" i="5"/>
  <c r="R810" i="5"/>
  <c r="R826" i="5"/>
  <c r="R842" i="5"/>
  <c r="R858" i="5"/>
  <c r="R874" i="5"/>
  <c r="R882" i="5"/>
  <c r="R886" i="5"/>
  <c r="R595" i="5"/>
  <c r="R611" i="5"/>
  <c r="R627" i="5"/>
  <c r="R631" i="5"/>
  <c r="R643" i="5"/>
  <c r="R659" i="5"/>
  <c r="R663" i="5"/>
  <c r="R679" i="5"/>
  <c r="R711" i="5"/>
  <c r="R727" i="5"/>
  <c r="R731" i="5"/>
  <c r="R743" i="5"/>
  <c r="R883" i="5"/>
  <c r="R887" i="5"/>
  <c r="R612" i="5"/>
  <c r="R620" i="5"/>
  <c r="R684" i="5"/>
  <c r="R716" i="5"/>
  <c r="R744" i="5"/>
  <c r="R756" i="5"/>
  <c r="R860" i="5"/>
  <c r="R742" i="5"/>
  <c r="R758" i="5"/>
  <c r="R774" i="5"/>
  <c r="R790" i="5"/>
  <c r="R806" i="5"/>
  <c r="R822" i="5"/>
  <c r="R838" i="5"/>
  <c r="R854" i="5"/>
  <c r="R870" i="5"/>
  <c r="R815" i="5"/>
  <c r="R831" i="5"/>
  <c r="R847" i="5"/>
  <c r="R863" i="5"/>
  <c r="R879" i="5"/>
  <c r="R632" i="5"/>
  <c r="R664" i="5"/>
  <c r="R784" i="5"/>
  <c r="R840" i="5"/>
  <c r="R884" i="5"/>
  <c r="R594" i="5"/>
  <c r="R602" i="5"/>
  <c r="R610" i="5"/>
  <c r="R618" i="5"/>
  <c r="R626" i="5"/>
  <c r="R634" i="5"/>
  <c r="R668" i="5"/>
  <c r="R728" i="5"/>
  <c r="R740" i="5"/>
  <c r="R644" i="5"/>
  <c r="R652" i="5"/>
  <c r="R680" i="5"/>
  <c r="R688" i="5"/>
  <c r="R748" i="5"/>
  <c r="R848" i="5"/>
  <c r="R876" i="5"/>
  <c r="R601" i="5"/>
  <c r="R617" i="5"/>
  <c r="R633" i="5"/>
  <c r="R649" i="5"/>
  <c r="R665" i="5"/>
  <c r="R681" i="5"/>
  <c r="R697" i="5"/>
  <c r="R713" i="5"/>
  <c r="R729" i="5"/>
  <c r="R745" i="5"/>
  <c r="R761" i="5"/>
  <c r="R777" i="5"/>
  <c r="R793" i="5"/>
  <c r="R809" i="5"/>
  <c r="R825" i="5"/>
  <c r="R841" i="5"/>
  <c r="R857" i="5"/>
  <c r="R873" i="5"/>
  <c r="R638" i="5"/>
  <c r="R654" i="5"/>
  <c r="R670" i="5"/>
  <c r="R686" i="5"/>
  <c r="R702" i="5"/>
  <c r="R718" i="5"/>
  <c r="R734" i="5"/>
  <c r="R603" i="5"/>
  <c r="R619" i="5"/>
  <c r="R635" i="5"/>
  <c r="R651" i="5"/>
  <c r="R667" i="5"/>
  <c r="R687" i="5"/>
  <c r="R719" i="5"/>
  <c r="R735" i="5"/>
  <c r="R596" i="5"/>
  <c r="R768" i="5"/>
  <c r="R824" i="5"/>
  <c r="R872" i="5"/>
  <c r="R750" i="5"/>
  <c r="R766" i="5"/>
  <c r="M888" i="5"/>
  <c r="B110" i="5"/>
  <c r="Z375" i="5" s="1"/>
  <c r="E27" i="5"/>
  <c r="Z497" i="5" l="1"/>
  <c r="Z481" i="5"/>
  <c r="U32" i="5"/>
  <c r="U39" i="5"/>
  <c r="U42" i="5"/>
  <c r="Z539" i="5"/>
  <c r="Z495" i="5"/>
  <c r="Z871" i="5"/>
  <c r="Z742" i="5"/>
  <c r="Z654" i="5"/>
  <c r="Z618" i="5"/>
  <c r="Z586" i="5"/>
  <c r="Z554" i="5"/>
  <c r="Z522" i="5"/>
  <c r="Z506" i="5"/>
  <c r="Z490" i="5"/>
  <c r="Z474" i="5"/>
  <c r="Z458" i="5"/>
  <c r="Z442" i="5"/>
  <c r="Z426" i="5"/>
  <c r="Z410" i="5"/>
  <c r="Z394" i="5"/>
  <c r="Z378" i="5"/>
  <c r="U24" i="5"/>
  <c r="U13" i="5"/>
  <c r="Z843" i="5"/>
  <c r="Z499" i="5"/>
  <c r="Z439" i="5"/>
  <c r="Z391" i="5"/>
  <c r="Z535" i="5"/>
  <c r="Z507" i="5"/>
  <c r="Z475" i="5"/>
  <c r="Z451" i="5"/>
  <c r="Z435" i="5"/>
  <c r="Z419" i="5"/>
  <c r="Z403" i="5"/>
  <c r="Z387" i="5"/>
  <c r="U27" i="5"/>
  <c r="Z790" i="5"/>
  <c r="Z666" i="5"/>
  <c r="Z626" i="5"/>
  <c r="Z594" i="5"/>
  <c r="Z562" i="5"/>
  <c r="Z530" i="5"/>
  <c r="Z502" i="5"/>
  <c r="Z470" i="5"/>
  <c r="Z438" i="5"/>
  <c r="Z406" i="5"/>
  <c r="U30" i="5"/>
  <c r="Z479" i="5"/>
  <c r="Z423" i="5"/>
  <c r="Z670" i="5"/>
  <c r="Z598" i="5"/>
  <c r="Z534" i="5"/>
  <c r="Z710" i="5"/>
  <c r="Z614" i="5"/>
  <c r="Z550" i="5"/>
  <c r="Z850" i="5"/>
  <c r="Z770" i="5"/>
  <c r="Z706" i="5"/>
  <c r="Z573" i="5"/>
  <c r="Z875" i="5"/>
  <c r="Z854" i="5"/>
  <c r="Z782" i="5"/>
  <c r="Z686" i="5"/>
  <c r="Z841" i="5"/>
  <c r="Z821" i="5"/>
  <c r="Z761" i="5"/>
  <c r="Z741" i="5"/>
  <c r="Z681" i="5"/>
  <c r="Z661" i="5"/>
  <c r="Z601" i="5"/>
  <c r="Z577" i="5"/>
  <c r="Z521" i="5"/>
  <c r="Z409" i="5"/>
  <c r="Z377" i="5"/>
  <c r="Z884" i="5"/>
  <c r="Z868" i="5"/>
  <c r="Z852" i="5"/>
  <c r="Z836" i="5"/>
  <c r="Z820" i="5"/>
  <c r="Z804" i="5"/>
  <c r="Z788" i="5"/>
  <c r="Z772" i="5"/>
  <c r="Z756" i="5"/>
  <c r="Z740" i="5"/>
  <c r="Z724" i="5"/>
  <c r="Z708" i="5"/>
  <c r="Z692" i="5"/>
  <c r="Z676" i="5"/>
  <c r="Z660" i="5"/>
  <c r="Z644" i="5"/>
  <c r="Z628" i="5"/>
  <c r="Z612" i="5"/>
  <c r="Z596" i="5"/>
  <c r="Z580" i="5"/>
  <c r="Z564" i="5"/>
  <c r="Z548" i="5"/>
  <c r="Z532" i="5"/>
  <c r="Z516" i="5"/>
  <c r="Z500" i="5"/>
  <c r="Z484" i="5"/>
  <c r="Z468" i="5"/>
  <c r="Z452" i="5"/>
  <c r="Z436" i="5"/>
  <c r="Z420" i="5"/>
  <c r="Z404" i="5"/>
  <c r="Z388" i="5"/>
  <c r="Z879" i="5"/>
  <c r="Z838" i="5"/>
  <c r="Z762" i="5"/>
  <c r="Z698" i="5"/>
  <c r="Z797" i="5"/>
  <c r="Z637" i="5"/>
  <c r="Z445" i="5"/>
  <c r="Z373" i="5"/>
  <c r="Z882" i="5"/>
  <c r="Z810" i="5"/>
  <c r="Z726" i="5"/>
  <c r="Z873" i="5"/>
  <c r="Z849" i="5"/>
  <c r="Z793" i="5"/>
  <c r="Z769" i="5"/>
  <c r="Z713" i="5"/>
  <c r="Z689" i="5"/>
  <c r="Z633" i="5"/>
  <c r="Z609" i="5"/>
  <c r="Z557" i="5"/>
  <c r="Z517" i="5"/>
  <c r="Z461" i="5"/>
  <c r="Z425" i="5"/>
  <c r="Z385" i="5"/>
  <c r="Z864" i="5"/>
  <c r="Z832" i="5"/>
  <c r="Z800" i="5"/>
  <c r="Z768" i="5"/>
  <c r="Z736" i="5"/>
  <c r="Z704" i="5"/>
  <c r="Z672" i="5"/>
  <c r="Z640" i="5"/>
  <c r="Z608" i="5"/>
  <c r="Z576" i="5"/>
  <c r="Z544" i="5"/>
  <c r="Z512" i="5"/>
  <c r="Z480" i="5"/>
  <c r="Z448" i="5"/>
  <c r="Z416" i="5"/>
  <c r="Z384" i="5"/>
  <c r="Z811" i="5"/>
  <c r="Z779" i="5"/>
  <c r="Z747" i="5"/>
  <c r="Z715" i="5"/>
  <c r="Z683" i="5"/>
  <c r="Z651" i="5"/>
  <c r="Z619" i="5"/>
  <c r="Z587" i="5"/>
  <c r="Z863" i="5"/>
  <c r="Z826" i="5"/>
  <c r="Z754" i="5"/>
  <c r="Z694" i="5"/>
  <c r="Z777" i="5"/>
  <c r="Z613" i="5"/>
  <c r="Z525" i="5"/>
  <c r="Z874" i="5"/>
  <c r="Z802" i="5"/>
  <c r="Z718" i="5"/>
  <c r="Z865" i="5"/>
  <c r="Z809" i="5"/>
  <c r="Z785" i="5"/>
  <c r="Z729" i="5"/>
  <c r="Z705" i="5"/>
  <c r="Z649" i="5"/>
  <c r="Z625" i="5"/>
  <c r="Z569" i="5"/>
  <c r="Z545" i="5"/>
  <c r="Z529" i="5"/>
  <c r="Z477" i="5"/>
  <c r="Z437" i="5"/>
  <c r="Z421" i="5"/>
  <c r="Z876" i="5"/>
  <c r="Z844" i="5"/>
  <c r="Z812" i="5"/>
  <c r="Z780" i="5"/>
  <c r="Z748" i="5"/>
  <c r="Z716" i="5"/>
  <c r="Z684" i="5"/>
  <c r="Z652" i="5"/>
  <c r="Z620" i="5"/>
  <c r="Z588" i="5"/>
  <c r="Z556" i="5"/>
  <c r="Z524" i="5"/>
  <c r="Z492" i="5"/>
  <c r="Z460" i="5"/>
  <c r="Z428" i="5"/>
  <c r="Z396" i="5"/>
  <c r="Z827" i="5"/>
  <c r="Z851" i="5"/>
  <c r="Z818" i="5"/>
  <c r="Z746" i="5"/>
  <c r="Z682" i="5"/>
  <c r="Z817" i="5"/>
  <c r="Z737" i="5"/>
  <c r="Z657" i="5"/>
  <c r="Z393" i="5"/>
  <c r="Z839" i="5"/>
  <c r="Z830" i="5"/>
  <c r="Z750" i="5"/>
  <c r="Z885" i="5"/>
  <c r="Z845" i="5"/>
  <c r="Z805" i="5"/>
  <c r="Z765" i="5"/>
  <c r="Z725" i="5"/>
  <c r="Z685" i="5"/>
  <c r="Z645" i="5"/>
  <c r="Z605" i="5"/>
  <c r="Z565" i="5"/>
  <c r="Z509" i="5"/>
  <c r="Z469" i="5"/>
  <c r="Z453" i="5"/>
  <c r="Z413" i="5"/>
  <c r="Z381" i="5"/>
  <c r="Z867" i="5"/>
  <c r="Z803" i="5"/>
  <c r="Z771" i="5"/>
  <c r="Z739" i="5"/>
  <c r="Z707" i="5"/>
  <c r="Z675" i="5"/>
  <c r="Z643" i="5"/>
  <c r="Z611" i="5"/>
  <c r="Z579" i="5"/>
  <c r="U16" i="5"/>
  <c r="Z799" i="5"/>
  <c r="Z783" i="5"/>
  <c r="Z767" i="5"/>
  <c r="Z751" i="5"/>
  <c r="Z735" i="5"/>
  <c r="Z719" i="5"/>
  <c r="Z703" i="5"/>
  <c r="Z687" i="5"/>
  <c r="Z671" i="5"/>
  <c r="Z655" i="5"/>
  <c r="Z639" i="5"/>
  <c r="Z623" i="5"/>
  <c r="Z607" i="5"/>
  <c r="Z591" i="5"/>
  <c r="Z575" i="5"/>
  <c r="Z563" i="5"/>
  <c r="Z531" i="5"/>
  <c r="Z459" i="5"/>
  <c r="Z427" i="5"/>
  <c r="Z395" i="5"/>
  <c r="U23" i="5"/>
  <c r="Z858" i="5"/>
  <c r="Z678" i="5"/>
  <c r="Z638" i="5"/>
  <c r="Z606" i="5"/>
  <c r="Z574" i="5"/>
  <c r="Z542" i="5"/>
  <c r="Z498" i="5"/>
  <c r="Z466" i="5"/>
  <c r="Z434" i="5"/>
  <c r="Z402" i="5"/>
  <c r="U26" i="5"/>
  <c r="Z543" i="5"/>
  <c r="Z503" i="5"/>
  <c r="Z471" i="5"/>
  <c r="U35" i="5"/>
  <c r="U38" i="5"/>
  <c r="U20" i="5"/>
  <c r="U21" i="5"/>
  <c r="U40" i="5"/>
  <c r="U25" i="5"/>
  <c r="U12" i="5"/>
  <c r="U29" i="5"/>
  <c r="U14" i="5"/>
  <c r="Z465" i="5"/>
  <c r="Z555" i="5"/>
  <c r="Z511" i="5"/>
  <c r="Z483" i="5"/>
  <c r="U19" i="5"/>
  <c r="Z834" i="5"/>
  <c r="Z674" i="5"/>
  <c r="Z634" i="5"/>
  <c r="Z602" i="5"/>
  <c r="Z570" i="5"/>
  <c r="Z538" i="5"/>
  <c r="Z510" i="5"/>
  <c r="Z494" i="5"/>
  <c r="Z478" i="5"/>
  <c r="Z462" i="5"/>
  <c r="Z446" i="5"/>
  <c r="Z430" i="5"/>
  <c r="Z414" i="5"/>
  <c r="Z398" i="5"/>
  <c r="Z382" i="5"/>
  <c r="U22" i="5"/>
  <c r="U36" i="5"/>
  <c r="U37" i="5"/>
  <c r="U41" i="5"/>
  <c r="U28" i="5"/>
  <c r="U45" i="5"/>
  <c r="U17" i="5"/>
  <c r="Z527" i="5"/>
  <c r="Z467" i="5"/>
  <c r="Z407" i="5"/>
  <c r="Z551" i="5"/>
  <c r="Z523" i="5"/>
  <c r="Z491" i="5"/>
  <c r="Z463" i="5"/>
  <c r="Z447" i="5"/>
  <c r="Z431" i="5"/>
  <c r="Z415" i="5"/>
  <c r="Z399" i="5"/>
  <c r="Z383" i="5"/>
  <c r="Z886" i="5"/>
  <c r="Z690" i="5"/>
  <c r="Z642" i="5"/>
  <c r="Z610" i="5"/>
  <c r="Z578" i="5"/>
  <c r="Z546" i="5"/>
  <c r="Z514" i="5"/>
  <c r="Z486" i="5"/>
  <c r="Z454" i="5"/>
  <c r="Z422" i="5"/>
  <c r="Z390" i="5"/>
  <c r="Z455" i="5"/>
  <c r="Z814" i="5"/>
  <c r="Z630" i="5"/>
  <c r="Z566" i="5"/>
  <c r="Z374" i="5"/>
  <c r="Z855" i="5"/>
  <c r="Z646" i="5"/>
  <c r="Z582" i="5"/>
  <c r="Z518" i="5"/>
  <c r="Z835" i="5"/>
  <c r="Z806" i="5"/>
  <c r="Z738" i="5"/>
  <c r="Z658" i="5"/>
  <c r="Z473" i="5"/>
  <c r="Z823" i="5"/>
  <c r="Z822" i="5"/>
  <c r="Z734" i="5"/>
  <c r="Z861" i="5"/>
  <c r="Z833" i="5"/>
  <c r="Z781" i="5"/>
  <c r="Z753" i="5"/>
  <c r="Z701" i="5"/>
  <c r="Z673" i="5"/>
  <c r="Z621" i="5"/>
  <c r="Z581" i="5"/>
  <c r="Z541" i="5"/>
  <c r="Z505" i="5"/>
  <c r="Z485" i="5"/>
  <c r="Z429" i="5"/>
  <c r="Z389" i="5"/>
  <c r="Z888" i="5"/>
  <c r="Z872" i="5"/>
  <c r="Z856" i="5"/>
  <c r="Z840" i="5"/>
  <c r="Z824" i="5"/>
  <c r="Z808" i="5"/>
  <c r="Z792" i="5"/>
  <c r="Z776" i="5"/>
  <c r="Z760" i="5"/>
  <c r="Z744" i="5"/>
  <c r="Z728" i="5"/>
  <c r="Z712" i="5"/>
  <c r="Z696" i="5"/>
  <c r="Z680" i="5"/>
  <c r="Z664" i="5"/>
  <c r="Z648" i="5"/>
  <c r="Z632" i="5"/>
  <c r="Z616" i="5"/>
  <c r="Z600" i="5"/>
  <c r="Z584" i="5"/>
  <c r="Z568" i="5"/>
  <c r="Z552" i="5"/>
  <c r="Z536" i="5"/>
  <c r="Z520" i="5"/>
  <c r="Z504" i="5"/>
  <c r="Z488" i="5"/>
  <c r="Z472" i="5"/>
  <c r="Z456" i="5"/>
  <c r="Z440" i="5"/>
  <c r="Z424" i="5"/>
  <c r="Z408" i="5"/>
  <c r="Z392" i="5"/>
  <c r="Z372" i="5"/>
  <c r="Z878" i="5"/>
  <c r="Z798" i="5"/>
  <c r="Z730" i="5"/>
  <c r="Z877" i="5"/>
  <c r="Z717" i="5"/>
  <c r="Z549" i="5"/>
  <c r="Z417" i="5"/>
  <c r="Z859" i="5"/>
  <c r="Z846" i="5"/>
  <c r="Z774" i="5"/>
  <c r="Z650" i="5"/>
  <c r="Z853" i="5"/>
  <c r="Z813" i="5"/>
  <c r="Z773" i="5"/>
  <c r="Z733" i="5"/>
  <c r="Z693" i="5"/>
  <c r="Z653" i="5"/>
  <c r="Z617" i="5"/>
  <c r="Z597" i="5"/>
  <c r="Z537" i="5"/>
  <c r="Z513" i="5"/>
  <c r="Z441" i="5"/>
  <c r="Z405" i="5"/>
  <c r="Z880" i="5"/>
  <c r="Z848" i="5"/>
  <c r="Z816" i="5"/>
  <c r="Z784" i="5"/>
  <c r="Z752" i="5"/>
  <c r="Z720" i="5"/>
  <c r="Z688" i="5"/>
  <c r="Z656" i="5"/>
  <c r="Z624" i="5"/>
  <c r="Z592" i="5"/>
  <c r="Z560" i="5"/>
  <c r="Z528" i="5"/>
  <c r="Z496" i="5"/>
  <c r="Z464" i="5"/>
  <c r="Z432" i="5"/>
  <c r="Z400" i="5"/>
  <c r="Z831" i="5"/>
  <c r="Z795" i="5"/>
  <c r="Z763" i="5"/>
  <c r="Z731" i="5"/>
  <c r="Z699" i="5"/>
  <c r="Z667" i="5"/>
  <c r="Z635" i="5"/>
  <c r="Z603" i="5"/>
  <c r="Z571" i="5"/>
  <c r="Z870" i="5"/>
  <c r="Z786" i="5"/>
  <c r="Z722" i="5"/>
  <c r="Z857" i="5"/>
  <c r="Z697" i="5"/>
  <c r="Z593" i="5"/>
  <c r="Z847" i="5"/>
  <c r="Z842" i="5"/>
  <c r="Z758" i="5"/>
  <c r="Z869" i="5"/>
  <c r="Z829" i="5"/>
  <c r="Z789" i="5"/>
  <c r="Z749" i="5"/>
  <c r="Z709" i="5"/>
  <c r="Z669" i="5"/>
  <c r="Z629" i="5"/>
  <c r="Z589" i="5"/>
  <c r="Z553" i="5"/>
  <c r="Z533" i="5"/>
  <c r="Z493" i="5"/>
  <c r="Z457" i="5"/>
  <c r="Z433" i="5"/>
  <c r="Z401" i="5"/>
  <c r="Z860" i="5"/>
  <c r="Z828" i="5"/>
  <c r="Z796" i="5"/>
  <c r="Z764" i="5"/>
  <c r="Z732" i="5"/>
  <c r="Z700" i="5"/>
  <c r="Z668" i="5"/>
  <c r="Z636" i="5"/>
  <c r="Z604" i="5"/>
  <c r="Z572" i="5"/>
  <c r="Z540" i="5"/>
  <c r="Z508" i="5"/>
  <c r="Z476" i="5"/>
  <c r="Z444" i="5"/>
  <c r="Z412" i="5"/>
  <c r="Z380" i="5"/>
  <c r="Z807" i="5"/>
  <c r="Z862" i="5"/>
  <c r="Z778" i="5"/>
  <c r="Z714" i="5"/>
  <c r="Z837" i="5"/>
  <c r="Z757" i="5"/>
  <c r="Z677" i="5"/>
  <c r="Z501" i="5"/>
  <c r="Z883" i="5"/>
  <c r="Z866" i="5"/>
  <c r="Z794" i="5"/>
  <c r="Z702" i="5"/>
  <c r="Z881" i="5"/>
  <c r="Z825" i="5"/>
  <c r="Z801" i="5"/>
  <c r="Z745" i="5"/>
  <c r="Z721" i="5"/>
  <c r="Z665" i="5"/>
  <c r="Z641" i="5"/>
  <c r="Z585" i="5"/>
  <c r="Z561" i="5"/>
  <c r="Z489" i="5"/>
  <c r="Z449" i="5"/>
  <c r="Z397" i="5"/>
  <c r="Z376" i="5"/>
  <c r="Z819" i="5"/>
  <c r="Z787" i="5"/>
  <c r="Z755" i="5"/>
  <c r="Z723" i="5"/>
  <c r="Z691" i="5"/>
  <c r="Z659" i="5"/>
  <c r="Z627" i="5"/>
  <c r="Z595" i="5"/>
  <c r="Z815" i="5"/>
  <c r="Z791" i="5"/>
  <c r="Z775" i="5"/>
  <c r="Z759" i="5"/>
  <c r="Z743" i="5"/>
  <c r="Z727" i="5"/>
  <c r="Z711" i="5"/>
  <c r="Z695" i="5"/>
  <c r="Z679" i="5"/>
  <c r="Z663" i="5"/>
  <c r="Z647" i="5"/>
  <c r="Z631" i="5"/>
  <c r="Z615" i="5"/>
  <c r="Z599" i="5"/>
  <c r="Z583" i="5"/>
  <c r="Z567" i="5"/>
  <c r="Z547" i="5"/>
  <c r="Z519" i="5"/>
  <c r="Z443" i="5"/>
  <c r="Z411" i="5"/>
  <c r="Z379" i="5"/>
  <c r="Z887" i="5"/>
  <c r="Z766" i="5"/>
  <c r="Z662" i="5"/>
  <c r="Z622" i="5"/>
  <c r="Z590" i="5"/>
  <c r="Z558" i="5"/>
  <c r="Z526" i="5"/>
  <c r="Z482" i="5"/>
  <c r="Z450" i="5"/>
  <c r="Z418" i="5"/>
  <c r="Z386" i="5"/>
  <c r="Z559" i="5"/>
  <c r="Z515" i="5"/>
  <c r="Z487" i="5"/>
  <c r="U44" i="5"/>
  <c r="U11" i="5"/>
  <c r="U33" i="5"/>
  <c r="U43" i="5"/>
  <c r="U46" i="5"/>
  <c r="E25" i="5"/>
  <c r="P43" i="5" s="1"/>
  <c r="N15" i="5"/>
  <c r="N19" i="5"/>
  <c r="N23" i="5"/>
  <c r="N27" i="5"/>
  <c r="N31" i="5"/>
  <c r="N35" i="5"/>
  <c r="N39" i="5"/>
  <c r="N43" i="5"/>
  <c r="N47" i="5"/>
  <c r="N51" i="5"/>
  <c r="N55" i="5"/>
  <c r="N59" i="5"/>
  <c r="N12" i="5"/>
  <c r="N16" i="5"/>
  <c r="N20" i="5"/>
  <c r="N24" i="5"/>
  <c r="N28" i="5"/>
  <c r="N32" i="5"/>
  <c r="N36" i="5"/>
  <c r="N40" i="5"/>
  <c r="N44" i="5"/>
  <c r="N48" i="5"/>
  <c r="N52" i="5"/>
  <c r="N56" i="5"/>
  <c r="N60" i="5"/>
  <c r="N14" i="5"/>
  <c r="N22" i="5"/>
  <c r="N30" i="5"/>
  <c r="N38" i="5"/>
  <c r="N46" i="5"/>
  <c r="N54" i="5"/>
  <c r="N62" i="5"/>
  <c r="N66" i="5"/>
  <c r="N70" i="5"/>
  <c r="N74" i="5"/>
  <c r="N78" i="5"/>
  <c r="N82" i="5"/>
  <c r="N86" i="5"/>
  <c r="N90" i="5"/>
  <c r="N94" i="5"/>
  <c r="N98" i="5"/>
  <c r="N102" i="5"/>
  <c r="N106" i="5"/>
  <c r="N110" i="5"/>
  <c r="N114" i="5"/>
  <c r="N118" i="5"/>
  <c r="N122" i="5"/>
  <c r="N126" i="5"/>
  <c r="N130" i="5"/>
  <c r="N134" i="5"/>
  <c r="N138" i="5"/>
  <c r="N142" i="5"/>
  <c r="N146" i="5"/>
  <c r="N150" i="5"/>
  <c r="N154" i="5"/>
  <c r="N158" i="5"/>
  <c r="N162" i="5"/>
  <c r="N166" i="5"/>
  <c r="N170" i="5"/>
  <c r="N174" i="5"/>
  <c r="N178" i="5"/>
  <c r="N182" i="5"/>
  <c r="N186" i="5"/>
  <c r="N190" i="5"/>
  <c r="N194" i="5"/>
  <c r="N198" i="5"/>
  <c r="N202" i="5"/>
  <c r="N206" i="5"/>
  <c r="N210" i="5"/>
  <c r="N214" i="5"/>
  <c r="N218" i="5"/>
  <c r="N222" i="5"/>
  <c r="N226" i="5"/>
  <c r="N230" i="5"/>
  <c r="N234" i="5"/>
  <c r="N238" i="5"/>
  <c r="N242" i="5"/>
  <c r="N246" i="5"/>
  <c r="N250" i="5"/>
  <c r="N254" i="5"/>
  <c r="N258" i="5"/>
  <c r="N262" i="5"/>
  <c r="N266" i="5"/>
  <c r="N270" i="5"/>
  <c r="N274" i="5"/>
  <c r="N278" i="5"/>
  <c r="N282" i="5"/>
  <c r="N286" i="5"/>
  <c r="N290" i="5"/>
  <c r="N294" i="5"/>
  <c r="N298" i="5"/>
  <c r="N302" i="5"/>
  <c r="N306" i="5"/>
  <c r="N310" i="5"/>
  <c r="N314" i="5"/>
  <c r="N318" i="5"/>
  <c r="N322" i="5"/>
  <c r="N326" i="5"/>
  <c r="N330" i="5"/>
  <c r="N334" i="5"/>
  <c r="N338" i="5"/>
  <c r="N342" i="5"/>
  <c r="N346" i="5"/>
  <c r="N350" i="5"/>
  <c r="N354" i="5"/>
  <c r="N358" i="5"/>
  <c r="N362" i="5"/>
  <c r="N366" i="5"/>
  <c r="N370" i="5"/>
  <c r="N374" i="5"/>
  <c r="S374" i="5" s="1"/>
  <c r="N378" i="5"/>
  <c r="S378" i="5" s="1"/>
  <c r="N382" i="5"/>
  <c r="S382" i="5" s="1"/>
  <c r="N386" i="5"/>
  <c r="S386" i="5" s="1"/>
  <c r="N390" i="5"/>
  <c r="S390" i="5" s="1"/>
  <c r="N394" i="5"/>
  <c r="S394" i="5" s="1"/>
  <c r="N398" i="5"/>
  <c r="S398" i="5" s="1"/>
  <c r="N402" i="5"/>
  <c r="S402" i="5" s="1"/>
  <c r="N406" i="5"/>
  <c r="S406" i="5" s="1"/>
  <c r="N410" i="5"/>
  <c r="S410" i="5" s="1"/>
  <c r="N414" i="5"/>
  <c r="S414" i="5" s="1"/>
  <c r="N418" i="5"/>
  <c r="S418" i="5" s="1"/>
  <c r="N422" i="5"/>
  <c r="S422" i="5" s="1"/>
  <c r="N426" i="5"/>
  <c r="S426" i="5" s="1"/>
  <c r="N430" i="5"/>
  <c r="S430" i="5" s="1"/>
  <c r="N434" i="5"/>
  <c r="S434" i="5" s="1"/>
  <c r="N438" i="5"/>
  <c r="S438" i="5" s="1"/>
  <c r="N442" i="5"/>
  <c r="S442" i="5" s="1"/>
  <c r="N446" i="5"/>
  <c r="S446" i="5" s="1"/>
  <c r="N450" i="5"/>
  <c r="S450" i="5" s="1"/>
  <c r="N454" i="5"/>
  <c r="S454" i="5" s="1"/>
  <c r="N458" i="5"/>
  <c r="S458" i="5" s="1"/>
  <c r="N462" i="5"/>
  <c r="S462" i="5" s="1"/>
  <c r="N466" i="5"/>
  <c r="S466" i="5" s="1"/>
  <c r="N470" i="5"/>
  <c r="S470" i="5" s="1"/>
  <c r="N474" i="5"/>
  <c r="S474" i="5" s="1"/>
  <c r="N478" i="5"/>
  <c r="S478" i="5" s="1"/>
  <c r="N482" i="5"/>
  <c r="S482" i="5" s="1"/>
  <c r="N486" i="5"/>
  <c r="S486" i="5" s="1"/>
  <c r="N490" i="5"/>
  <c r="S490" i="5" s="1"/>
  <c r="N494" i="5"/>
  <c r="S494" i="5" s="1"/>
  <c r="N498" i="5"/>
  <c r="S498" i="5" s="1"/>
  <c r="N502" i="5"/>
  <c r="S502" i="5" s="1"/>
  <c r="N506" i="5"/>
  <c r="S506" i="5" s="1"/>
  <c r="N510" i="5"/>
  <c r="S510" i="5" s="1"/>
  <c r="N514" i="5"/>
  <c r="S514" i="5" s="1"/>
  <c r="N518" i="5"/>
  <c r="S518" i="5" s="1"/>
  <c r="N522" i="5"/>
  <c r="S522" i="5" s="1"/>
  <c r="N526" i="5"/>
  <c r="S526" i="5" s="1"/>
  <c r="N530" i="5"/>
  <c r="S530" i="5" s="1"/>
  <c r="N534" i="5"/>
  <c r="S534" i="5" s="1"/>
  <c r="N538" i="5"/>
  <c r="S538" i="5" s="1"/>
  <c r="N542" i="5"/>
  <c r="S542" i="5" s="1"/>
  <c r="N546" i="5"/>
  <c r="S546" i="5" s="1"/>
  <c r="N550" i="5"/>
  <c r="S550" i="5" s="1"/>
  <c r="N554" i="5"/>
  <c r="S554" i="5" s="1"/>
  <c r="N558" i="5"/>
  <c r="S558" i="5" s="1"/>
  <c r="N562" i="5"/>
  <c r="S562" i="5" s="1"/>
  <c r="N566" i="5"/>
  <c r="S566" i="5" s="1"/>
  <c r="N570" i="5"/>
  <c r="S570" i="5" s="1"/>
  <c r="N574" i="5"/>
  <c r="S574" i="5" s="1"/>
  <c r="N578" i="5"/>
  <c r="S578" i="5" s="1"/>
  <c r="N582" i="5"/>
  <c r="S582" i="5" s="1"/>
  <c r="N586" i="5"/>
  <c r="S586" i="5" s="1"/>
  <c r="N17" i="5"/>
  <c r="N25" i="5"/>
  <c r="N33" i="5"/>
  <c r="N41" i="5"/>
  <c r="N49" i="5"/>
  <c r="N57" i="5"/>
  <c r="N63" i="5"/>
  <c r="N67" i="5"/>
  <c r="N71" i="5"/>
  <c r="N75" i="5"/>
  <c r="N79" i="5"/>
  <c r="N83" i="5"/>
  <c r="N87" i="5"/>
  <c r="N91" i="5"/>
  <c r="N95" i="5"/>
  <c r="N99" i="5"/>
  <c r="N103" i="5"/>
  <c r="N107" i="5"/>
  <c r="N111" i="5"/>
  <c r="N115" i="5"/>
  <c r="N119" i="5"/>
  <c r="N123" i="5"/>
  <c r="N127" i="5"/>
  <c r="N131" i="5"/>
  <c r="N135" i="5"/>
  <c r="N139" i="5"/>
  <c r="N143" i="5"/>
  <c r="N147" i="5"/>
  <c r="N151" i="5"/>
  <c r="N155" i="5"/>
  <c r="N159" i="5"/>
  <c r="N163" i="5"/>
  <c r="N167" i="5"/>
  <c r="N171" i="5"/>
  <c r="N175" i="5"/>
  <c r="N179" i="5"/>
  <c r="N183" i="5"/>
  <c r="N187" i="5"/>
  <c r="N191" i="5"/>
  <c r="N195" i="5"/>
  <c r="N199" i="5"/>
  <c r="N203" i="5"/>
  <c r="N207" i="5"/>
  <c r="N211" i="5"/>
  <c r="N215" i="5"/>
  <c r="N219" i="5"/>
  <c r="N223" i="5"/>
  <c r="N227" i="5"/>
  <c r="N231" i="5"/>
  <c r="N235" i="5"/>
  <c r="N239" i="5"/>
  <c r="N243" i="5"/>
  <c r="N247" i="5"/>
  <c r="N251" i="5"/>
  <c r="N255" i="5"/>
  <c r="N259" i="5"/>
  <c r="N263" i="5"/>
  <c r="N267" i="5"/>
  <c r="N271" i="5"/>
  <c r="N275" i="5"/>
  <c r="N279" i="5"/>
  <c r="N283" i="5"/>
  <c r="N287" i="5"/>
  <c r="N291" i="5"/>
  <c r="N295" i="5"/>
  <c r="N299" i="5"/>
  <c r="N303" i="5"/>
  <c r="N307" i="5"/>
  <c r="N311" i="5"/>
  <c r="N315" i="5"/>
  <c r="N319" i="5"/>
  <c r="N323" i="5"/>
  <c r="N327" i="5"/>
  <c r="N331" i="5"/>
  <c r="N335" i="5"/>
  <c r="N339" i="5"/>
  <c r="N343" i="5"/>
  <c r="N347" i="5"/>
  <c r="N351" i="5"/>
  <c r="N355" i="5"/>
  <c r="N359" i="5"/>
  <c r="N363" i="5"/>
  <c r="N367" i="5"/>
  <c r="N371" i="5"/>
  <c r="N375" i="5"/>
  <c r="S375" i="5" s="1"/>
  <c r="N379" i="5"/>
  <c r="S379" i="5" s="1"/>
  <c r="N383" i="5"/>
  <c r="S383" i="5" s="1"/>
  <c r="N387" i="5"/>
  <c r="S387" i="5" s="1"/>
  <c r="N391" i="5"/>
  <c r="S391" i="5" s="1"/>
  <c r="N395" i="5"/>
  <c r="S395" i="5" s="1"/>
  <c r="N399" i="5"/>
  <c r="S399" i="5" s="1"/>
  <c r="N403" i="5"/>
  <c r="S403" i="5" s="1"/>
  <c r="N407" i="5"/>
  <c r="S407" i="5" s="1"/>
  <c r="N411" i="5"/>
  <c r="S411" i="5" s="1"/>
  <c r="N415" i="5"/>
  <c r="S415" i="5" s="1"/>
  <c r="N419" i="5"/>
  <c r="S419" i="5" s="1"/>
  <c r="N423" i="5"/>
  <c r="S423" i="5" s="1"/>
  <c r="N427" i="5"/>
  <c r="S427" i="5" s="1"/>
  <c r="N431" i="5"/>
  <c r="S431" i="5" s="1"/>
  <c r="N435" i="5"/>
  <c r="S435" i="5" s="1"/>
  <c r="N439" i="5"/>
  <c r="S439" i="5" s="1"/>
  <c r="N443" i="5"/>
  <c r="S443" i="5" s="1"/>
  <c r="N447" i="5"/>
  <c r="S447" i="5" s="1"/>
  <c r="N451" i="5"/>
  <c r="S451" i="5" s="1"/>
  <c r="N455" i="5"/>
  <c r="S455" i="5" s="1"/>
  <c r="N459" i="5"/>
  <c r="S459" i="5" s="1"/>
  <c r="N463" i="5"/>
  <c r="S463" i="5" s="1"/>
  <c r="N467" i="5"/>
  <c r="S467" i="5" s="1"/>
  <c r="N471" i="5"/>
  <c r="S471" i="5" s="1"/>
  <c r="N475" i="5"/>
  <c r="S475" i="5" s="1"/>
  <c r="N479" i="5"/>
  <c r="S479" i="5" s="1"/>
  <c r="N483" i="5"/>
  <c r="S483" i="5" s="1"/>
  <c r="N487" i="5"/>
  <c r="S487" i="5" s="1"/>
  <c r="N491" i="5"/>
  <c r="S491" i="5" s="1"/>
  <c r="N495" i="5"/>
  <c r="S495" i="5" s="1"/>
  <c r="N499" i="5"/>
  <c r="S499" i="5" s="1"/>
  <c r="N503" i="5"/>
  <c r="S503" i="5" s="1"/>
  <c r="N507" i="5"/>
  <c r="S507" i="5" s="1"/>
  <c r="N511" i="5"/>
  <c r="S511" i="5" s="1"/>
  <c r="N515" i="5"/>
  <c r="S515" i="5" s="1"/>
  <c r="N519" i="5"/>
  <c r="S519" i="5" s="1"/>
  <c r="N523" i="5"/>
  <c r="S523" i="5" s="1"/>
  <c r="N527" i="5"/>
  <c r="S527" i="5" s="1"/>
  <c r="N531" i="5"/>
  <c r="S531" i="5" s="1"/>
  <c r="N535" i="5"/>
  <c r="S535" i="5" s="1"/>
  <c r="N539" i="5"/>
  <c r="S539" i="5" s="1"/>
  <c r="N543" i="5"/>
  <c r="S543" i="5" s="1"/>
  <c r="N547" i="5"/>
  <c r="S547" i="5" s="1"/>
  <c r="N551" i="5"/>
  <c r="S551" i="5" s="1"/>
  <c r="N555" i="5"/>
  <c r="S555" i="5" s="1"/>
  <c r="N559" i="5"/>
  <c r="S559" i="5" s="1"/>
  <c r="N563" i="5"/>
  <c r="S563" i="5" s="1"/>
  <c r="N567" i="5"/>
  <c r="S567" i="5" s="1"/>
  <c r="N571" i="5"/>
  <c r="S571" i="5" s="1"/>
  <c r="N575" i="5"/>
  <c r="S575" i="5" s="1"/>
  <c r="N579" i="5"/>
  <c r="S579" i="5" s="1"/>
  <c r="N583" i="5"/>
  <c r="S583" i="5" s="1"/>
  <c r="N587" i="5"/>
  <c r="S587" i="5" s="1"/>
  <c r="N18" i="5"/>
  <c r="N26" i="5"/>
  <c r="N34" i="5"/>
  <c r="N42" i="5"/>
  <c r="N50" i="5"/>
  <c r="N58" i="5"/>
  <c r="N64" i="5"/>
  <c r="N68" i="5"/>
  <c r="N72" i="5"/>
  <c r="N76" i="5"/>
  <c r="N80" i="5"/>
  <c r="N84" i="5"/>
  <c r="N88" i="5"/>
  <c r="N92" i="5"/>
  <c r="N96" i="5"/>
  <c r="N100" i="5"/>
  <c r="N104" i="5"/>
  <c r="N108" i="5"/>
  <c r="N112" i="5"/>
  <c r="N116" i="5"/>
  <c r="N120" i="5"/>
  <c r="N124" i="5"/>
  <c r="N128" i="5"/>
  <c r="N132" i="5"/>
  <c r="N136" i="5"/>
  <c r="N140" i="5"/>
  <c r="N144" i="5"/>
  <c r="N148" i="5"/>
  <c r="N152" i="5"/>
  <c r="N156" i="5"/>
  <c r="N160" i="5"/>
  <c r="N164" i="5"/>
  <c r="N168" i="5"/>
  <c r="N172" i="5"/>
  <c r="N176" i="5"/>
  <c r="N180" i="5"/>
  <c r="N184" i="5"/>
  <c r="N188" i="5"/>
  <c r="N192" i="5"/>
  <c r="N196" i="5"/>
  <c r="N200" i="5"/>
  <c r="N204" i="5"/>
  <c r="N208" i="5"/>
  <c r="N212" i="5"/>
  <c r="N216" i="5"/>
  <c r="N220" i="5"/>
  <c r="N224" i="5"/>
  <c r="N228" i="5"/>
  <c r="N232" i="5"/>
  <c r="N236" i="5"/>
  <c r="N240" i="5"/>
  <c r="N244" i="5"/>
  <c r="N248" i="5"/>
  <c r="N252" i="5"/>
  <c r="N256" i="5"/>
  <c r="N260" i="5"/>
  <c r="N264" i="5"/>
  <c r="N268" i="5"/>
  <c r="N272" i="5"/>
  <c r="N276" i="5"/>
  <c r="N280" i="5"/>
  <c r="N284" i="5"/>
  <c r="N288" i="5"/>
  <c r="N292" i="5"/>
  <c r="N296" i="5"/>
  <c r="N300" i="5"/>
  <c r="N304" i="5"/>
  <c r="N308" i="5"/>
  <c r="N312" i="5"/>
  <c r="N316" i="5"/>
  <c r="N320" i="5"/>
  <c r="N324" i="5"/>
  <c r="N328" i="5"/>
  <c r="N332" i="5"/>
  <c r="N336" i="5"/>
  <c r="N340" i="5"/>
  <c r="N344" i="5"/>
  <c r="N348" i="5"/>
  <c r="N352" i="5"/>
  <c r="N356" i="5"/>
  <c r="N360" i="5"/>
  <c r="N364" i="5"/>
  <c r="N368" i="5"/>
  <c r="N372" i="5"/>
  <c r="S372" i="5" s="1"/>
  <c r="N376" i="5"/>
  <c r="S376" i="5" s="1"/>
  <c r="N380" i="5"/>
  <c r="S380" i="5" s="1"/>
  <c r="N384" i="5"/>
  <c r="S384" i="5" s="1"/>
  <c r="N388" i="5"/>
  <c r="S388" i="5" s="1"/>
  <c r="N392" i="5"/>
  <c r="S392" i="5" s="1"/>
  <c r="N396" i="5"/>
  <c r="S396" i="5" s="1"/>
  <c r="N400" i="5"/>
  <c r="S400" i="5" s="1"/>
  <c r="N404" i="5"/>
  <c r="S404" i="5" s="1"/>
  <c r="N408" i="5"/>
  <c r="S408" i="5" s="1"/>
  <c r="N412" i="5"/>
  <c r="S412" i="5" s="1"/>
  <c r="N416" i="5"/>
  <c r="S416" i="5" s="1"/>
  <c r="N420" i="5"/>
  <c r="S420" i="5" s="1"/>
  <c r="N424" i="5"/>
  <c r="S424" i="5" s="1"/>
  <c r="N428" i="5"/>
  <c r="S428" i="5" s="1"/>
  <c r="N432" i="5"/>
  <c r="S432" i="5" s="1"/>
  <c r="N436" i="5"/>
  <c r="S436" i="5" s="1"/>
  <c r="N440" i="5"/>
  <c r="S440" i="5" s="1"/>
  <c r="N444" i="5"/>
  <c r="S444" i="5" s="1"/>
  <c r="N448" i="5"/>
  <c r="S448" i="5" s="1"/>
  <c r="N452" i="5"/>
  <c r="S452" i="5" s="1"/>
  <c r="N456" i="5"/>
  <c r="S456" i="5" s="1"/>
  <c r="N460" i="5"/>
  <c r="S460" i="5" s="1"/>
  <c r="N464" i="5"/>
  <c r="S464" i="5" s="1"/>
  <c r="N468" i="5"/>
  <c r="S468" i="5" s="1"/>
  <c r="N472" i="5"/>
  <c r="S472" i="5" s="1"/>
  <c r="N476" i="5"/>
  <c r="S476" i="5" s="1"/>
  <c r="N480" i="5"/>
  <c r="S480" i="5" s="1"/>
  <c r="N484" i="5"/>
  <c r="S484" i="5" s="1"/>
  <c r="N488" i="5"/>
  <c r="S488" i="5" s="1"/>
  <c r="N492" i="5"/>
  <c r="S492" i="5" s="1"/>
  <c r="N496" i="5"/>
  <c r="S496" i="5" s="1"/>
  <c r="N500" i="5"/>
  <c r="S500" i="5" s="1"/>
  <c r="N504" i="5"/>
  <c r="S504" i="5" s="1"/>
  <c r="N508" i="5"/>
  <c r="S508" i="5" s="1"/>
  <c r="N512" i="5"/>
  <c r="S512" i="5" s="1"/>
  <c r="N516" i="5"/>
  <c r="S516" i="5" s="1"/>
  <c r="N520" i="5"/>
  <c r="S520" i="5" s="1"/>
  <c r="N524" i="5"/>
  <c r="S524" i="5" s="1"/>
  <c r="N528" i="5"/>
  <c r="S528" i="5" s="1"/>
  <c r="N532" i="5"/>
  <c r="S532" i="5" s="1"/>
  <c r="N536" i="5"/>
  <c r="S536" i="5" s="1"/>
  <c r="N540" i="5"/>
  <c r="S540" i="5" s="1"/>
  <c r="N544" i="5"/>
  <c r="S544" i="5" s="1"/>
  <c r="N548" i="5"/>
  <c r="S548" i="5" s="1"/>
  <c r="N552" i="5"/>
  <c r="S552" i="5" s="1"/>
  <c r="N556" i="5"/>
  <c r="S556" i="5" s="1"/>
  <c r="N560" i="5"/>
  <c r="S560" i="5" s="1"/>
  <c r="N564" i="5"/>
  <c r="S564" i="5" s="1"/>
  <c r="N568" i="5"/>
  <c r="S568" i="5" s="1"/>
  <c r="N572" i="5"/>
  <c r="S572" i="5" s="1"/>
  <c r="N576" i="5"/>
  <c r="S576" i="5" s="1"/>
  <c r="N580" i="5"/>
  <c r="S580" i="5" s="1"/>
  <c r="N584" i="5"/>
  <c r="S584" i="5" s="1"/>
  <c r="N588" i="5"/>
  <c r="S588" i="5" s="1"/>
  <c r="N11" i="5"/>
  <c r="N13" i="5"/>
  <c r="N21" i="5"/>
  <c r="N29" i="5"/>
  <c r="N37" i="5"/>
  <c r="N45" i="5"/>
  <c r="N61" i="5"/>
  <c r="N65" i="5"/>
  <c r="N69" i="5"/>
  <c r="N73" i="5"/>
  <c r="N81" i="5"/>
  <c r="N85" i="5"/>
  <c r="N89" i="5"/>
  <c r="N93" i="5"/>
  <c r="N97" i="5"/>
  <c r="N101" i="5"/>
  <c r="N105" i="5"/>
  <c r="N109" i="5"/>
  <c r="N113" i="5"/>
  <c r="N117" i="5"/>
  <c r="N77" i="5"/>
  <c r="N133" i="5"/>
  <c r="N149" i="5"/>
  <c r="N165" i="5"/>
  <c r="N181" i="5"/>
  <c r="N197" i="5"/>
  <c r="N213" i="5"/>
  <c r="N229" i="5"/>
  <c r="N245" i="5"/>
  <c r="N261" i="5"/>
  <c r="N277" i="5"/>
  <c r="N293" i="5"/>
  <c r="N309" i="5"/>
  <c r="N325" i="5"/>
  <c r="N341" i="5"/>
  <c r="N357" i="5"/>
  <c r="N373" i="5"/>
  <c r="S373" i="5" s="1"/>
  <c r="N389" i="5"/>
  <c r="S389" i="5" s="1"/>
  <c r="N405" i="5"/>
  <c r="S405" i="5" s="1"/>
  <c r="N421" i="5"/>
  <c r="S421" i="5" s="1"/>
  <c r="N437" i="5"/>
  <c r="S437" i="5" s="1"/>
  <c r="N453" i="5"/>
  <c r="S453" i="5" s="1"/>
  <c r="N469" i="5"/>
  <c r="S469" i="5" s="1"/>
  <c r="N485" i="5"/>
  <c r="S485" i="5" s="1"/>
  <c r="N501" i="5"/>
  <c r="S501" i="5" s="1"/>
  <c r="N517" i="5"/>
  <c r="S517" i="5" s="1"/>
  <c r="N533" i="5"/>
  <c r="S533" i="5" s="1"/>
  <c r="N549" i="5"/>
  <c r="S549" i="5" s="1"/>
  <c r="N565" i="5"/>
  <c r="S565" i="5" s="1"/>
  <c r="N581" i="5"/>
  <c r="S581" i="5" s="1"/>
  <c r="N129" i="5"/>
  <c r="N369" i="5"/>
  <c r="N417" i="5"/>
  <c r="S417" i="5" s="1"/>
  <c r="N481" i="5"/>
  <c r="S481" i="5" s="1"/>
  <c r="N545" i="5"/>
  <c r="S545" i="5" s="1"/>
  <c r="N121" i="5"/>
  <c r="N137" i="5"/>
  <c r="N153" i="5"/>
  <c r="N169" i="5"/>
  <c r="N185" i="5"/>
  <c r="N201" i="5"/>
  <c r="N217" i="5"/>
  <c r="N233" i="5"/>
  <c r="N249" i="5"/>
  <c r="N265" i="5"/>
  <c r="N281" i="5"/>
  <c r="N297" i="5"/>
  <c r="N313" i="5"/>
  <c r="N329" i="5"/>
  <c r="N345" i="5"/>
  <c r="N361" i="5"/>
  <c r="N377" i="5"/>
  <c r="S377" i="5" s="1"/>
  <c r="N393" i="5"/>
  <c r="S393" i="5" s="1"/>
  <c r="N409" i="5"/>
  <c r="S409" i="5" s="1"/>
  <c r="N425" i="5"/>
  <c r="S425" i="5" s="1"/>
  <c r="N441" i="5"/>
  <c r="S441" i="5" s="1"/>
  <c r="N457" i="5"/>
  <c r="S457" i="5" s="1"/>
  <c r="N473" i="5"/>
  <c r="S473" i="5" s="1"/>
  <c r="N489" i="5"/>
  <c r="S489" i="5" s="1"/>
  <c r="N505" i="5"/>
  <c r="S505" i="5" s="1"/>
  <c r="N521" i="5"/>
  <c r="S521" i="5" s="1"/>
  <c r="N537" i="5"/>
  <c r="S537" i="5" s="1"/>
  <c r="N553" i="5"/>
  <c r="S553" i="5" s="1"/>
  <c r="N569" i="5"/>
  <c r="S569" i="5" s="1"/>
  <c r="N585" i="5"/>
  <c r="S585" i="5" s="1"/>
  <c r="N145" i="5"/>
  <c r="N353" i="5"/>
  <c r="N401" i="5"/>
  <c r="S401" i="5" s="1"/>
  <c r="N465" i="5"/>
  <c r="S465" i="5" s="1"/>
  <c r="N529" i="5"/>
  <c r="S529" i="5" s="1"/>
  <c r="N577" i="5"/>
  <c r="S577" i="5" s="1"/>
  <c r="N125" i="5"/>
  <c r="N141" i="5"/>
  <c r="N157" i="5"/>
  <c r="N173" i="5"/>
  <c r="N189" i="5"/>
  <c r="N205" i="5"/>
  <c r="N221" i="5"/>
  <c r="N237" i="5"/>
  <c r="N253" i="5"/>
  <c r="N269" i="5"/>
  <c r="N285" i="5"/>
  <c r="N301" i="5"/>
  <c r="N317" i="5"/>
  <c r="N333" i="5"/>
  <c r="N349" i="5"/>
  <c r="N365" i="5"/>
  <c r="N381" i="5"/>
  <c r="S381" i="5" s="1"/>
  <c r="N397" i="5"/>
  <c r="S397" i="5" s="1"/>
  <c r="N413" i="5"/>
  <c r="S413" i="5" s="1"/>
  <c r="N429" i="5"/>
  <c r="S429" i="5" s="1"/>
  <c r="N445" i="5"/>
  <c r="S445" i="5" s="1"/>
  <c r="N461" i="5"/>
  <c r="S461" i="5" s="1"/>
  <c r="N477" i="5"/>
  <c r="S477" i="5" s="1"/>
  <c r="N493" i="5"/>
  <c r="S493" i="5" s="1"/>
  <c r="N509" i="5"/>
  <c r="S509" i="5" s="1"/>
  <c r="N525" i="5"/>
  <c r="S525" i="5" s="1"/>
  <c r="N541" i="5"/>
  <c r="S541" i="5" s="1"/>
  <c r="N557" i="5"/>
  <c r="S557" i="5" s="1"/>
  <c r="N573" i="5"/>
  <c r="S573" i="5" s="1"/>
  <c r="N53" i="5"/>
  <c r="N177" i="5"/>
  <c r="N193" i="5"/>
  <c r="N209" i="5"/>
  <c r="N225" i="5"/>
  <c r="N257" i="5"/>
  <c r="N273" i="5"/>
  <c r="N305" i="5"/>
  <c r="N321" i="5"/>
  <c r="N385" i="5"/>
  <c r="S385" i="5" s="1"/>
  <c r="N449" i="5"/>
  <c r="S449" i="5" s="1"/>
  <c r="N497" i="5"/>
  <c r="S497" i="5" s="1"/>
  <c r="N561" i="5"/>
  <c r="S561" i="5" s="1"/>
  <c r="N161" i="5"/>
  <c r="N241" i="5"/>
  <c r="N289" i="5"/>
  <c r="N337" i="5"/>
  <c r="N433" i="5"/>
  <c r="S433" i="5" s="1"/>
  <c r="N513" i="5"/>
  <c r="S513" i="5" s="1"/>
  <c r="B113" i="5"/>
  <c r="E119" i="5" s="1"/>
  <c r="D124" i="5" s="1"/>
  <c r="L705" i="5"/>
  <c r="T705" i="5" s="1"/>
  <c r="L721" i="5"/>
  <c r="T721" i="5" s="1"/>
  <c r="L785" i="5"/>
  <c r="T785" i="5" s="1"/>
  <c r="L849" i="5"/>
  <c r="T849" i="5" s="1"/>
  <c r="L538" i="5"/>
  <c r="L770" i="5"/>
  <c r="T770" i="5" s="1"/>
  <c r="L173" i="5"/>
  <c r="T173" i="5" s="1"/>
  <c r="V173" i="5" s="1"/>
  <c r="L702" i="5"/>
  <c r="T702" i="5" s="1"/>
  <c r="L860" i="5"/>
  <c r="T860" i="5" s="1"/>
  <c r="L642" i="5"/>
  <c r="T642" i="5" s="1"/>
  <c r="L822" i="5"/>
  <c r="T822" i="5" s="1"/>
  <c r="L550" i="5"/>
  <c r="L776" i="5"/>
  <c r="T776" i="5" s="1"/>
  <c r="L733" i="5"/>
  <c r="T733" i="5" s="1"/>
  <c r="L797" i="5"/>
  <c r="T797" i="5" s="1"/>
  <c r="L861" i="5"/>
  <c r="T861" i="5" s="1"/>
  <c r="L586" i="5"/>
  <c r="L794" i="5"/>
  <c r="T794" i="5" s="1"/>
  <c r="L433" i="5"/>
  <c r="L756" i="5"/>
  <c r="T756" i="5" s="1"/>
  <c r="L884" i="5"/>
  <c r="T884" i="5" s="1"/>
  <c r="L690" i="5"/>
  <c r="T690" i="5" s="1"/>
  <c r="L846" i="5"/>
  <c r="T846" i="5" s="1"/>
  <c r="L598" i="5"/>
  <c r="T598" i="5" s="1"/>
  <c r="L800" i="5"/>
  <c r="T800" i="5" s="1"/>
  <c r="L685" i="5"/>
  <c r="T685" i="5" s="1"/>
  <c r="L753" i="5"/>
  <c r="T753" i="5" s="1"/>
  <c r="L817" i="5"/>
  <c r="T817" i="5" s="1"/>
  <c r="L881" i="5"/>
  <c r="T881" i="5" s="1"/>
  <c r="L666" i="5"/>
  <c r="T666" i="5" s="1"/>
  <c r="L834" i="5"/>
  <c r="T834" i="5" s="1"/>
  <c r="L574" i="5"/>
  <c r="L796" i="5"/>
  <c r="T796" i="5" s="1"/>
  <c r="L503" i="5"/>
  <c r="L758" i="5"/>
  <c r="T758" i="5" s="1"/>
  <c r="L886" i="5"/>
  <c r="T886" i="5" s="1"/>
  <c r="L678" i="5"/>
  <c r="T678" i="5" s="1"/>
  <c r="L840" i="5"/>
  <c r="T840" i="5" s="1"/>
  <c r="L701" i="5"/>
  <c r="T701" i="5" s="1"/>
  <c r="L765" i="5"/>
  <c r="T765" i="5" s="1"/>
  <c r="L829" i="5"/>
  <c r="T829" i="5" s="1"/>
  <c r="L269" i="5"/>
  <c r="T269" i="5" s="1"/>
  <c r="L714" i="5"/>
  <c r="T714" i="5" s="1"/>
  <c r="L858" i="5"/>
  <c r="T858" i="5" s="1"/>
  <c r="L622" i="5"/>
  <c r="T622" i="5" s="1"/>
  <c r="L820" i="5"/>
  <c r="T820" i="5" s="1"/>
  <c r="L562" i="5"/>
  <c r="L782" i="5"/>
  <c r="T782" i="5" s="1"/>
  <c r="L337" i="5"/>
  <c r="T337" i="5" s="1"/>
  <c r="L726" i="5"/>
  <c r="T726" i="5" s="1"/>
  <c r="L864" i="5"/>
  <c r="T864" i="5" s="1"/>
  <c r="L872" i="5"/>
  <c r="T872" i="5" s="1"/>
  <c r="L808" i="5"/>
  <c r="T808" i="5" s="1"/>
  <c r="L742" i="5"/>
  <c r="T742" i="5" s="1"/>
  <c r="L614" i="5"/>
  <c r="T614" i="5" s="1"/>
  <c r="L401" i="5"/>
  <c r="L854" i="5"/>
  <c r="T854" i="5" s="1"/>
  <c r="L790" i="5"/>
  <c r="T790" i="5" s="1"/>
  <c r="L706" i="5"/>
  <c r="T706" i="5" s="1"/>
  <c r="L578" i="5"/>
  <c r="L205" i="5"/>
  <c r="T205" i="5" s="1"/>
  <c r="V205" i="5" s="1"/>
  <c r="L828" i="5"/>
  <c r="T828" i="5" s="1"/>
  <c r="L764" i="5"/>
  <c r="T764" i="5" s="1"/>
  <c r="L638" i="5"/>
  <c r="T638" i="5" s="1"/>
  <c r="L493" i="5"/>
  <c r="L866" i="5"/>
  <c r="T866" i="5" s="1"/>
  <c r="L802" i="5"/>
  <c r="T802" i="5" s="1"/>
  <c r="L730" i="5"/>
  <c r="T730" i="5" s="1"/>
  <c r="L602" i="5"/>
  <c r="T602" i="5" s="1"/>
  <c r="L353" i="5"/>
  <c r="T353" i="5" s="1"/>
  <c r="L865" i="5"/>
  <c r="T865" i="5" s="1"/>
  <c r="L833" i="5"/>
  <c r="T833" i="5" s="1"/>
  <c r="L801" i="5"/>
  <c r="T801" i="5" s="1"/>
  <c r="L769" i="5"/>
  <c r="T769" i="5" s="1"/>
  <c r="L737" i="5"/>
  <c r="T737" i="5" s="1"/>
  <c r="L14" i="5"/>
  <c r="T14" i="5" s="1"/>
  <c r="V14" i="5" s="1"/>
  <c r="L30" i="5"/>
  <c r="T30" i="5" s="1"/>
  <c r="V30" i="5" s="1"/>
  <c r="L46" i="5"/>
  <c r="T46" i="5" s="1"/>
  <c r="V46" i="5" s="1"/>
  <c r="L62" i="5"/>
  <c r="T62" i="5" s="1"/>
  <c r="V62" i="5" s="1"/>
  <c r="L78" i="5"/>
  <c r="T78" i="5" s="1"/>
  <c r="V78" i="5" s="1"/>
  <c r="L94" i="5"/>
  <c r="T94" i="5" s="1"/>
  <c r="V94" i="5" s="1"/>
  <c r="L110" i="5"/>
  <c r="T110" i="5" s="1"/>
  <c r="V110" i="5" s="1"/>
  <c r="L126" i="5"/>
  <c r="T126" i="5" s="1"/>
  <c r="V126" i="5" s="1"/>
  <c r="L142" i="5"/>
  <c r="T142" i="5" s="1"/>
  <c r="V142" i="5" s="1"/>
  <c r="L158" i="5"/>
  <c r="T158" i="5" s="1"/>
  <c r="V158" i="5" s="1"/>
  <c r="L13" i="5"/>
  <c r="T13" i="5" s="1"/>
  <c r="V13" i="5" s="1"/>
  <c r="L29" i="5"/>
  <c r="T29" i="5" s="1"/>
  <c r="V29" i="5" s="1"/>
  <c r="L45" i="5"/>
  <c r="T45" i="5" s="1"/>
  <c r="V45" i="5" s="1"/>
  <c r="L61" i="5"/>
  <c r="T61" i="5" s="1"/>
  <c r="V61" i="5" s="1"/>
  <c r="L77" i="5"/>
  <c r="T77" i="5" s="1"/>
  <c r="V77" i="5" s="1"/>
  <c r="L93" i="5"/>
  <c r="T93" i="5" s="1"/>
  <c r="V93" i="5" s="1"/>
  <c r="L109" i="5"/>
  <c r="T109" i="5" s="1"/>
  <c r="V109" i="5" s="1"/>
  <c r="L125" i="5"/>
  <c r="T125" i="5" s="1"/>
  <c r="V125" i="5" s="1"/>
  <c r="L141" i="5"/>
  <c r="T141" i="5" s="1"/>
  <c r="V141" i="5" s="1"/>
  <c r="L157" i="5"/>
  <c r="T157" i="5" s="1"/>
  <c r="V157" i="5" s="1"/>
  <c r="L20" i="5"/>
  <c r="T20" i="5" s="1"/>
  <c r="V20" i="5" s="1"/>
  <c r="L52" i="5"/>
  <c r="T52" i="5" s="1"/>
  <c r="V52" i="5" s="1"/>
  <c r="L84" i="5"/>
  <c r="T84" i="5" s="1"/>
  <c r="V84" i="5" s="1"/>
  <c r="L116" i="5"/>
  <c r="T116" i="5" s="1"/>
  <c r="V116" i="5" s="1"/>
  <c r="L148" i="5"/>
  <c r="T148" i="5" s="1"/>
  <c r="V148" i="5" s="1"/>
  <c r="L175" i="5"/>
  <c r="T175" i="5" s="1"/>
  <c r="V175" i="5" s="1"/>
  <c r="L191" i="5"/>
  <c r="T191" i="5" s="1"/>
  <c r="V191" i="5" s="1"/>
  <c r="L207" i="5"/>
  <c r="T207" i="5" s="1"/>
  <c r="V207" i="5" s="1"/>
  <c r="L223" i="5"/>
  <c r="T223" i="5" s="1"/>
  <c r="L239" i="5"/>
  <c r="T239" i="5" s="1"/>
  <c r="L255" i="5"/>
  <c r="T255" i="5" s="1"/>
  <c r="L271" i="5"/>
  <c r="T271" i="5" s="1"/>
  <c r="L287" i="5"/>
  <c r="T287" i="5" s="1"/>
  <c r="L303" i="5"/>
  <c r="T303" i="5" s="1"/>
  <c r="L319" i="5"/>
  <c r="T319" i="5" s="1"/>
  <c r="L335" i="5"/>
  <c r="T335" i="5" s="1"/>
  <c r="L351" i="5"/>
  <c r="T351" i="5" s="1"/>
  <c r="L367" i="5"/>
  <c r="T367" i="5" s="1"/>
  <c r="L383" i="5"/>
  <c r="L399" i="5"/>
  <c r="L415" i="5"/>
  <c r="L431" i="5"/>
  <c r="L447" i="5"/>
  <c r="L463" i="5"/>
  <c r="L479" i="5"/>
  <c r="L35" i="5"/>
  <c r="T35" i="5" s="1"/>
  <c r="V35" i="5" s="1"/>
  <c r="L67" i="5"/>
  <c r="T67" i="5" s="1"/>
  <c r="V67" i="5" s="1"/>
  <c r="L99" i="5"/>
  <c r="T99" i="5" s="1"/>
  <c r="V99" i="5" s="1"/>
  <c r="L131" i="5"/>
  <c r="T131" i="5" s="1"/>
  <c r="V131" i="5" s="1"/>
  <c r="L163" i="5"/>
  <c r="T163" i="5" s="1"/>
  <c r="V163" i="5" s="1"/>
  <c r="L182" i="5"/>
  <c r="T182" i="5" s="1"/>
  <c r="V182" i="5" s="1"/>
  <c r="L198" i="5"/>
  <c r="T198" i="5" s="1"/>
  <c r="V198" i="5" s="1"/>
  <c r="L214" i="5"/>
  <c r="T214" i="5" s="1"/>
  <c r="L230" i="5"/>
  <c r="T230" i="5" s="1"/>
  <c r="L246" i="5"/>
  <c r="T246" i="5" s="1"/>
  <c r="L262" i="5"/>
  <c r="T262" i="5" s="1"/>
  <c r="L278" i="5"/>
  <c r="T278" i="5" s="1"/>
  <c r="L294" i="5"/>
  <c r="T294" i="5" s="1"/>
  <c r="L310" i="5"/>
  <c r="T310" i="5" s="1"/>
  <c r="L326" i="5"/>
  <c r="T326" i="5" s="1"/>
  <c r="L342" i="5"/>
  <c r="T342" i="5" s="1"/>
  <c r="L358" i="5"/>
  <c r="T358" i="5" s="1"/>
  <c r="L374" i="5"/>
  <c r="L406" i="5"/>
  <c r="L422" i="5"/>
  <c r="L438" i="5"/>
  <c r="L454" i="5"/>
  <c r="L470" i="5"/>
  <c r="L486" i="5"/>
  <c r="L502" i="5"/>
  <c r="L518" i="5"/>
  <c r="L534" i="5"/>
  <c r="L71" i="5"/>
  <c r="T71" i="5" s="1"/>
  <c r="V71" i="5" s="1"/>
  <c r="L135" i="5"/>
  <c r="T135" i="5" s="1"/>
  <c r="V135" i="5" s="1"/>
  <c r="L184" i="5"/>
  <c r="T184" i="5" s="1"/>
  <c r="V184" i="5" s="1"/>
  <c r="L248" i="5"/>
  <c r="T248" i="5" s="1"/>
  <c r="L280" i="5"/>
  <c r="T280" i="5" s="1"/>
  <c r="L344" i="5"/>
  <c r="T344" i="5" s="1"/>
  <c r="L440" i="5"/>
  <c r="L497" i="5"/>
  <c r="L185" i="5"/>
  <c r="T185" i="5" s="1"/>
  <c r="V185" i="5" s="1"/>
  <c r="L249" i="5"/>
  <c r="T249" i="5" s="1"/>
  <c r="L79" i="5"/>
  <c r="T79" i="5" s="1"/>
  <c r="V79" i="5" s="1"/>
  <c r="L188" i="5"/>
  <c r="T188" i="5" s="1"/>
  <c r="V188" i="5" s="1"/>
  <c r="L284" i="5"/>
  <c r="T284" i="5" s="1"/>
  <c r="L348" i="5"/>
  <c r="T348" i="5" s="1"/>
  <c r="L444" i="5"/>
  <c r="L500" i="5"/>
  <c r="L245" i="5"/>
  <c r="T245" i="5" s="1"/>
  <c r="L469" i="5"/>
  <c r="L535" i="5"/>
  <c r="L567" i="5"/>
  <c r="L615" i="5"/>
  <c r="T615" i="5" s="1"/>
  <c r="L679" i="5"/>
  <c r="T679" i="5" s="1"/>
  <c r="L727" i="5"/>
  <c r="T727" i="5" s="1"/>
  <c r="L791" i="5"/>
  <c r="T791" i="5" s="1"/>
  <c r="L855" i="5"/>
  <c r="T855" i="5" s="1"/>
  <c r="L313" i="5"/>
  <c r="T313" i="5" s="1"/>
  <c r="L499" i="5"/>
  <c r="L560" i="5"/>
  <c r="L608" i="5"/>
  <c r="T608" i="5" s="1"/>
  <c r="L640" i="5"/>
  <c r="T640" i="5" s="1"/>
  <c r="L672" i="5"/>
  <c r="T672" i="5" s="1"/>
  <c r="L720" i="5"/>
  <c r="T720" i="5" s="1"/>
  <c r="L96" i="5"/>
  <c r="T96" i="5" s="1"/>
  <c r="V96" i="5" s="1"/>
  <c r="L349" i="5"/>
  <c r="T349" i="5" s="1"/>
  <c r="L515" i="5"/>
  <c r="L553" i="5"/>
  <c r="L585" i="5"/>
  <c r="L633" i="5"/>
  <c r="T633" i="5" s="1"/>
  <c r="L665" i="5"/>
  <c r="T665" i="5" s="1"/>
  <c r="L697" i="5"/>
  <c r="T697" i="5" s="1"/>
  <c r="L745" i="5"/>
  <c r="T745" i="5" s="1"/>
  <c r="L777" i="5"/>
  <c r="T777" i="5" s="1"/>
  <c r="L825" i="5"/>
  <c r="T825" i="5" s="1"/>
  <c r="L857" i="5"/>
  <c r="T857" i="5" s="1"/>
  <c r="L481" i="5"/>
  <c r="L634" i="5"/>
  <c r="T634" i="5" s="1"/>
  <c r="L786" i="5"/>
  <c r="T786" i="5" s="1"/>
  <c r="L850" i="5"/>
  <c r="T850" i="5" s="1"/>
  <c r="L542" i="5"/>
  <c r="L670" i="5"/>
  <c r="T670" i="5" s="1"/>
  <c r="L780" i="5"/>
  <c r="T780" i="5" s="1"/>
  <c r="L876" i="5"/>
  <c r="T876" i="5" s="1"/>
  <c r="L610" i="5"/>
  <c r="T610" i="5" s="1"/>
  <c r="L738" i="5"/>
  <c r="T738" i="5" s="1"/>
  <c r="L806" i="5"/>
  <c r="T806" i="5" s="1"/>
  <c r="L237" i="5"/>
  <c r="T237" i="5" s="1"/>
  <c r="L582" i="5"/>
  <c r="L760" i="5"/>
  <c r="T760" i="5" s="1"/>
  <c r="L824" i="5"/>
  <c r="T824" i="5" s="1"/>
  <c r="L18" i="5"/>
  <c r="T18" i="5" s="1"/>
  <c r="V18" i="5" s="1"/>
  <c r="L34" i="5"/>
  <c r="T34" i="5" s="1"/>
  <c r="V34" i="5" s="1"/>
  <c r="L50" i="5"/>
  <c r="T50" i="5" s="1"/>
  <c r="V50" i="5" s="1"/>
  <c r="L66" i="5"/>
  <c r="T66" i="5" s="1"/>
  <c r="V66" i="5" s="1"/>
  <c r="L82" i="5"/>
  <c r="T82" i="5" s="1"/>
  <c r="V82" i="5" s="1"/>
  <c r="L98" i="5"/>
  <c r="T98" i="5" s="1"/>
  <c r="V98" i="5" s="1"/>
  <c r="L114" i="5"/>
  <c r="T114" i="5" s="1"/>
  <c r="V114" i="5" s="1"/>
  <c r="L130" i="5"/>
  <c r="T130" i="5" s="1"/>
  <c r="V130" i="5" s="1"/>
  <c r="L146" i="5"/>
  <c r="T146" i="5" s="1"/>
  <c r="V146" i="5" s="1"/>
  <c r="L162" i="5"/>
  <c r="T162" i="5" s="1"/>
  <c r="V162" i="5" s="1"/>
  <c r="L17" i="5"/>
  <c r="T17" i="5" s="1"/>
  <c r="V17" i="5" s="1"/>
  <c r="L33" i="5"/>
  <c r="T33" i="5" s="1"/>
  <c r="V33" i="5" s="1"/>
  <c r="L49" i="5"/>
  <c r="T49" i="5" s="1"/>
  <c r="V49" i="5" s="1"/>
  <c r="L65" i="5"/>
  <c r="T65" i="5" s="1"/>
  <c r="V65" i="5" s="1"/>
  <c r="L81" i="5"/>
  <c r="T81" i="5" s="1"/>
  <c r="V81" i="5" s="1"/>
  <c r="L97" i="5"/>
  <c r="T97" i="5" s="1"/>
  <c r="V97" i="5" s="1"/>
  <c r="L113" i="5"/>
  <c r="T113" i="5" s="1"/>
  <c r="V113" i="5" s="1"/>
  <c r="L129" i="5"/>
  <c r="T129" i="5" s="1"/>
  <c r="V129" i="5" s="1"/>
  <c r="L145" i="5"/>
  <c r="T145" i="5" s="1"/>
  <c r="V145" i="5" s="1"/>
  <c r="L161" i="5"/>
  <c r="T161" i="5" s="1"/>
  <c r="V161" i="5" s="1"/>
  <c r="L28" i="5"/>
  <c r="T28" i="5" s="1"/>
  <c r="V28" i="5" s="1"/>
  <c r="L60" i="5"/>
  <c r="T60" i="5" s="1"/>
  <c r="V60" i="5" s="1"/>
  <c r="L92" i="5"/>
  <c r="T92" i="5" s="1"/>
  <c r="V92" i="5" s="1"/>
  <c r="L124" i="5"/>
  <c r="T124" i="5" s="1"/>
  <c r="V124" i="5" s="1"/>
  <c r="L156" i="5"/>
  <c r="T156" i="5" s="1"/>
  <c r="V156" i="5" s="1"/>
  <c r="L179" i="5"/>
  <c r="T179" i="5" s="1"/>
  <c r="V179" i="5" s="1"/>
  <c r="L195" i="5"/>
  <c r="T195" i="5" s="1"/>
  <c r="V195" i="5" s="1"/>
  <c r="L211" i="5"/>
  <c r="T211" i="5" s="1"/>
  <c r="V211" i="5" s="1"/>
  <c r="L227" i="5"/>
  <c r="T227" i="5" s="1"/>
  <c r="L243" i="5"/>
  <c r="T243" i="5" s="1"/>
  <c r="L259" i="5"/>
  <c r="T259" i="5" s="1"/>
  <c r="L275" i="5"/>
  <c r="T275" i="5" s="1"/>
  <c r="L291" i="5"/>
  <c r="T291" i="5" s="1"/>
  <c r="L307" i="5"/>
  <c r="T307" i="5" s="1"/>
  <c r="L323" i="5"/>
  <c r="T323" i="5" s="1"/>
  <c r="L339" i="5"/>
  <c r="T339" i="5" s="1"/>
  <c r="L355" i="5"/>
  <c r="T355" i="5" s="1"/>
  <c r="L371" i="5"/>
  <c r="T371" i="5" s="1"/>
  <c r="L387" i="5"/>
  <c r="L403" i="5"/>
  <c r="L419" i="5"/>
  <c r="L435" i="5"/>
  <c r="L451" i="5"/>
  <c r="L467" i="5"/>
  <c r="L483" i="5"/>
  <c r="L43" i="5"/>
  <c r="T43" i="5" s="1"/>
  <c r="V43" i="5" s="1"/>
  <c r="L75" i="5"/>
  <c r="T75" i="5" s="1"/>
  <c r="V75" i="5" s="1"/>
  <c r="L107" i="5"/>
  <c r="T107" i="5" s="1"/>
  <c r="V107" i="5" s="1"/>
  <c r="L139" i="5"/>
  <c r="T139" i="5" s="1"/>
  <c r="V139" i="5" s="1"/>
  <c r="L169" i="5"/>
  <c r="T169" i="5" s="1"/>
  <c r="V169" i="5" s="1"/>
  <c r="L186" i="5"/>
  <c r="T186" i="5" s="1"/>
  <c r="V186" i="5" s="1"/>
  <c r="L202" i="5"/>
  <c r="T202" i="5" s="1"/>
  <c r="V202" i="5" s="1"/>
  <c r="L218" i="5"/>
  <c r="T218" i="5" s="1"/>
  <c r="L234" i="5"/>
  <c r="T234" i="5" s="1"/>
  <c r="L250" i="5"/>
  <c r="T250" i="5" s="1"/>
  <c r="L266" i="5"/>
  <c r="T266" i="5" s="1"/>
  <c r="L282" i="5"/>
  <c r="T282" i="5" s="1"/>
  <c r="L298" i="5"/>
  <c r="T298" i="5" s="1"/>
  <c r="L314" i="5"/>
  <c r="T314" i="5" s="1"/>
  <c r="L330" i="5"/>
  <c r="T330" i="5" s="1"/>
  <c r="L346" i="5"/>
  <c r="T346" i="5" s="1"/>
  <c r="L362" i="5"/>
  <c r="T362" i="5" s="1"/>
  <c r="L378" i="5"/>
  <c r="L394" i="5"/>
  <c r="L410" i="5"/>
  <c r="L426" i="5"/>
  <c r="L442" i="5"/>
  <c r="L458" i="5"/>
  <c r="L474" i="5"/>
  <c r="L490" i="5"/>
  <c r="L506" i="5"/>
  <c r="L522" i="5"/>
  <c r="L23" i="5"/>
  <c r="T23" i="5" s="1"/>
  <c r="V23" i="5" s="1"/>
  <c r="L87" i="5"/>
  <c r="T87" i="5" s="1"/>
  <c r="V87" i="5" s="1"/>
  <c r="L151" i="5"/>
  <c r="T151" i="5" s="1"/>
  <c r="V151" i="5" s="1"/>
  <c r="L192" i="5"/>
  <c r="T192" i="5" s="1"/>
  <c r="V192" i="5" s="1"/>
  <c r="L224" i="5"/>
  <c r="T224" i="5" s="1"/>
  <c r="L256" i="5"/>
  <c r="T256" i="5" s="1"/>
  <c r="L288" i="5"/>
  <c r="T288" i="5" s="1"/>
  <c r="L320" i="5"/>
  <c r="T320" i="5" s="1"/>
  <c r="L352" i="5"/>
  <c r="T352" i="5" s="1"/>
  <c r="L384" i="5"/>
  <c r="L416" i="5"/>
  <c r="L448" i="5"/>
  <c r="L480" i="5"/>
  <c r="L24" i="5"/>
  <c r="T24" i="5" s="1"/>
  <c r="V24" i="5" s="1"/>
  <c r="L88" i="5"/>
  <c r="T88" i="5" s="1"/>
  <c r="V88" i="5" s="1"/>
  <c r="L152" i="5"/>
  <c r="T152" i="5" s="1"/>
  <c r="V152" i="5" s="1"/>
  <c r="L193" i="5"/>
  <c r="T193" i="5" s="1"/>
  <c r="V193" i="5" s="1"/>
  <c r="L225" i="5"/>
  <c r="T225" i="5" s="1"/>
  <c r="L257" i="5"/>
  <c r="T257" i="5" s="1"/>
  <c r="L289" i="5"/>
  <c r="T289" i="5" s="1"/>
  <c r="L31" i="5"/>
  <c r="T31" i="5" s="1"/>
  <c r="V31" i="5" s="1"/>
  <c r="L95" i="5"/>
  <c r="T95" i="5" s="1"/>
  <c r="V95" i="5" s="1"/>
  <c r="L159" i="5"/>
  <c r="T159" i="5" s="1"/>
  <c r="V159" i="5" s="1"/>
  <c r="L196" i="5"/>
  <c r="T196" i="5" s="1"/>
  <c r="V196" i="5" s="1"/>
  <c r="L228" i="5"/>
  <c r="T228" i="5" s="1"/>
  <c r="L260" i="5"/>
  <c r="T260" i="5" s="1"/>
  <c r="L292" i="5"/>
  <c r="T292" i="5" s="1"/>
  <c r="L324" i="5"/>
  <c r="T324" i="5" s="1"/>
  <c r="L356" i="5"/>
  <c r="T356" i="5" s="1"/>
  <c r="L388" i="5"/>
  <c r="L420" i="5"/>
  <c r="L452" i="5"/>
  <c r="L484" i="5"/>
  <c r="L505" i="5"/>
  <c r="L128" i="5"/>
  <c r="T128" i="5" s="1"/>
  <c r="V128" i="5" s="1"/>
  <c r="L277" i="5"/>
  <c r="T277" i="5" s="1"/>
  <c r="L357" i="5"/>
  <c r="T357" i="5" s="1"/>
  <c r="L421" i="5"/>
  <c r="L485" i="5"/>
  <c r="L519" i="5"/>
  <c r="L539" i="5"/>
  <c r="L555" i="5"/>
  <c r="L571" i="5"/>
  <c r="L587" i="5"/>
  <c r="L603" i="5"/>
  <c r="T603" i="5" s="1"/>
  <c r="L619" i="5"/>
  <c r="T619" i="5" s="1"/>
  <c r="L635" i="5"/>
  <c r="T635" i="5" s="1"/>
  <c r="L651" i="5"/>
  <c r="T651" i="5" s="1"/>
  <c r="L667" i="5"/>
  <c r="T667" i="5" s="1"/>
  <c r="L683" i="5"/>
  <c r="T683" i="5" s="1"/>
  <c r="L699" i="5"/>
  <c r="T699" i="5" s="1"/>
  <c r="L715" i="5"/>
  <c r="T715" i="5" s="1"/>
  <c r="L731" i="5"/>
  <c r="T731" i="5" s="1"/>
  <c r="L747" i="5"/>
  <c r="T747" i="5" s="1"/>
  <c r="L763" i="5"/>
  <c r="T763" i="5" s="1"/>
  <c r="L779" i="5"/>
  <c r="T779" i="5" s="1"/>
  <c r="L795" i="5"/>
  <c r="T795" i="5" s="1"/>
  <c r="L811" i="5"/>
  <c r="T811" i="5" s="1"/>
  <c r="L827" i="5"/>
  <c r="T827" i="5" s="1"/>
  <c r="L843" i="5"/>
  <c r="T843" i="5" s="1"/>
  <c r="L859" i="5"/>
  <c r="T859" i="5" s="1"/>
  <c r="L875" i="5"/>
  <c r="T875" i="5" s="1"/>
  <c r="L16" i="5"/>
  <c r="T16" i="5" s="1"/>
  <c r="V16" i="5" s="1"/>
  <c r="L221" i="5"/>
  <c r="T221" i="5" s="1"/>
  <c r="L329" i="5"/>
  <c r="T329" i="5" s="1"/>
  <c r="L393" i="5"/>
  <c r="L457" i="5"/>
  <c r="L507" i="5"/>
  <c r="L531" i="5"/>
  <c r="L548" i="5"/>
  <c r="L564" i="5"/>
  <c r="L580" i="5"/>
  <c r="L596" i="5"/>
  <c r="T596" i="5" s="1"/>
  <c r="L612" i="5"/>
  <c r="T612" i="5" s="1"/>
  <c r="L628" i="5"/>
  <c r="T628" i="5" s="1"/>
  <c r="L644" i="5"/>
  <c r="T644" i="5" s="1"/>
  <c r="L660" i="5"/>
  <c r="T660" i="5" s="1"/>
  <c r="L676" i="5"/>
  <c r="T676" i="5" s="1"/>
  <c r="L692" i="5"/>
  <c r="T692" i="5" s="1"/>
  <c r="L708" i="5"/>
  <c r="T708" i="5" s="1"/>
  <c r="L724" i="5"/>
  <c r="T724" i="5" s="1"/>
  <c r="L740" i="5"/>
  <c r="T740" i="5" s="1"/>
  <c r="L160" i="5"/>
  <c r="T160" i="5" s="1"/>
  <c r="V160" i="5" s="1"/>
  <c r="L293" i="5"/>
  <c r="T293" i="5" s="1"/>
  <c r="L365" i="5"/>
  <c r="T365" i="5" s="1"/>
  <c r="L429" i="5"/>
  <c r="L491" i="5"/>
  <c r="L521" i="5"/>
  <c r="L541" i="5"/>
  <c r="L557" i="5"/>
  <c r="L573" i="5"/>
  <c r="L589" i="5"/>
  <c r="T589" i="5" s="1"/>
  <c r="L605" i="5"/>
  <c r="T605" i="5" s="1"/>
  <c r="L621" i="5"/>
  <c r="T621" i="5" s="1"/>
  <c r="L637" i="5"/>
  <c r="T637" i="5" s="1"/>
  <c r="L653" i="5"/>
  <c r="T653" i="5" s="1"/>
  <c r="L22" i="5"/>
  <c r="T22" i="5" s="1"/>
  <c r="V22" i="5" s="1"/>
  <c r="L38" i="5"/>
  <c r="T38" i="5" s="1"/>
  <c r="V38" i="5" s="1"/>
  <c r="L54" i="5"/>
  <c r="T54" i="5" s="1"/>
  <c r="V54" i="5" s="1"/>
  <c r="L70" i="5"/>
  <c r="T70" i="5" s="1"/>
  <c r="V70" i="5" s="1"/>
  <c r="L86" i="5"/>
  <c r="T86" i="5" s="1"/>
  <c r="V86" i="5" s="1"/>
  <c r="L102" i="5"/>
  <c r="T102" i="5" s="1"/>
  <c r="V102" i="5" s="1"/>
  <c r="L118" i="5"/>
  <c r="T118" i="5" s="1"/>
  <c r="V118" i="5" s="1"/>
  <c r="L134" i="5"/>
  <c r="T134" i="5" s="1"/>
  <c r="V134" i="5" s="1"/>
  <c r="L150" i="5"/>
  <c r="T150" i="5" s="1"/>
  <c r="V150" i="5" s="1"/>
  <c r="L166" i="5"/>
  <c r="T166" i="5" s="1"/>
  <c r="V166" i="5" s="1"/>
  <c r="L21" i="5"/>
  <c r="T21" i="5" s="1"/>
  <c r="V21" i="5" s="1"/>
  <c r="L37" i="5"/>
  <c r="T37" i="5" s="1"/>
  <c r="V37" i="5" s="1"/>
  <c r="L53" i="5"/>
  <c r="T53" i="5" s="1"/>
  <c r="V53" i="5" s="1"/>
  <c r="L69" i="5"/>
  <c r="T69" i="5" s="1"/>
  <c r="V69" i="5" s="1"/>
  <c r="L85" i="5"/>
  <c r="T85" i="5" s="1"/>
  <c r="V85" i="5" s="1"/>
  <c r="L101" i="5"/>
  <c r="T101" i="5" s="1"/>
  <c r="V101" i="5" s="1"/>
  <c r="L117" i="5"/>
  <c r="T117" i="5" s="1"/>
  <c r="V117" i="5" s="1"/>
  <c r="L133" i="5"/>
  <c r="T133" i="5" s="1"/>
  <c r="V133" i="5" s="1"/>
  <c r="L149" i="5"/>
  <c r="T149" i="5" s="1"/>
  <c r="V149" i="5" s="1"/>
  <c r="L165" i="5"/>
  <c r="T165" i="5" s="1"/>
  <c r="V165" i="5" s="1"/>
  <c r="L36" i="5"/>
  <c r="T36" i="5" s="1"/>
  <c r="V36" i="5" s="1"/>
  <c r="L68" i="5"/>
  <c r="T68" i="5" s="1"/>
  <c r="V68" i="5" s="1"/>
  <c r="L100" i="5"/>
  <c r="T100" i="5" s="1"/>
  <c r="V100" i="5" s="1"/>
  <c r="L132" i="5"/>
  <c r="T132" i="5" s="1"/>
  <c r="V132" i="5" s="1"/>
  <c r="L164" i="5"/>
  <c r="T164" i="5" s="1"/>
  <c r="V164" i="5" s="1"/>
  <c r="L183" i="5"/>
  <c r="T183" i="5" s="1"/>
  <c r="V183" i="5" s="1"/>
  <c r="L199" i="5"/>
  <c r="T199" i="5" s="1"/>
  <c r="V199" i="5" s="1"/>
  <c r="L215" i="5"/>
  <c r="T215" i="5" s="1"/>
  <c r="L231" i="5"/>
  <c r="T231" i="5" s="1"/>
  <c r="L247" i="5"/>
  <c r="T247" i="5" s="1"/>
  <c r="L263" i="5"/>
  <c r="T263" i="5" s="1"/>
  <c r="L279" i="5"/>
  <c r="T279" i="5" s="1"/>
  <c r="L295" i="5"/>
  <c r="T295" i="5" s="1"/>
  <c r="L311" i="5"/>
  <c r="T311" i="5" s="1"/>
  <c r="L327" i="5"/>
  <c r="T327" i="5" s="1"/>
  <c r="L343" i="5"/>
  <c r="T343" i="5" s="1"/>
  <c r="L359" i="5"/>
  <c r="T359" i="5" s="1"/>
  <c r="L375" i="5"/>
  <c r="L391" i="5"/>
  <c r="L407" i="5"/>
  <c r="L423" i="5"/>
  <c r="L439" i="5"/>
  <c r="L455" i="5"/>
  <c r="L471" i="5"/>
  <c r="L19" i="5"/>
  <c r="T19" i="5" s="1"/>
  <c r="V19" i="5" s="1"/>
  <c r="L51" i="5"/>
  <c r="T51" i="5" s="1"/>
  <c r="V51" i="5" s="1"/>
  <c r="L83" i="5"/>
  <c r="T83" i="5" s="1"/>
  <c r="V83" i="5" s="1"/>
  <c r="L115" i="5"/>
  <c r="T115" i="5" s="1"/>
  <c r="V115" i="5" s="1"/>
  <c r="L147" i="5"/>
  <c r="T147" i="5" s="1"/>
  <c r="V147" i="5" s="1"/>
  <c r="L174" i="5"/>
  <c r="T174" i="5" s="1"/>
  <c r="V174" i="5" s="1"/>
  <c r="L190" i="5"/>
  <c r="T190" i="5" s="1"/>
  <c r="V190" i="5" s="1"/>
  <c r="L206" i="5"/>
  <c r="T206" i="5" s="1"/>
  <c r="V206" i="5" s="1"/>
  <c r="L222" i="5"/>
  <c r="T222" i="5" s="1"/>
  <c r="L238" i="5"/>
  <c r="T238" i="5" s="1"/>
  <c r="L254" i="5"/>
  <c r="T254" i="5" s="1"/>
  <c r="L270" i="5"/>
  <c r="T270" i="5" s="1"/>
  <c r="L286" i="5"/>
  <c r="T286" i="5" s="1"/>
  <c r="L302" i="5"/>
  <c r="T302" i="5" s="1"/>
  <c r="L318" i="5"/>
  <c r="T318" i="5" s="1"/>
  <c r="L334" i="5"/>
  <c r="T334" i="5" s="1"/>
  <c r="L350" i="5"/>
  <c r="T350" i="5" s="1"/>
  <c r="L366" i="5"/>
  <c r="T366" i="5" s="1"/>
  <c r="L382" i="5"/>
  <c r="L398" i="5"/>
  <c r="L414" i="5"/>
  <c r="L430" i="5"/>
  <c r="L446" i="5"/>
  <c r="L462" i="5"/>
  <c r="L478" i="5"/>
  <c r="L494" i="5"/>
  <c r="L510" i="5"/>
  <c r="L526" i="5"/>
  <c r="L39" i="5"/>
  <c r="T39" i="5" s="1"/>
  <c r="V39" i="5" s="1"/>
  <c r="L103" i="5"/>
  <c r="T103" i="5" s="1"/>
  <c r="V103" i="5" s="1"/>
  <c r="L167" i="5"/>
  <c r="T167" i="5" s="1"/>
  <c r="V167" i="5" s="1"/>
  <c r="L200" i="5"/>
  <c r="T200" i="5" s="1"/>
  <c r="V200" i="5" s="1"/>
  <c r="L232" i="5"/>
  <c r="T232" i="5" s="1"/>
  <c r="L264" i="5"/>
  <c r="T264" i="5" s="1"/>
  <c r="L296" i="5"/>
  <c r="T296" i="5" s="1"/>
  <c r="L328" i="5"/>
  <c r="T328" i="5" s="1"/>
  <c r="L360" i="5"/>
  <c r="T360" i="5" s="1"/>
  <c r="L392" i="5"/>
  <c r="L424" i="5"/>
  <c r="L456" i="5"/>
  <c r="L487" i="5"/>
  <c r="L40" i="5"/>
  <c r="T40" i="5" s="1"/>
  <c r="V40" i="5" s="1"/>
  <c r="L104" i="5"/>
  <c r="T104" i="5" s="1"/>
  <c r="V104" i="5" s="1"/>
  <c r="L168" i="5"/>
  <c r="T168" i="5" s="1"/>
  <c r="V168" i="5" s="1"/>
  <c r="L201" i="5"/>
  <c r="T201" i="5" s="1"/>
  <c r="V201" i="5" s="1"/>
  <c r="L233" i="5"/>
  <c r="T233" i="5" s="1"/>
  <c r="L265" i="5"/>
  <c r="T265" i="5" s="1"/>
  <c r="L297" i="5"/>
  <c r="T297" i="5" s="1"/>
  <c r="L47" i="5"/>
  <c r="T47" i="5" s="1"/>
  <c r="V47" i="5" s="1"/>
  <c r="L111" i="5"/>
  <c r="T111" i="5" s="1"/>
  <c r="V111" i="5" s="1"/>
  <c r="L172" i="5"/>
  <c r="T172" i="5" s="1"/>
  <c r="V172" i="5" s="1"/>
  <c r="L204" i="5"/>
  <c r="T204" i="5" s="1"/>
  <c r="V204" i="5" s="1"/>
  <c r="L236" i="5"/>
  <c r="T236" i="5" s="1"/>
  <c r="L268" i="5"/>
  <c r="T268" i="5" s="1"/>
  <c r="L300" i="5"/>
  <c r="T300" i="5" s="1"/>
  <c r="L332" i="5"/>
  <c r="T332" i="5" s="1"/>
  <c r="L364" i="5"/>
  <c r="T364" i="5" s="1"/>
  <c r="L396" i="5"/>
  <c r="L428" i="5"/>
  <c r="L460" i="5"/>
  <c r="L489" i="5"/>
  <c r="L511" i="5"/>
  <c r="L181" i="5"/>
  <c r="T181" i="5" s="1"/>
  <c r="V181" i="5" s="1"/>
  <c r="L309" i="5"/>
  <c r="T309" i="5" s="1"/>
  <c r="L373" i="5"/>
  <c r="L437" i="5"/>
  <c r="L496" i="5"/>
  <c r="L524" i="5"/>
  <c r="L543" i="5"/>
  <c r="L559" i="5"/>
  <c r="L575" i="5"/>
  <c r="L591" i="5"/>
  <c r="T591" i="5" s="1"/>
  <c r="L607" i="5"/>
  <c r="T607" i="5" s="1"/>
  <c r="L623" i="5"/>
  <c r="T623" i="5" s="1"/>
  <c r="L639" i="5"/>
  <c r="T639" i="5" s="1"/>
  <c r="L655" i="5"/>
  <c r="T655" i="5" s="1"/>
  <c r="L671" i="5"/>
  <c r="T671" i="5" s="1"/>
  <c r="L687" i="5"/>
  <c r="T687" i="5" s="1"/>
  <c r="L703" i="5"/>
  <c r="T703" i="5" s="1"/>
  <c r="L719" i="5"/>
  <c r="T719" i="5" s="1"/>
  <c r="L735" i="5"/>
  <c r="T735" i="5" s="1"/>
  <c r="L751" i="5"/>
  <c r="T751" i="5" s="1"/>
  <c r="L767" i="5"/>
  <c r="T767" i="5" s="1"/>
  <c r="L783" i="5"/>
  <c r="T783" i="5" s="1"/>
  <c r="L799" i="5"/>
  <c r="T799" i="5" s="1"/>
  <c r="L815" i="5"/>
  <c r="T815" i="5" s="1"/>
  <c r="L831" i="5"/>
  <c r="T831" i="5" s="1"/>
  <c r="L847" i="5"/>
  <c r="T847" i="5" s="1"/>
  <c r="L863" i="5"/>
  <c r="T863" i="5" s="1"/>
  <c r="L879" i="5"/>
  <c r="T879" i="5" s="1"/>
  <c r="L80" i="5"/>
  <c r="T80" i="5" s="1"/>
  <c r="V80" i="5" s="1"/>
  <c r="L253" i="5"/>
  <c r="T253" i="5" s="1"/>
  <c r="L345" i="5"/>
  <c r="T345" i="5" s="1"/>
  <c r="L409" i="5"/>
  <c r="L473" i="5"/>
  <c r="L513" i="5"/>
  <c r="L536" i="5"/>
  <c r="L552" i="5"/>
  <c r="L568" i="5"/>
  <c r="L584" i="5"/>
  <c r="L600" i="5"/>
  <c r="T600" i="5" s="1"/>
  <c r="L616" i="5"/>
  <c r="T616" i="5" s="1"/>
  <c r="L632" i="5"/>
  <c r="T632" i="5" s="1"/>
  <c r="L648" i="5"/>
  <c r="T648" i="5" s="1"/>
  <c r="L664" i="5"/>
  <c r="T664" i="5" s="1"/>
  <c r="L680" i="5"/>
  <c r="T680" i="5" s="1"/>
  <c r="L696" i="5"/>
  <c r="T696" i="5" s="1"/>
  <c r="L712" i="5"/>
  <c r="T712" i="5" s="1"/>
  <c r="L728" i="5"/>
  <c r="T728" i="5" s="1"/>
  <c r="L744" i="5"/>
  <c r="T744" i="5" s="1"/>
  <c r="L197" i="5"/>
  <c r="T197" i="5" s="1"/>
  <c r="V197" i="5" s="1"/>
  <c r="L317" i="5"/>
  <c r="T317" i="5" s="1"/>
  <c r="L381" i="5"/>
  <c r="L445" i="5"/>
  <c r="L501" i="5"/>
  <c r="L527" i="5"/>
  <c r="L545" i="5"/>
  <c r="L561" i="5"/>
  <c r="L577" i="5"/>
  <c r="L593" i="5"/>
  <c r="T593" i="5" s="1"/>
  <c r="L609" i="5"/>
  <c r="T609" i="5" s="1"/>
  <c r="L625" i="5"/>
  <c r="T625" i="5" s="1"/>
  <c r="L641" i="5"/>
  <c r="T641" i="5" s="1"/>
  <c r="L657" i="5"/>
  <c r="T657" i="5" s="1"/>
  <c r="L673" i="5"/>
  <c r="T673" i="5" s="1"/>
  <c r="L689" i="5"/>
  <c r="T689" i="5" s="1"/>
  <c r="L26" i="5"/>
  <c r="T26" i="5" s="1"/>
  <c r="V26" i="5" s="1"/>
  <c r="L42" i="5"/>
  <c r="T42" i="5" s="1"/>
  <c r="V42" i="5" s="1"/>
  <c r="L58" i="5"/>
  <c r="T58" i="5" s="1"/>
  <c r="V58" i="5" s="1"/>
  <c r="L74" i="5"/>
  <c r="T74" i="5" s="1"/>
  <c r="V74" i="5" s="1"/>
  <c r="L90" i="5"/>
  <c r="T90" i="5" s="1"/>
  <c r="V90" i="5" s="1"/>
  <c r="L106" i="5"/>
  <c r="T106" i="5" s="1"/>
  <c r="V106" i="5" s="1"/>
  <c r="L122" i="5"/>
  <c r="T122" i="5" s="1"/>
  <c r="V122" i="5" s="1"/>
  <c r="L138" i="5"/>
  <c r="T138" i="5" s="1"/>
  <c r="V138" i="5" s="1"/>
  <c r="L154" i="5"/>
  <c r="T154" i="5" s="1"/>
  <c r="V154" i="5" s="1"/>
  <c r="L170" i="5"/>
  <c r="T170" i="5" s="1"/>
  <c r="V170" i="5" s="1"/>
  <c r="L25" i="5"/>
  <c r="T25" i="5" s="1"/>
  <c r="V25" i="5" s="1"/>
  <c r="L41" i="5"/>
  <c r="T41" i="5" s="1"/>
  <c r="V41" i="5" s="1"/>
  <c r="L57" i="5"/>
  <c r="T57" i="5" s="1"/>
  <c r="V57" i="5" s="1"/>
  <c r="L73" i="5"/>
  <c r="T73" i="5" s="1"/>
  <c r="V73" i="5" s="1"/>
  <c r="L89" i="5"/>
  <c r="T89" i="5" s="1"/>
  <c r="V89" i="5" s="1"/>
  <c r="L105" i="5"/>
  <c r="T105" i="5" s="1"/>
  <c r="V105" i="5" s="1"/>
  <c r="L121" i="5"/>
  <c r="T121" i="5" s="1"/>
  <c r="V121" i="5" s="1"/>
  <c r="L137" i="5"/>
  <c r="T137" i="5" s="1"/>
  <c r="V137" i="5" s="1"/>
  <c r="L153" i="5"/>
  <c r="T153" i="5" s="1"/>
  <c r="V153" i="5" s="1"/>
  <c r="L12" i="5"/>
  <c r="T12" i="5" s="1"/>
  <c r="V12" i="5" s="1"/>
  <c r="L44" i="5"/>
  <c r="T44" i="5" s="1"/>
  <c r="V44" i="5" s="1"/>
  <c r="L76" i="5"/>
  <c r="T76" i="5" s="1"/>
  <c r="V76" i="5" s="1"/>
  <c r="L108" i="5"/>
  <c r="T108" i="5" s="1"/>
  <c r="V108" i="5" s="1"/>
  <c r="L140" i="5"/>
  <c r="T140" i="5" s="1"/>
  <c r="V140" i="5" s="1"/>
  <c r="L171" i="5"/>
  <c r="T171" i="5" s="1"/>
  <c r="V171" i="5" s="1"/>
  <c r="L187" i="5"/>
  <c r="T187" i="5" s="1"/>
  <c r="V187" i="5" s="1"/>
  <c r="L203" i="5"/>
  <c r="T203" i="5" s="1"/>
  <c r="V203" i="5" s="1"/>
  <c r="L219" i="5"/>
  <c r="T219" i="5" s="1"/>
  <c r="L235" i="5"/>
  <c r="T235" i="5" s="1"/>
  <c r="L251" i="5"/>
  <c r="T251" i="5" s="1"/>
  <c r="L267" i="5"/>
  <c r="T267" i="5" s="1"/>
  <c r="L283" i="5"/>
  <c r="T283" i="5" s="1"/>
  <c r="L299" i="5"/>
  <c r="T299" i="5" s="1"/>
  <c r="L315" i="5"/>
  <c r="T315" i="5" s="1"/>
  <c r="L331" i="5"/>
  <c r="T331" i="5" s="1"/>
  <c r="L347" i="5"/>
  <c r="T347" i="5" s="1"/>
  <c r="L363" i="5"/>
  <c r="T363" i="5" s="1"/>
  <c r="L379" i="5"/>
  <c r="L395" i="5"/>
  <c r="L411" i="5"/>
  <c r="L427" i="5"/>
  <c r="L443" i="5"/>
  <c r="L459" i="5"/>
  <c r="L475" i="5"/>
  <c r="L27" i="5"/>
  <c r="T27" i="5" s="1"/>
  <c r="V27" i="5" s="1"/>
  <c r="L59" i="5"/>
  <c r="T59" i="5" s="1"/>
  <c r="V59" i="5" s="1"/>
  <c r="L91" i="5"/>
  <c r="T91" i="5" s="1"/>
  <c r="V91" i="5" s="1"/>
  <c r="L123" i="5"/>
  <c r="T123" i="5" s="1"/>
  <c r="V123" i="5" s="1"/>
  <c r="L155" i="5"/>
  <c r="T155" i="5" s="1"/>
  <c r="V155" i="5" s="1"/>
  <c r="L178" i="5"/>
  <c r="T178" i="5" s="1"/>
  <c r="V178" i="5" s="1"/>
  <c r="L194" i="5"/>
  <c r="T194" i="5" s="1"/>
  <c r="V194" i="5" s="1"/>
  <c r="L210" i="5"/>
  <c r="T210" i="5" s="1"/>
  <c r="V210" i="5" s="1"/>
  <c r="L226" i="5"/>
  <c r="T226" i="5" s="1"/>
  <c r="L242" i="5"/>
  <c r="T242" i="5" s="1"/>
  <c r="L258" i="5"/>
  <c r="T258" i="5" s="1"/>
  <c r="L274" i="5"/>
  <c r="T274" i="5" s="1"/>
  <c r="L290" i="5"/>
  <c r="T290" i="5" s="1"/>
  <c r="L306" i="5"/>
  <c r="T306" i="5" s="1"/>
  <c r="L322" i="5"/>
  <c r="T322" i="5" s="1"/>
  <c r="L338" i="5"/>
  <c r="T338" i="5" s="1"/>
  <c r="L354" i="5"/>
  <c r="T354" i="5" s="1"/>
  <c r="L370" i="5"/>
  <c r="T370" i="5" s="1"/>
  <c r="L386" i="5"/>
  <c r="L402" i="5"/>
  <c r="L418" i="5"/>
  <c r="L434" i="5"/>
  <c r="L450" i="5"/>
  <c r="L466" i="5"/>
  <c r="L482" i="5"/>
  <c r="L498" i="5"/>
  <c r="L514" i="5"/>
  <c r="L530" i="5"/>
  <c r="L55" i="5"/>
  <c r="T55" i="5" s="1"/>
  <c r="V55" i="5" s="1"/>
  <c r="L119" i="5"/>
  <c r="T119" i="5" s="1"/>
  <c r="V119" i="5" s="1"/>
  <c r="L176" i="5"/>
  <c r="T176" i="5" s="1"/>
  <c r="V176" i="5" s="1"/>
  <c r="L208" i="5"/>
  <c r="T208" i="5" s="1"/>
  <c r="V208" i="5" s="1"/>
  <c r="L240" i="5"/>
  <c r="T240" i="5" s="1"/>
  <c r="L272" i="5"/>
  <c r="T272" i="5" s="1"/>
  <c r="L304" i="5"/>
  <c r="T304" i="5" s="1"/>
  <c r="L336" i="5"/>
  <c r="T336" i="5" s="1"/>
  <c r="L368" i="5"/>
  <c r="T368" i="5" s="1"/>
  <c r="L400" i="5"/>
  <c r="L432" i="5"/>
  <c r="L464" i="5"/>
  <c r="L492" i="5"/>
  <c r="L56" i="5"/>
  <c r="T56" i="5" s="1"/>
  <c r="V56" i="5" s="1"/>
  <c r="L120" i="5"/>
  <c r="T120" i="5" s="1"/>
  <c r="V120" i="5" s="1"/>
  <c r="L177" i="5"/>
  <c r="T177" i="5" s="1"/>
  <c r="V177" i="5" s="1"/>
  <c r="L209" i="5"/>
  <c r="T209" i="5" s="1"/>
  <c r="V209" i="5" s="1"/>
  <c r="L241" i="5"/>
  <c r="T241" i="5" s="1"/>
  <c r="L273" i="5"/>
  <c r="T273" i="5" s="1"/>
  <c r="L305" i="5"/>
  <c r="T305" i="5" s="1"/>
  <c r="L63" i="5"/>
  <c r="T63" i="5" s="1"/>
  <c r="V63" i="5" s="1"/>
  <c r="L127" i="5"/>
  <c r="T127" i="5" s="1"/>
  <c r="V127" i="5" s="1"/>
  <c r="L180" i="5"/>
  <c r="T180" i="5" s="1"/>
  <c r="V180" i="5" s="1"/>
  <c r="L212" i="5"/>
  <c r="T212" i="5" s="1"/>
  <c r="V212" i="5" s="1"/>
  <c r="L244" i="5"/>
  <c r="T244" i="5" s="1"/>
  <c r="L276" i="5"/>
  <c r="T276" i="5" s="1"/>
  <c r="L308" i="5"/>
  <c r="T308" i="5" s="1"/>
  <c r="L340" i="5"/>
  <c r="T340" i="5" s="1"/>
  <c r="L372" i="5"/>
  <c r="L404" i="5"/>
  <c r="L436" i="5"/>
  <c r="L468" i="5"/>
  <c r="L495" i="5"/>
  <c r="L516" i="5"/>
  <c r="L213" i="5"/>
  <c r="T213" i="5" s="1"/>
  <c r="L325" i="5"/>
  <c r="T325" i="5" s="1"/>
  <c r="L389" i="5"/>
  <c r="L453" i="5"/>
  <c r="L504" i="5"/>
  <c r="L529" i="5"/>
  <c r="L547" i="5"/>
  <c r="L563" i="5"/>
  <c r="L579" i="5"/>
  <c r="L595" i="5"/>
  <c r="T595" i="5" s="1"/>
  <c r="L611" i="5"/>
  <c r="T611" i="5" s="1"/>
  <c r="L627" i="5"/>
  <c r="T627" i="5" s="1"/>
  <c r="L643" i="5"/>
  <c r="T643" i="5" s="1"/>
  <c r="L659" i="5"/>
  <c r="T659" i="5" s="1"/>
  <c r="L675" i="5"/>
  <c r="T675" i="5" s="1"/>
  <c r="L691" i="5"/>
  <c r="T691" i="5" s="1"/>
  <c r="L707" i="5"/>
  <c r="T707" i="5" s="1"/>
  <c r="L723" i="5"/>
  <c r="T723" i="5" s="1"/>
  <c r="L739" i="5"/>
  <c r="T739" i="5" s="1"/>
  <c r="L755" i="5"/>
  <c r="T755" i="5" s="1"/>
  <c r="L771" i="5"/>
  <c r="T771" i="5" s="1"/>
  <c r="L787" i="5"/>
  <c r="T787" i="5" s="1"/>
  <c r="L803" i="5"/>
  <c r="T803" i="5" s="1"/>
  <c r="L819" i="5"/>
  <c r="T819" i="5" s="1"/>
  <c r="L835" i="5"/>
  <c r="T835" i="5" s="1"/>
  <c r="L851" i="5"/>
  <c r="T851" i="5" s="1"/>
  <c r="L867" i="5"/>
  <c r="T867" i="5" s="1"/>
  <c r="L883" i="5"/>
  <c r="T883" i="5" s="1"/>
  <c r="L144" i="5"/>
  <c r="T144" i="5" s="1"/>
  <c r="V144" i="5" s="1"/>
  <c r="L285" i="5"/>
  <c r="T285" i="5" s="1"/>
  <c r="L361" i="5"/>
  <c r="T361" i="5" s="1"/>
  <c r="L425" i="5"/>
  <c r="L488" i="5"/>
  <c r="L520" i="5"/>
  <c r="L540" i="5"/>
  <c r="L556" i="5"/>
  <c r="L572" i="5"/>
  <c r="L588" i="5"/>
  <c r="L604" i="5"/>
  <c r="T604" i="5" s="1"/>
  <c r="L620" i="5"/>
  <c r="T620" i="5" s="1"/>
  <c r="L636" i="5"/>
  <c r="T636" i="5" s="1"/>
  <c r="L652" i="5"/>
  <c r="T652" i="5" s="1"/>
  <c r="L668" i="5"/>
  <c r="T668" i="5" s="1"/>
  <c r="L684" i="5"/>
  <c r="T684" i="5" s="1"/>
  <c r="L700" i="5"/>
  <c r="T700" i="5" s="1"/>
  <c r="L716" i="5"/>
  <c r="T716" i="5" s="1"/>
  <c r="L732" i="5"/>
  <c r="T732" i="5" s="1"/>
  <c r="L32" i="5"/>
  <c r="T32" i="5" s="1"/>
  <c r="V32" i="5" s="1"/>
  <c r="L229" i="5"/>
  <c r="T229" i="5" s="1"/>
  <c r="L333" i="5"/>
  <c r="T333" i="5" s="1"/>
  <c r="L397" i="5"/>
  <c r="L461" i="5"/>
  <c r="L508" i="5"/>
  <c r="L532" i="5"/>
  <c r="L549" i="5"/>
  <c r="L565" i="5"/>
  <c r="L581" i="5"/>
  <c r="L597" i="5"/>
  <c r="T597" i="5" s="1"/>
  <c r="L613" i="5"/>
  <c r="T613" i="5" s="1"/>
  <c r="L629" i="5"/>
  <c r="T629" i="5" s="1"/>
  <c r="L645" i="5"/>
  <c r="T645" i="5" s="1"/>
  <c r="L661" i="5"/>
  <c r="T661" i="5" s="1"/>
  <c r="L677" i="5"/>
  <c r="T677" i="5" s="1"/>
  <c r="L693" i="5"/>
  <c r="T693" i="5" s="1"/>
  <c r="L709" i="5"/>
  <c r="T709" i="5" s="1"/>
  <c r="L725" i="5"/>
  <c r="T725" i="5" s="1"/>
  <c r="L741" i="5"/>
  <c r="T741" i="5" s="1"/>
  <c r="L757" i="5"/>
  <c r="T757" i="5" s="1"/>
  <c r="L773" i="5"/>
  <c r="T773" i="5" s="1"/>
  <c r="L789" i="5"/>
  <c r="T789" i="5" s="1"/>
  <c r="L805" i="5"/>
  <c r="T805" i="5" s="1"/>
  <c r="L821" i="5"/>
  <c r="T821" i="5" s="1"/>
  <c r="L837" i="5"/>
  <c r="T837" i="5" s="1"/>
  <c r="L853" i="5"/>
  <c r="T853" i="5" s="1"/>
  <c r="L869" i="5"/>
  <c r="T869" i="5" s="1"/>
  <c r="L885" i="5"/>
  <c r="T885" i="5" s="1"/>
  <c r="L417" i="5"/>
  <c r="L554" i="5"/>
  <c r="L618" i="5"/>
  <c r="T618" i="5" s="1"/>
  <c r="L682" i="5"/>
  <c r="T682" i="5" s="1"/>
  <c r="L746" i="5"/>
  <c r="T746" i="5" s="1"/>
  <c r="L778" i="5"/>
  <c r="T778" i="5" s="1"/>
  <c r="L810" i="5"/>
  <c r="T810" i="5" s="1"/>
  <c r="L842" i="5"/>
  <c r="T842" i="5" s="1"/>
  <c r="L874" i="5"/>
  <c r="T874" i="5" s="1"/>
  <c r="L301" i="5"/>
  <c r="T301" i="5" s="1"/>
  <c r="L523" i="5"/>
  <c r="L590" i="5"/>
  <c r="T590" i="5" s="1"/>
  <c r="L654" i="5"/>
  <c r="T654" i="5" s="1"/>
  <c r="L718" i="5"/>
  <c r="T718" i="5" s="1"/>
  <c r="L772" i="5"/>
  <c r="T772" i="5" s="1"/>
  <c r="L804" i="5"/>
  <c r="T804" i="5" s="1"/>
  <c r="L836" i="5"/>
  <c r="T836" i="5" s="1"/>
  <c r="L868" i="5"/>
  <c r="T868" i="5" s="1"/>
  <c r="L321" i="5"/>
  <c r="T321" i="5" s="1"/>
  <c r="L528" i="5"/>
  <c r="L594" i="5"/>
  <c r="T594" i="5" s="1"/>
  <c r="L658" i="5"/>
  <c r="T658" i="5" s="1"/>
  <c r="L722" i="5"/>
  <c r="T722" i="5" s="1"/>
  <c r="L766" i="5"/>
  <c r="T766" i="5" s="1"/>
  <c r="L798" i="5"/>
  <c r="T798" i="5" s="1"/>
  <c r="L830" i="5"/>
  <c r="T830" i="5" s="1"/>
  <c r="L862" i="5"/>
  <c r="T862" i="5" s="1"/>
  <c r="L48" i="5"/>
  <c r="T48" i="5" s="1"/>
  <c r="V48" i="5" s="1"/>
  <c r="L465" i="5"/>
  <c r="L566" i="5"/>
  <c r="L630" i="5"/>
  <c r="T630" i="5" s="1"/>
  <c r="L694" i="5"/>
  <c r="T694" i="5" s="1"/>
  <c r="L752" i="5"/>
  <c r="T752" i="5" s="1"/>
  <c r="L784" i="5"/>
  <c r="T784" i="5" s="1"/>
  <c r="L816" i="5"/>
  <c r="T816" i="5" s="1"/>
  <c r="L848" i="5"/>
  <c r="T848" i="5" s="1"/>
  <c r="L880" i="5"/>
  <c r="T880" i="5" s="1"/>
  <c r="L390" i="5"/>
  <c r="L216" i="5"/>
  <c r="T216" i="5" s="1"/>
  <c r="L312" i="5"/>
  <c r="T312" i="5" s="1"/>
  <c r="L376" i="5"/>
  <c r="L408" i="5"/>
  <c r="L472" i="5"/>
  <c r="L72" i="5"/>
  <c r="T72" i="5" s="1"/>
  <c r="V72" i="5" s="1"/>
  <c r="L136" i="5"/>
  <c r="T136" i="5" s="1"/>
  <c r="V136" i="5" s="1"/>
  <c r="L217" i="5"/>
  <c r="T217" i="5" s="1"/>
  <c r="L281" i="5"/>
  <c r="T281" i="5" s="1"/>
  <c r="L15" i="5"/>
  <c r="T15" i="5" s="1"/>
  <c r="V15" i="5" s="1"/>
  <c r="L143" i="5"/>
  <c r="T143" i="5" s="1"/>
  <c r="V143" i="5" s="1"/>
  <c r="L220" i="5"/>
  <c r="T220" i="5" s="1"/>
  <c r="L252" i="5"/>
  <c r="T252" i="5" s="1"/>
  <c r="L316" i="5"/>
  <c r="T316" i="5" s="1"/>
  <c r="L380" i="5"/>
  <c r="L412" i="5"/>
  <c r="L476" i="5"/>
  <c r="L64" i="5"/>
  <c r="T64" i="5" s="1"/>
  <c r="V64" i="5" s="1"/>
  <c r="L341" i="5"/>
  <c r="T341" i="5" s="1"/>
  <c r="L405" i="5"/>
  <c r="L512" i="5"/>
  <c r="L551" i="5"/>
  <c r="L583" i="5"/>
  <c r="L599" i="5"/>
  <c r="T599" i="5" s="1"/>
  <c r="L631" i="5"/>
  <c r="T631" i="5" s="1"/>
  <c r="L647" i="5"/>
  <c r="T647" i="5" s="1"/>
  <c r="L663" i="5"/>
  <c r="T663" i="5" s="1"/>
  <c r="L695" i="5"/>
  <c r="T695" i="5" s="1"/>
  <c r="L711" i="5"/>
  <c r="T711" i="5" s="1"/>
  <c r="L743" i="5"/>
  <c r="T743" i="5" s="1"/>
  <c r="L759" i="5"/>
  <c r="T759" i="5" s="1"/>
  <c r="L775" i="5"/>
  <c r="T775" i="5" s="1"/>
  <c r="L807" i="5"/>
  <c r="T807" i="5" s="1"/>
  <c r="L823" i="5"/>
  <c r="T823" i="5" s="1"/>
  <c r="L839" i="5"/>
  <c r="T839" i="5" s="1"/>
  <c r="L871" i="5"/>
  <c r="T871" i="5" s="1"/>
  <c r="L887" i="5"/>
  <c r="T887" i="5" s="1"/>
  <c r="L189" i="5"/>
  <c r="T189" i="5" s="1"/>
  <c r="V189" i="5" s="1"/>
  <c r="L377" i="5"/>
  <c r="L441" i="5"/>
  <c r="L525" i="5"/>
  <c r="L544" i="5"/>
  <c r="L576" i="5"/>
  <c r="L592" i="5"/>
  <c r="T592" i="5" s="1"/>
  <c r="L624" i="5"/>
  <c r="T624" i="5" s="1"/>
  <c r="L656" i="5"/>
  <c r="T656" i="5" s="1"/>
  <c r="L688" i="5"/>
  <c r="T688" i="5" s="1"/>
  <c r="L704" i="5"/>
  <c r="T704" i="5" s="1"/>
  <c r="L736" i="5"/>
  <c r="T736" i="5" s="1"/>
  <c r="L261" i="5"/>
  <c r="T261" i="5" s="1"/>
  <c r="L413" i="5"/>
  <c r="L477" i="5"/>
  <c r="L537" i="5"/>
  <c r="L569" i="5"/>
  <c r="L601" i="5"/>
  <c r="T601" i="5" s="1"/>
  <c r="L617" i="5"/>
  <c r="T617" i="5" s="1"/>
  <c r="L649" i="5"/>
  <c r="T649" i="5" s="1"/>
  <c r="L681" i="5"/>
  <c r="T681" i="5" s="1"/>
  <c r="L713" i="5"/>
  <c r="T713" i="5" s="1"/>
  <c r="L729" i="5"/>
  <c r="T729" i="5" s="1"/>
  <c r="L761" i="5"/>
  <c r="T761" i="5" s="1"/>
  <c r="L793" i="5"/>
  <c r="T793" i="5" s="1"/>
  <c r="L809" i="5"/>
  <c r="T809" i="5" s="1"/>
  <c r="L841" i="5"/>
  <c r="T841" i="5" s="1"/>
  <c r="L873" i="5"/>
  <c r="T873" i="5" s="1"/>
  <c r="L112" i="5"/>
  <c r="T112" i="5" s="1"/>
  <c r="V112" i="5" s="1"/>
  <c r="L570" i="5"/>
  <c r="L698" i="5"/>
  <c r="T698" i="5" s="1"/>
  <c r="L754" i="5"/>
  <c r="T754" i="5" s="1"/>
  <c r="L818" i="5"/>
  <c r="T818" i="5" s="1"/>
  <c r="L882" i="5"/>
  <c r="T882" i="5" s="1"/>
  <c r="L369" i="5"/>
  <c r="T369" i="5" s="1"/>
  <c r="L606" i="5"/>
  <c r="T606" i="5" s="1"/>
  <c r="L748" i="5"/>
  <c r="T748" i="5" s="1"/>
  <c r="L812" i="5"/>
  <c r="T812" i="5" s="1"/>
  <c r="L844" i="5"/>
  <c r="T844" i="5" s="1"/>
  <c r="L385" i="5"/>
  <c r="L546" i="5"/>
  <c r="L674" i="5"/>
  <c r="T674" i="5" s="1"/>
  <c r="L774" i="5"/>
  <c r="T774" i="5" s="1"/>
  <c r="L838" i="5"/>
  <c r="T838" i="5" s="1"/>
  <c r="L870" i="5"/>
  <c r="T870" i="5" s="1"/>
  <c r="L509" i="5"/>
  <c r="L646" i="5"/>
  <c r="T646" i="5" s="1"/>
  <c r="L710" i="5"/>
  <c r="T710" i="5" s="1"/>
  <c r="L792" i="5"/>
  <c r="T792" i="5" s="1"/>
  <c r="L856" i="5"/>
  <c r="T856" i="5" s="1"/>
  <c r="L11" i="5"/>
  <c r="T11" i="5" s="1"/>
  <c r="V11" i="5" s="1"/>
  <c r="L832" i="5"/>
  <c r="T832" i="5" s="1"/>
  <c r="L768" i="5"/>
  <c r="T768" i="5" s="1"/>
  <c r="L662" i="5"/>
  <c r="T662" i="5" s="1"/>
  <c r="L533" i="5"/>
  <c r="L878" i="5"/>
  <c r="T878" i="5" s="1"/>
  <c r="L814" i="5"/>
  <c r="T814" i="5" s="1"/>
  <c r="L750" i="5"/>
  <c r="T750" i="5" s="1"/>
  <c r="L626" i="5"/>
  <c r="T626" i="5" s="1"/>
  <c r="L449" i="5"/>
  <c r="L852" i="5"/>
  <c r="T852" i="5" s="1"/>
  <c r="L788" i="5"/>
  <c r="T788" i="5" s="1"/>
  <c r="L686" i="5"/>
  <c r="T686" i="5" s="1"/>
  <c r="L558" i="5"/>
  <c r="L734" i="5"/>
  <c r="T734" i="5" s="1"/>
  <c r="L826" i="5"/>
  <c r="T826" i="5" s="1"/>
  <c r="L762" i="5"/>
  <c r="T762" i="5" s="1"/>
  <c r="L650" i="5"/>
  <c r="T650" i="5" s="1"/>
  <c r="L517" i="5"/>
  <c r="L877" i="5"/>
  <c r="T877" i="5" s="1"/>
  <c r="L845" i="5"/>
  <c r="T845" i="5" s="1"/>
  <c r="L813" i="5"/>
  <c r="T813" i="5" s="1"/>
  <c r="L781" i="5"/>
  <c r="T781" i="5" s="1"/>
  <c r="L749" i="5"/>
  <c r="T749" i="5" s="1"/>
  <c r="L717" i="5"/>
  <c r="T717" i="5" s="1"/>
  <c r="L669" i="5"/>
  <c r="T669" i="5" s="1"/>
  <c r="Q439" i="5" l="1"/>
  <c r="Q507" i="5"/>
  <c r="Q575" i="5"/>
  <c r="Q465" i="5"/>
  <c r="Q529" i="5"/>
  <c r="Q406" i="5"/>
  <c r="Q470" i="5"/>
  <c r="Q534" i="5"/>
  <c r="Q588" i="5"/>
  <c r="Q512" i="5"/>
  <c r="Q552" i="5"/>
  <c r="Q463" i="5"/>
  <c r="Q459" i="5"/>
  <c r="Q531" i="5"/>
  <c r="Q405" i="5"/>
  <c r="Q469" i="5"/>
  <c r="Q533" i="5"/>
  <c r="Q410" i="5"/>
  <c r="Q474" i="5"/>
  <c r="Q538" i="5"/>
  <c r="Q464" i="5"/>
  <c r="Q532" i="5"/>
  <c r="Q416" i="5"/>
  <c r="Q415" i="5"/>
  <c r="Q483" i="5"/>
  <c r="Q551" i="5"/>
  <c r="Q425" i="5"/>
  <c r="Q489" i="5"/>
  <c r="Q553" i="5"/>
  <c r="Q430" i="5"/>
  <c r="Q494" i="5"/>
  <c r="Q558" i="5"/>
  <c r="Q500" i="5"/>
  <c r="Q576" i="5"/>
  <c r="Q436" i="5"/>
  <c r="Q435" i="5"/>
  <c r="Q503" i="5"/>
  <c r="Q571" i="5"/>
  <c r="Q445" i="5"/>
  <c r="Q509" i="5"/>
  <c r="Q573" i="5"/>
  <c r="Q466" i="5"/>
  <c r="Q530" i="5"/>
  <c r="Q456" i="5"/>
  <c r="Q524" i="5"/>
  <c r="Q504" i="5"/>
  <c r="Q455" i="5"/>
  <c r="Q523" i="5"/>
  <c r="Q417" i="5"/>
  <c r="Q481" i="5"/>
  <c r="Q545" i="5"/>
  <c r="Q422" i="5"/>
  <c r="Q486" i="5"/>
  <c r="Q550" i="5"/>
  <c r="Q460" i="5"/>
  <c r="Q528" i="5"/>
  <c r="Q412" i="5"/>
  <c r="Q411" i="5"/>
  <c r="Q479" i="5"/>
  <c r="Q547" i="5"/>
  <c r="Q421" i="5"/>
  <c r="Q485" i="5"/>
  <c r="Q549" i="5"/>
  <c r="Q426" i="5"/>
  <c r="Q490" i="5"/>
  <c r="Q554" i="5"/>
  <c r="Q480" i="5"/>
  <c r="Q548" i="5"/>
  <c r="Q432" i="5"/>
  <c r="Q431" i="5"/>
  <c r="Q499" i="5"/>
  <c r="Q567" i="5"/>
  <c r="Q441" i="5"/>
  <c r="Q505" i="5"/>
  <c r="Q569" i="5"/>
  <c r="Q446" i="5"/>
  <c r="Q510" i="5"/>
  <c r="Q574" i="5"/>
  <c r="Q520" i="5"/>
  <c r="Q584" i="5"/>
  <c r="Q452" i="5"/>
  <c r="Q451" i="5"/>
  <c r="Q519" i="5"/>
  <c r="Q587" i="5"/>
  <c r="Q461" i="5"/>
  <c r="Q525" i="5"/>
  <c r="Q418" i="5"/>
  <c r="Q482" i="5"/>
  <c r="Q546" i="5"/>
  <c r="Q472" i="5"/>
  <c r="Q540" i="5"/>
  <c r="Q408" i="5"/>
  <c r="Q407" i="5"/>
  <c r="Q475" i="5"/>
  <c r="Q543" i="5"/>
  <c r="Q433" i="5"/>
  <c r="Q497" i="5"/>
  <c r="Q561" i="5"/>
  <c r="Q438" i="5"/>
  <c r="Q502" i="5"/>
  <c r="Q566" i="5"/>
  <c r="Q476" i="5"/>
  <c r="Q544" i="5"/>
  <c r="Q428" i="5"/>
  <c r="Q427" i="5"/>
  <c r="Q495" i="5"/>
  <c r="Q563" i="5"/>
  <c r="Q437" i="5"/>
  <c r="Q501" i="5"/>
  <c r="Q565" i="5"/>
  <c r="Q442" i="5"/>
  <c r="Q506" i="5"/>
  <c r="Q570" i="5"/>
  <c r="Q496" i="5"/>
  <c r="Q572" i="5"/>
  <c r="Q448" i="5"/>
  <c r="Q447" i="5"/>
  <c r="Q515" i="5"/>
  <c r="Q583" i="5"/>
  <c r="Q457" i="5"/>
  <c r="Q521" i="5"/>
  <c r="Q585" i="5"/>
  <c r="Q462" i="5"/>
  <c r="Q526" i="5"/>
  <c r="Q468" i="5"/>
  <c r="Q536" i="5"/>
  <c r="Q404" i="5"/>
  <c r="Q403" i="5"/>
  <c r="Q471" i="5"/>
  <c r="Q539" i="5"/>
  <c r="Q413" i="5"/>
  <c r="Q477" i="5"/>
  <c r="Q541" i="5"/>
  <c r="Q434" i="5"/>
  <c r="Q498" i="5"/>
  <c r="Q562" i="5"/>
  <c r="Q488" i="5"/>
  <c r="Q560" i="5"/>
  <c r="Q424" i="5"/>
  <c r="Q423" i="5"/>
  <c r="Q491" i="5"/>
  <c r="Q559" i="5"/>
  <c r="Q449" i="5"/>
  <c r="Q513" i="5"/>
  <c r="Q577" i="5"/>
  <c r="Q454" i="5"/>
  <c r="Q518" i="5"/>
  <c r="Q582" i="5"/>
  <c r="Q492" i="5"/>
  <c r="Q564" i="5"/>
  <c r="Q444" i="5"/>
  <c r="Q443" i="5"/>
  <c r="Q511" i="5"/>
  <c r="Q579" i="5"/>
  <c r="Q453" i="5"/>
  <c r="Q517" i="5"/>
  <c r="Q581" i="5"/>
  <c r="Q458" i="5"/>
  <c r="Q522" i="5"/>
  <c r="Q586" i="5"/>
  <c r="Q516" i="5"/>
  <c r="Q568" i="5"/>
  <c r="Q527" i="5"/>
  <c r="Q467" i="5"/>
  <c r="Q535" i="5"/>
  <c r="Q409" i="5"/>
  <c r="Q473" i="5"/>
  <c r="Q537" i="5"/>
  <c r="Q414" i="5"/>
  <c r="Q478" i="5"/>
  <c r="Q542" i="5"/>
  <c r="Q484" i="5"/>
  <c r="Q556" i="5"/>
  <c r="Q420" i="5"/>
  <c r="Q419" i="5"/>
  <c r="Q487" i="5"/>
  <c r="Q555" i="5"/>
  <c r="Q429" i="5"/>
  <c r="Q493" i="5"/>
  <c r="Q557" i="5"/>
  <c r="Q450" i="5"/>
  <c r="Q514" i="5"/>
  <c r="Q578" i="5"/>
  <c r="Q508" i="5"/>
  <c r="Q580" i="5"/>
  <c r="Q440" i="5"/>
  <c r="Q815" i="5"/>
  <c r="P315" i="5"/>
  <c r="Q637" i="5"/>
  <c r="P85" i="5"/>
  <c r="R85" i="5" s="1"/>
  <c r="P538" i="5"/>
  <c r="R538" i="5" s="1"/>
  <c r="P152" i="5"/>
  <c r="Q680" i="5"/>
  <c r="R43" i="5"/>
  <c r="P421" i="5"/>
  <c r="R421" i="5" s="1"/>
  <c r="P137" i="5"/>
  <c r="P557" i="5"/>
  <c r="T513" i="5"/>
  <c r="T449" i="5"/>
  <c r="T557" i="5"/>
  <c r="T493" i="5"/>
  <c r="T429" i="5"/>
  <c r="T577" i="5"/>
  <c r="T553" i="5"/>
  <c r="T489" i="5"/>
  <c r="T425" i="5"/>
  <c r="T545" i="5"/>
  <c r="T533" i="5"/>
  <c r="T469" i="5"/>
  <c r="T405" i="5"/>
  <c r="T584" i="5"/>
  <c r="T568" i="5"/>
  <c r="T552" i="5"/>
  <c r="T536" i="5"/>
  <c r="T520" i="5"/>
  <c r="T504" i="5"/>
  <c r="T488" i="5"/>
  <c r="T472" i="5"/>
  <c r="T456" i="5"/>
  <c r="T440" i="5"/>
  <c r="T424" i="5"/>
  <c r="T408" i="5"/>
  <c r="T392" i="5"/>
  <c r="T376" i="5"/>
  <c r="T575" i="5"/>
  <c r="T559" i="5"/>
  <c r="T543" i="5"/>
  <c r="T527" i="5"/>
  <c r="T511" i="5"/>
  <c r="T495" i="5"/>
  <c r="T479" i="5"/>
  <c r="T463" i="5"/>
  <c r="T447" i="5"/>
  <c r="T431" i="5"/>
  <c r="T415" i="5"/>
  <c r="T399" i="5"/>
  <c r="T383" i="5"/>
  <c r="T582" i="5"/>
  <c r="T566" i="5"/>
  <c r="T550" i="5"/>
  <c r="T534" i="5"/>
  <c r="T518" i="5"/>
  <c r="T502" i="5"/>
  <c r="T486" i="5"/>
  <c r="T470" i="5"/>
  <c r="T454" i="5"/>
  <c r="T438" i="5"/>
  <c r="T422" i="5"/>
  <c r="T406" i="5"/>
  <c r="T390" i="5"/>
  <c r="T374" i="5"/>
  <c r="W70" i="5"/>
  <c r="W230" i="5"/>
  <c r="W358" i="5"/>
  <c r="X482" i="5"/>
  <c r="X610" i="5"/>
  <c r="W211" i="5"/>
  <c r="W86" i="5"/>
  <c r="W214" i="5"/>
  <c r="W342" i="5"/>
  <c r="X434" i="5"/>
  <c r="X562" i="5"/>
  <c r="X790" i="5"/>
  <c r="W291" i="5"/>
  <c r="X431" i="5"/>
  <c r="W18" i="5"/>
  <c r="W82" i="5"/>
  <c r="W146" i="5"/>
  <c r="W210" i="5"/>
  <c r="W274" i="5"/>
  <c r="W338" i="5"/>
  <c r="X398" i="5"/>
  <c r="X462" i="5"/>
  <c r="X526" i="5"/>
  <c r="X590" i="5"/>
  <c r="X662" i="5"/>
  <c r="X887" i="5"/>
  <c r="W35" i="5"/>
  <c r="W67" i="5"/>
  <c r="W99" i="5"/>
  <c r="W131" i="5"/>
  <c r="W163" i="5"/>
  <c r="W223" i="5"/>
  <c r="W287" i="5"/>
  <c r="W351" i="5"/>
  <c r="X411" i="5"/>
  <c r="X471" i="5"/>
  <c r="X531" i="5"/>
  <c r="X579" i="5"/>
  <c r="X611" i="5"/>
  <c r="X643" i="5"/>
  <c r="X675" i="5"/>
  <c r="X707" i="5"/>
  <c r="X739" i="5"/>
  <c r="X771" i="5"/>
  <c r="X803" i="5"/>
  <c r="W339" i="5"/>
  <c r="X507" i="5"/>
  <c r="W36" i="5"/>
  <c r="W58" i="5"/>
  <c r="W122" i="5"/>
  <c r="W186" i="5"/>
  <c r="W250" i="5"/>
  <c r="W314" i="5"/>
  <c r="X374" i="5"/>
  <c r="X438" i="5"/>
  <c r="X502" i="5"/>
  <c r="X566" i="5"/>
  <c r="X630" i="5"/>
  <c r="X814" i="5"/>
  <c r="W55" i="5"/>
  <c r="W119" i="5"/>
  <c r="W183" i="5"/>
  <c r="W247" i="5"/>
  <c r="W311" i="5"/>
  <c r="X387" i="5"/>
  <c r="X451" i="5"/>
  <c r="X527" i="5"/>
  <c r="W68" i="5"/>
  <c r="W14" i="5"/>
  <c r="W78" i="5"/>
  <c r="W142" i="5"/>
  <c r="W206" i="5"/>
  <c r="W270" i="5"/>
  <c r="W334" i="5"/>
  <c r="X394" i="5"/>
  <c r="X458" i="5"/>
  <c r="X522" i="5"/>
  <c r="X586" i="5"/>
  <c r="X654" i="5"/>
  <c r="X871" i="5"/>
  <c r="W75" i="5"/>
  <c r="W139" i="5"/>
  <c r="W203" i="5"/>
  <c r="W267" i="5"/>
  <c r="W331" i="5"/>
  <c r="X391" i="5"/>
  <c r="X455" i="5"/>
  <c r="X515" i="5"/>
  <c r="W116" i="5"/>
  <c r="X623" i="5"/>
  <c r="X687" i="5"/>
  <c r="X751" i="5"/>
  <c r="X815" i="5"/>
  <c r="W56" i="5"/>
  <c r="W120" i="5"/>
  <c r="W184" i="5"/>
  <c r="W248" i="5"/>
  <c r="W312" i="5"/>
  <c r="X372" i="5"/>
  <c r="X436" i="5"/>
  <c r="X500" i="5"/>
  <c r="X564" i="5"/>
  <c r="X628" i="5"/>
  <c r="X692" i="5"/>
  <c r="X756" i="5"/>
  <c r="X820" i="5"/>
  <c r="X884" i="5"/>
  <c r="X377" i="5"/>
  <c r="X433" i="5"/>
  <c r="X529" i="5"/>
  <c r="X601" i="5"/>
  <c r="X681" i="5"/>
  <c r="X761" i="5"/>
  <c r="X841" i="5"/>
  <c r="X734" i="5"/>
  <c r="X823" i="5"/>
  <c r="W37" i="5"/>
  <c r="W149" i="5"/>
  <c r="W213" i="5"/>
  <c r="W281" i="5"/>
  <c r="X473" i="5"/>
  <c r="X706" i="5"/>
  <c r="X850" i="5"/>
  <c r="W12" i="5"/>
  <c r="W76" i="5"/>
  <c r="W140" i="5"/>
  <c r="W204" i="5"/>
  <c r="W268" i="5"/>
  <c r="W332" i="5"/>
  <c r="X392" i="5"/>
  <c r="X456" i="5"/>
  <c r="X520" i="5"/>
  <c r="X584" i="5"/>
  <c r="X648" i="5"/>
  <c r="X712" i="5"/>
  <c r="X776" i="5"/>
  <c r="X840" i="5"/>
  <c r="W265" i="5"/>
  <c r="X397" i="5"/>
  <c r="X489" i="5"/>
  <c r="X585" i="5"/>
  <c r="X665" i="5"/>
  <c r="X745" i="5"/>
  <c r="X825" i="5"/>
  <c r="W11" i="5"/>
  <c r="X830" i="5"/>
  <c r="W13" i="5"/>
  <c r="W73" i="5"/>
  <c r="W105" i="5"/>
  <c r="W137" i="5"/>
  <c r="W201" i="5"/>
  <c r="W269" i="5"/>
  <c r="X393" i="5"/>
  <c r="X757" i="5"/>
  <c r="X746" i="5"/>
  <c r="X851" i="5"/>
  <c r="X615" i="5"/>
  <c r="X679" i="5"/>
  <c r="X743" i="5"/>
  <c r="X807" i="5"/>
  <c r="W48" i="5"/>
  <c r="W112" i="5"/>
  <c r="W176" i="5"/>
  <c r="W240" i="5"/>
  <c r="W304" i="5"/>
  <c r="W368" i="5"/>
  <c r="X428" i="5"/>
  <c r="X492" i="5"/>
  <c r="X556" i="5"/>
  <c r="X620" i="5"/>
  <c r="X684" i="5"/>
  <c r="X748" i="5"/>
  <c r="X812" i="5"/>
  <c r="X876" i="5"/>
  <c r="W369" i="5"/>
  <c r="X457" i="5"/>
  <c r="X497" i="5"/>
  <c r="X577" i="5"/>
  <c r="X669" i="5"/>
  <c r="X749" i="5"/>
  <c r="X829" i="5"/>
  <c r="X758" i="5"/>
  <c r="X847" i="5"/>
  <c r="W61" i="5"/>
  <c r="W125" i="5"/>
  <c r="W189" i="5"/>
  <c r="W253" i="5"/>
  <c r="W325" i="5"/>
  <c r="X777" i="5"/>
  <c r="X754" i="5"/>
  <c r="X863" i="5"/>
  <c r="W196" i="5"/>
  <c r="W260" i="5"/>
  <c r="W324" i="5"/>
  <c r="X400" i="5"/>
  <c r="X464" i="5"/>
  <c r="X528" i="5"/>
  <c r="X592" i="5"/>
  <c r="X656" i="5"/>
  <c r="X720" i="5"/>
  <c r="X784" i="5"/>
  <c r="X848" i="5"/>
  <c r="W361" i="5"/>
  <c r="X441" i="5"/>
  <c r="X517" i="5"/>
  <c r="X597" i="5"/>
  <c r="X653" i="5"/>
  <c r="X733" i="5"/>
  <c r="X813" i="5"/>
  <c r="X650" i="5"/>
  <c r="X846" i="5"/>
  <c r="W81" i="5"/>
  <c r="W145" i="5"/>
  <c r="W209" i="5"/>
  <c r="W277" i="5"/>
  <c r="X445" i="5"/>
  <c r="X717" i="5"/>
  <c r="X877" i="5"/>
  <c r="X798" i="5"/>
  <c r="T433" i="5"/>
  <c r="T385" i="5"/>
  <c r="T541" i="5"/>
  <c r="T477" i="5"/>
  <c r="T413" i="5"/>
  <c r="T529" i="5"/>
  <c r="T537" i="5"/>
  <c r="T473" i="5"/>
  <c r="T409" i="5"/>
  <c r="T481" i="5"/>
  <c r="T581" i="5"/>
  <c r="T517" i="5"/>
  <c r="T453" i="5"/>
  <c r="T389" i="5"/>
  <c r="T580" i="5"/>
  <c r="T564" i="5"/>
  <c r="T548" i="5"/>
  <c r="T532" i="5"/>
  <c r="T516" i="5"/>
  <c r="T500" i="5"/>
  <c r="T484" i="5"/>
  <c r="T468" i="5"/>
  <c r="T452" i="5"/>
  <c r="T436" i="5"/>
  <c r="T420" i="5"/>
  <c r="T404" i="5"/>
  <c r="T388" i="5"/>
  <c r="T372" i="5"/>
  <c r="T587" i="5"/>
  <c r="T571" i="5"/>
  <c r="T555" i="5"/>
  <c r="T539" i="5"/>
  <c r="T523" i="5"/>
  <c r="T507" i="5"/>
  <c r="T491" i="5"/>
  <c r="T475" i="5"/>
  <c r="T459" i="5"/>
  <c r="T443" i="5"/>
  <c r="T427" i="5"/>
  <c r="T411" i="5"/>
  <c r="T395" i="5"/>
  <c r="T379" i="5"/>
  <c r="T578" i="5"/>
  <c r="T562" i="5"/>
  <c r="T546" i="5"/>
  <c r="T530" i="5"/>
  <c r="T514" i="5"/>
  <c r="T498" i="5"/>
  <c r="T482" i="5"/>
  <c r="T466" i="5"/>
  <c r="T450" i="5"/>
  <c r="T434" i="5"/>
  <c r="T418" i="5"/>
  <c r="T402" i="5"/>
  <c r="T386" i="5"/>
  <c r="P277" i="5"/>
  <c r="Q616" i="5"/>
  <c r="Q599" i="5"/>
  <c r="W102" i="5"/>
  <c r="W262" i="5"/>
  <c r="X386" i="5"/>
  <c r="X514" i="5"/>
  <c r="X642" i="5"/>
  <c r="W243" i="5"/>
  <c r="W118" i="5"/>
  <c r="W246" i="5"/>
  <c r="W195" i="5"/>
  <c r="X466" i="5"/>
  <c r="X594" i="5"/>
  <c r="W179" i="5"/>
  <c r="W307" i="5"/>
  <c r="X463" i="5"/>
  <c r="W34" i="5"/>
  <c r="W98" i="5"/>
  <c r="W162" i="5"/>
  <c r="W226" i="5"/>
  <c r="W290" i="5"/>
  <c r="W354" i="5"/>
  <c r="X414" i="5"/>
  <c r="X478" i="5"/>
  <c r="X542" i="5"/>
  <c r="X606" i="5"/>
  <c r="X678" i="5"/>
  <c r="W15" i="5"/>
  <c r="W47" i="5"/>
  <c r="W79" i="5"/>
  <c r="W111" i="5"/>
  <c r="W143" i="5"/>
  <c r="W175" i="5"/>
  <c r="W239" i="5"/>
  <c r="W303" i="5"/>
  <c r="W367" i="5"/>
  <c r="X427" i="5"/>
  <c r="X487" i="5"/>
  <c r="X547" i="5"/>
  <c r="X587" i="5"/>
  <c r="X619" i="5"/>
  <c r="X651" i="5"/>
  <c r="X683" i="5"/>
  <c r="X715" i="5"/>
  <c r="X747" i="5"/>
  <c r="X779" i="5"/>
  <c r="X811" i="5"/>
  <c r="W355" i="5"/>
  <c r="X535" i="5"/>
  <c r="W84" i="5"/>
  <c r="W74" i="5"/>
  <c r="W138" i="5"/>
  <c r="W202" i="5"/>
  <c r="W266" i="5"/>
  <c r="W330" i="5"/>
  <c r="X390" i="5"/>
  <c r="X454" i="5"/>
  <c r="X518" i="5"/>
  <c r="X582" i="5"/>
  <c r="X646" i="5"/>
  <c r="X855" i="5"/>
  <c r="W71" i="5"/>
  <c r="W135" i="5"/>
  <c r="W199" i="5"/>
  <c r="W263" i="5"/>
  <c r="W327" i="5"/>
  <c r="X403" i="5"/>
  <c r="X479" i="5"/>
  <c r="X539" i="5"/>
  <c r="W132" i="5"/>
  <c r="W30" i="5"/>
  <c r="W94" i="5"/>
  <c r="W158" i="5"/>
  <c r="W222" i="5"/>
  <c r="W286" i="5"/>
  <c r="W350" i="5"/>
  <c r="X410" i="5"/>
  <c r="X474" i="5"/>
  <c r="X538" i="5"/>
  <c r="X602" i="5"/>
  <c r="X674" i="5"/>
  <c r="W27" i="5"/>
  <c r="W91" i="5"/>
  <c r="W155" i="5"/>
  <c r="W219" i="5"/>
  <c r="W283" i="5"/>
  <c r="W347" i="5"/>
  <c r="X407" i="5"/>
  <c r="X467" i="5"/>
  <c r="X543" i="5"/>
  <c r="X575" i="5"/>
  <c r="X639" i="5"/>
  <c r="X703" i="5"/>
  <c r="X767" i="5"/>
  <c r="X843" i="5"/>
  <c r="W72" i="5"/>
  <c r="W136" i="5"/>
  <c r="W200" i="5"/>
  <c r="W264" i="5"/>
  <c r="W328" i="5"/>
  <c r="X388" i="5"/>
  <c r="X452" i="5"/>
  <c r="X516" i="5"/>
  <c r="X580" i="5"/>
  <c r="X644" i="5"/>
  <c r="X708" i="5"/>
  <c r="X772" i="5"/>
  <c r="X836" i="5"/>
  <c r="W321" i="5"/>
  <c r="X389" i="5"/>
  <c r="X485" i="5"/>
  <c r="X541" i="5"/>
  <c r="X621" i="5"/>
  <c r="X701" i="5"/>
  <c r="X781" i="5"/>
  <c r="X861" i="5"/>
  <c r="X782" i="5"/>
  <c r="X875" i="5"/>
  <c r="W41" i="5"/>
  <c r="W165" i="5"/>
  <c r="W229" i="5"/>
  <c r="W297" i="5"/>
  <c r="X573" i="5"/>
  <c r="X738" i="5"/>
  <c r="X835" i="5"/>
  <c r="W28" i="5"/>
  <c r="W92" i="5"/>
  <c r="W156" i="5"/>
  <c r="W220" i="5"/>
  <c r="W284" i="5"/>
  <c r="W348" i="5"/>
  <c r="X408" i="5"/>
  <c r="X472" i="5"/>
  <c r="X536" i="5"/>
  <c r="X600" i="5"/>
  <c r="X664" i="5"/>
  <c r="X728" i="5"/>
  <c r="X792" i="5"/>
  <c r="X856" i="5"/>
  <c r="W329" i="5"/>
  <c r="X413" i="5"/>
  <c r="X509" i="5"/>
  <c r="X605" i="5"/>
  <c r="X685" i="5"/>
  <c r="X765" i="5"/>
  <c r="X845" i="5"/>
  <c r="X702" i="5"/>
  <c r="X866" i="5"/>
  <c r="W29" i="5"/>
  <c r="W85" i="5"/>
  <c r="W117" i="5"/>
  <c r="W153" i="5"/>
  <c r="W217" i="5"/>
  <c r="W285" i="5"/>
  <c r="X417" i="5"/>
  <c r="X837" i="5"/>
  <c r="X778" i="5"/>
  <c r="X567" i="5"/>
  <c r="X631" i="5"/>
  <c r="X695" i="5"/>
  <c r="X759" i="5"/>
  <c r="X827" i="5"/>
  <c r="W64" i="5"/>
  <c r="W128" i="5"/>
  <c r="W192" i="5"/>
  <c r="W256" i="5"/>
  <c r="W320" i="5"/>
  <c r="X380" i="5"/>
  <c r="X444" i="5"/>
  <c r="X508" i="5"/>
  <c r="X572" i="5"/>
  <c r="X636" i="5"/>
  <c r="X700" i="5"/>
  <c r="X764" i="5"/>
  <c r="X828" i="5"/>
  <c r="W309" i="5"/>
  <c r="X401" i="5"/>
  <c r="X477" i="5"/>
  <c r="X533" i="5"/>
  <c r="X589" i="5"/>
  <c r="X673" i="5"/>
  <c r="X753" i="5"/>
  <c r="X833" i="5"/>
  <c r="X802" i="5"/>
  <c r="W17" i="5"/>
  <c r="W77" i="5"/>
  <c r="W141" i="5"/>
  <c r="W205" i="5"/>
  <c r="W273" i="5"/>
  <c r="X525" i="5"/>
  <c r="X857" i="5"/>
  <c r="X786" i="5"/>
  <c r="W148" i="5"/>
  <c r="W212" i="5"/>
  <c r="W276" i="5"/>
  <c r="W340" i="5"/>
  <c r="X416" i="5"/>
  <c r="X480" i="5"/>
  <c r="X544" i="5"/>
  <c r="X608" i="5"/>
  <c r="X672" i="5"/>
  <c r="X736" i="5"/>
  <c r="X800" i="5"/>
  <c r="X864" i="5"/>
  <c r="X385" i="5"/>
  <c r="X449" i="5"/>
  <c r="X537" i="5"/>
  <c r="X617" i="5"/>
  <c r="X693" i="5"/>
  <c r="X773" i="5"/>
  <c r="X853" i="5"/>
  <c r="X726" i="5"/>
  <c r="X882" i="5"/>
  <c r="W97" i="5"/>
  <c r="W161" i="5"/>
  <c r="W225" i="5"/>
  <c r="W293" i="5"/>
  <c r="X549" i="5"/>
  <c r="X737" i="5"/>
  <c r="X698" i="5"/>
  <c r="X838" i="5"/>
  <c r="T561" i="5"/>
  <c r="T525" i="5"/>
  <c r="T461" i="5"/>
  <c r="T397" i="5"/>
  <c r="T465" i="5"/>
  <c r="T585" i="5"/>
  <c r="T521" i="5"/>
  <c r="T457" i="5"/>
  <c r="T393" i="5"/>
  <c r="T417" i="5"/>
  <c r="T565" i="5"/>
  <c r="T501" i="5"/>
  <c r="T437" i="5"/>
  <c r="T373" i="5"/>
  <c r="T576" i="5"/>
  <c r="T560" i="5"/>
  <c r="T544" i="5"/>
  <c r="T528" i="5"/>
  <c r="T512" i="5"/>
  <c r="T496" i="5"/>
  <c r="T480" i="5"/>
  <c r="T464" i="5"/>
  <c r="T448" i="5"/>
  <c r="T432" i="5"/>
  <c r="T416" i="5"/>
  <c r="T400" i="5"/>
  <c r="T384" i="5"/>
  <c r="T583" i="5"/>
  <c r="T567" i="5"/>
  <c r="T551" i="5"/>
  <c r="T535" i="5"/>
  <c r="T519" i="5"/>
  <c r="T503" i="5"/>
  <c r="T487" i="5"/>
  <c r="T471" i="5"/>
  <c r="T455" i="5"/>
  <c r="T439" i="5"/>
  <c r="T423" i="5"/>
  <c r="T407" i="5"/>
  <c r="T391" i="5"/>
  <c r="T375" i="5"/>
  <c r="T574" i="5"/>
  <c r="T558" i="5"/>
  <c r="T542" i="5"/>
  <c r="T526" i="5"/>
  <c r="T510" i="5"/>
  <c r="T494" i="5"/>
  <c r="T478" i="5"/>
  <c r="T462" i="5"/>
  <c r="T446" i="5"/>
  <c r="T430" i="5"/>
  <c r="T414" i="5"/>
  <c r="T398" i="5"/>
  <c r="T382" i="5"/>
  <c r="W22" i="5"/>
  <c r="W134" i="5"/>
  <c r="W294" i="5"/>
  <c r="X418" i="5"/>
  <c r="X546" i="5"/>
  <c r="X690" i="5"/>
  <c r="W275" i="5"/>
  <c r="W150" i="5"/>
  <c r="W278" i="5"/>
  <c r="W182" i="5"/>
  <c r="X498" i="5"/>
  <c r="X626" i="5"/>
  <c r="W227" i="5"/>
  <c r="W371" i="5"/>
  <c r="X491" i="5"/>
  <c r="W50" i="5"/>
  <c r="W114" i="5"/>
  <c r="W178" i="5"/>
  <c r="W242" i="5"/>
  <c r="W306" i="5"/>
  <c r="W370" i="5"/>
  <c r="X430" i="5"/>
  <c r="X494" i="5"/>
  <c r="X558" i="5"/>
  <c r="X622" i="5"/>
  <c r="X766" i="5"/>
  <c r="W19" i="5"/>
  <c r="W51" i="5"/>
  <c r="W83" i="5"/>
  <c r="W115" i="5"/>
  <c r="W147" i="5"/>
  <c r="W191" i="5"/>
  <c r="W255" i="5"/>
  <c r="W319" i="5"/>
  <c r="X379" i="5"/>
  <c r="X443" i="5"/>
  <c r="X503" i="5"/>
  <c r="X563" i="5"/>
  <c r="X595" i="5"/>
  <c r="X627" i="5"/>
  <c r="X659" i="5"/>
  <c r="X691" i="5"/>
  <c r="X723" i="5"/>
  <c r="X755" i="5"/>
  <c r="X787" i="5"/>
  <c r="W100" i="5"/>
  <c r="X415" i="5"/>
  <c r="X551" i="5"/>
  <c r="W26" i="5"/>
  <c r="W90" i="5"/>
  <c r="W154" i="5"/>
  <c r="W218" i="5"/>
  <c r="W282" i="5"/>
  <c r="W346" i="5"/>
  <c r="X406" i="5"/>
  <c r="X470" i="5"/>
  <c r="X534" i="5"/>
  <c r="X598" i="5"/>
  <c r="X670" i="5"/>
  <c r="W23" i="5"/>
  <c r="W87" i="5"/>
  <c r="W151" i="5"/>
  <c r="W215" i="5"/>
  <c r="W279" i="5"/>
  <c r="W343" i="5"/>
  <c r="X419" i="5"/>
  <c r="X495" i="5"/>
  <c r="X555" i="5"/>
  <c r="X383" i="5"/>
  <c r="W46" i="5"/>
  <c r="W110" i="5"/>
  <c r="W174" i="5"/>
  <c r="W238" i="5"/>
  <c r="W302" i="5"/>
  <c r="W366" i="5"/>
  <c r="X426" i="5"/>
  <c r="X490" i="5"/>
  <c r="X554" i="5"/>
  <c r="X618" i="5"/>
  <c r="X742" i="5"/>
  <c r="W43" i="5"/>
  <c r="W107" i="5"/>
  <c r="W171" i="5"/>
  <c r="W235" i="5"/>
  <c r="W299" i="5"/>
  <c r="W363" i="5"/>
  <c r="X423" i="5"/>
  <c r="X483" i="5"/>
  <c r="X559" i="5"/>
  <c r="X591" i="5"/>
  <c r="X655" i="5"/>
  <c r="X719" i="5"/>
  <c r="X783" i="5"/>
  <c r="W24" i="5"/>
  <c r="W88" i="5"/>
  <c r="W152" i="5"/>
  <c r="W216" i="5"/>
  <c r="W280" i="5"/>
  <c r="W344" i="5"/>
  <c r="X404" i="5"/>
  <c r="X468" i="5"/>
  <c r="X532" i="5"/>
  <c r="X596" i="5"/>
  <c r="X660" i="5"/>
  <c r="X724" i="5"/>
  <c r="X788" i="5"/>
  <c r="X852" i="5"/>
  <c r="W341" i="5"/>
  <c r="X409" i="5"/>
  <c r="X505" i="5"/>
  <c r="X545" i="5"/>
  <c r="X625" i="5"/>
  <c r="X705" i="5"/>
  <c r="X785" i="5"/>
  <c r="X865" i="5"/>
  <c r="X822" i="5"/>
  <c r="W21" i="5"/>
  <c r="W53" i="5"/>
  <c r="W181" i="5"/>
  <c r="W245" i="5"/>
  <c r="W317" i="5"/>
  <c r="X593" i="5"/>
  <c r="X770" i="5"/>
  <c r="X819" i="5"/>
  <c r="W44" i="5"/>
  <c r="W108" i="5"/>
  <c r="W172" i="5"/>
  <c r="W236" i="5"/>
  <c r="W300" i="5"/>
  <c r="W364" i="5"/>
  <c r="X424" i="5"/>
  <c r="X488" i="5"/>
  <c r="X552" i="5"/>
  <c r="X616" i="5"/>
  <c r="X680" i="5"/>
  <c r="X744" i="5"/>
  <c r="X808" i="5"/>
  <c r="X872" i="5"/>
  <c r="W357" i="5"/>
  <c r="X453" i="5"/>
  <c r="X513" i="5"/>
  <c r="X609" i="5"/>
  <c r="X689" i="5"/>
  <c r="X769" i="5"/>
  <c r="X849" i="5"/>
  <c r="X750" i="5"/>
  <c r="X839" i="5"/>
  <c r="W45" i="5"/>
  <c r="W89" i="5"/>
  <c r="W121" i="5"/>
  <c r="W169" i="5"/>
  <c r="W233" i="5"/>
  <c r="W301" i="5"/>
  <c r="X501" i="5"/>
  <c r="X682" i="5"/>
  <c r="X818" i="5"/>
  <c r="X583" i="5"/>
  <c r="X647" i="5"/>
  <c r="X711" i="5"/>
  <c r="X775" i="5"/>
  <c r="W16" i="5"/>
  <c r="W80" i="5"/>
  <c r="W144" i="5"/>
  <c r="W208" i="5"/>
  <c r="W272" i="5"/>
  <c r="W336" i="5"/>
  <c r="X396" i="5"/>
  <c r="X460" i="5"/>
  <c r="X524" i="5"/>
  <c r="X588" i="5"/>
  <c r="X652" i="5"/>
  <c r="X716" i="5"/>
  <c r="X780" i="5"/>
  <c r="X844" i="5"/>
  <c r="W333" i="5"/>
  <c r="X421" i="5"/>
  <c r="X481" i="5"/>
  <c r="X553" i="5"/>
  <c r="X629" i="5"/>
  <c r="X709" i="5"/>
  <c r="X789" i="5"/>
  <c r="X869" i="5"/>
  <c r="X842" i="5"/>
  <c r="W33" i="5"/>
  <c r="W93" i="5"/>
  <c r="W157" i="5"/>
  <c r="W221" i="5"/>
  <c r="W289" i="5"/>
  <c r="X613" i="5"/>
  <c r="X694" i="5"/>
  <c r="X826" i="5"/>
  <c r="W164" i="5"/>
  <c r="W228" i="5"/>
  <c r="W292" i="5"/>
  <c r="W356" i="5"/>
  <c r="X432" i="5"/>
  <c r="X496" i="5"/>
  <c r="X560" i="5"/>
  <c r="X624" i="5"/>
  <c r="X688" i="5"/>
  <c r="X752" i="5"/>
  <c r="X816" i="5"/>
  <c r="X880" i="5"/>
  <c r="X405" i="5"/>
  <c r="X461" i="5"/>
  <c r="X557" i="5"/>
  <c r="X633" i="5"/>
  <c r="X713" i="5"/>
  <c r="X793" i="5"/>
  <c r="X873" i="5"/>
  <c r="X774" i="5"/>
  <c r="X859" i="5"/>
  <c r="W113" i="5"/>
  <c r="W177" i="5"/>
  <c r="W241" i="5"/>
  <c r="W313" i="5"/>
  <c r="X637" i="5"/>
  <c r="X797" i="5"/>
  <c r="X730" i="5"/>
  <c r="X878" i="5"/>
  <c r="T497" i="5"/>
  <c r="T573" i="5"/>
  <c r="T509" i="5"/>
  <c r="T445" i="5"/>
  <c r="T381" i="5"/>
  <c r="T401" i="5"/>
  <c r="T569" i="5"/>
  <c r="T505" i="5"/>
  <c r="T441" i="5"/>
  <c r="T377" i="5"/>
  <c r="T549" i="5"/>
  <c r="T485" i="5"/>
  <c r="T421" i="5"/>
  <c r="T588" i="5"/>
  <c r="T572" i="5"/>
  <c r="T556" i="5"/>
  <c r="T540" i="5"/>
  <c r="T524" i="5"/>
  <c r="T508" i="5"/>
  <c r="T492" i="5"/>
  <c r="T476" i="5"/>
  <c r="T460" i="5"/>
  <c r="T444" i="5"/>
  <c r="T428" i="5"/>
  <c r="T412" i="5"/>
  <c r="T396" i="5"/>
  <c r="T380" i="5"/>
  <c r="T579" i="5"/>
  <c r="T563" i="5"/>
  <c r="T547" i="5"/>
  <c r="T531" i="5"/>
  <c r="T515" i="5"/>
  <c r="T499" i="5"/>
  <c r="T483" i="5"/>
  <c r="T467" i="5"/>
  <c r="T451" i="5"/>
  <c r="T435" i="5"/>
  <c r="T419" i="5"/>
  <c r="T403" i="5"/>
  <c r="T387" i="5"/>
  <c r="T586" i="5"/>
  <c r="T570" i="5"/>
  <c r="T554" i="5"/>
  <c r="T538" i="5"/>
  <c r="T522" i="5"/>
  <c r="T506" i="5"/>
  <c r="T490" i="5"/>
  <c r="T474" i="5"/>
  <c r="T458" i="5"/>
  <c r="T442" i="5"/>
  <c r="T426" i="5"/>
  <c r="T410" i="5"/>
  <c r="T394" i="5"/>
  <c r="T378" i="5"/>
  <c r="P70" i="5"/>
  <c r="W38" i="5"/>
  <c r="W166" i="5"/>
  <c r="W326" i="5"/>
  <c r="X450" i="5"/>
  <c r="X578" i="5"/>
  <c r="X886" i="5"/>
  <c r="W54" i="5"/>
  <c r="W198" i="5"/>
  <c r="W310" i="5"/>
  <c r="X402" i="5"/>
  <c r="X530" i="5"/>
  <c r="X666" i="5"/>
  <c r="W259" i="5"/>
  <c r="X399" i="5"/>
  <c r="X523" i="5"/>
  <c r="W66" i="5"/>
  <c r="W130" i="5"/>
  <c r="W194" i="5"/>
  <c r="W258" i="5"/>
  <c r="W322" i="5"/>
  <c r="X382" i="5"/>
  <c r="X446" i="5"/>
  <c r="X510" i="5"/>
  <c r="X574" i="5"/>
  <c r="X638" i="5"/>
  <c r="X858" i="5"/>
  <c r="W31" i="5"/>
  <c r="W63" i="5"/>
  <c r="W95" i="5"/>
  <c r="W127" i="5"/>
  <c r="W159" i="5"/>
  <c r="W207" i="5"/>
  <c r="W271" i="5"/>
  <c r="W335" i="5"/>
  <c r="X395" i="5"/>
  <c r="X459" i="5"/>
  <c r="X519" i="5"/>
  <c r="X571" i="5"/>
  <c r="X603" i="5"/>
  <c r="X635" i="5"/>
  <c r="X667" i="5"/>
  <c r="X699" i="5"/>
  <c r="X731" i="5"/>
  <c r="X763" i="5"/>
  <c r="X795" i="5"/>
  <c r="W323" i="5"/>
  <c r="X475" i="5"/>
  <c r="W20" i="5"/>
  <c r="W42" i="5"/>
  <c r="W106" i="5"/>
  <c r="W170" i="5"/>
  <c r="W234" i="5"/>
  <c r="W298" i="5"/>
  <c r="W362" i="5"/>
  <c r="X422" i="5"/>
  <c r="X486" i="5"/>
  <c r="X550" i="5"/>
  <c r="X614" i="5"/>
  <c r="X710" i="5"/>
  <c r="W39" i="5"/>
  <c r="W103" i="5"/>
  <c r="W167" i="5"/>
  <c r="W231" i="5"/>
  <c r="W295" i="5"/>
  <c r="W359" i="5"/>
  <c r="X435" i="5"/>
  <c r="X511" i="5"/>
  <c r="X831" i="5"/>
  <c r="X447" i="5"/>
  <c r="W62" i="5"/>
  <c r="W126" i="5"/>
  <c r="W190" i="5"/>
  <c r="W254" i="5"/>
  <c r="W318" i="5"/>
  <c r="X378" i="5"/>
  <c r="X442" i="5"/>
  <c r="X506" i="5"/>
  <c r="X570" i="5"/>
  <c r="X634" i="5"/>
  <c r="X834" i="5"/>
  <c r="W59" i="5"/>
  <c r="W123" i="5"/>
  <c r="W187" i="5"/>
  <c r="W251" i="5"/>
  <c r="W315" i="5"/>
  <c r="X375" i="5"/>
  <c r="X439" i="5"/>
  <c r="X499" i="5"/>
  <c r="W52" i="5"/>
  <c r="X607" i="5"/>
  <c r="X671" i="5"/>
  <c r="X735" i="5"/>
  <c r="X799" i="5"/>
  <c r="W40" i="5"/>
  <c r="W104" i="5"/>
  <c r="W168" i="5"/>
  <c r="W232" i="5"/>
  <c r="W296" i="5"/>
  <c r="W360" i="5"/>
  <c r="X420" i="5"/>
  <c r="X484" i="5"/>
  <c r="X548" i="5"/>
  <c r="X612" i="5"/>
  <c r="X676" i="5"/>
  <c r="X740" i="5"/>
  <c r="X804" i="5"/>
  <c r="X868" i="5"/>
  <c r="W365" i="5"/>
  <c r="X429" i="5"/>
  <c r="X521" i="5"/>
  <c r="X581" i="5"/>
  <c r="X661" i="5"/>
  <c r="X741" i="5"/>
  <c r="X821" i="5"/>
  <c r="X686" i="5"/>
  <c r="X854" i="5"/>
  <c r="W25" i="5"/>
  <c r="W57" i="5"/>
  <c r="W197" i="5"/>
  <c r="W261" i="5"/>
  <c r="W337" i="5"/>
  <c r="X658" i="5"/>
  <c r="X806" i="5"/>
  <c r="X867" i="5"/>
  <c r="W60" i="5"/>
  <c r="W124" i="5"/>
  <c r="W188" i="5"/>
  <c r="W252" i="5"/>
  <c r="W316" i="5"/>
  <c r="X376" i="5"/>
  <c r="X440" i="5"/>
  <c r="X504" i="5"/>
  <c r="X568" i="5"/>
  <c r="X632" i="5"/>
  <c r="X696" i="5"/>
  <c r="X760" i="5"/>
  <c r="X824" i="5"/>
  <c r="X888" i="5"/>
  <c r="X381" i="5"/>
  <c r="X469" i="5"/>
  <c r="X565" i="5"/>
  <c r="X645" i="5"/>
  <c r="X725" i="5"/>
  <c r="X805" i="5"/>
  <c r="X885" i="5"/>
  <c r="X794" i="5"/>
  <c r="X883" i="5"/>
  <c r="W69" i="5"/>
  <c r="W101" i="5"/>
  <c r="W133" i="5"/>
  <c r="W185" i="5"/>
  <c r="W249" i="5"/>
  <c r="W353" i="5"/>
  <c r="X677" i="5"/>
  <c r="X714" i="5"/>
  <c r="X862" i="5"/>
  <c r="X599" i="5"/>
  <c r="X663" i="5"/>
  <c r="X727" i="5"/>
  <c r="X791" i="5"/>
  <c r="W32" i="5"/>
  <c r="W96" i="5"/>
  <c r="W160" i="5"/>
  <c r="W224" i="5"/>
  <c r="W288" i="5"/>
  <c r="W352" i="5"/>
  <c r="X412" i="5"/>
  <c r="X476" i="5"/>
  <c r="X540" i="5"/>
  <c r="X604" i="5"/>
  <c r="X668" i="5"/>
  <c r="X732" i="5"/>
  <c r="X796" i="5"/>
  <c r="X860" i="5"/>
  <c r="W345" i="5"/>
  <c r="X437" i="5"/>
  <c r="X493" i="5"/>
  <c r="X569" i="5"/>
  <c r="X649" i="5"/>
  <c r="X729" i="5"/>
  <c r="X809" i="5"/>
  <c r="X718" i="5"/>
  <c r="X874" i="5"/>
  <c r="W49" i="5"/>
  <c r="W109" i="5"/>
  <c r="W173" i="5"/>
  <c r="W237" i="5"/>
  <c r="W305" i="5"/>
  <c r="X697" i="5"/>
  <c r="X722" i="5"/>
  <c r="X870" i="5"/>
  <c r="W180" i="5"/>
  <c r="W244" i="5"/>
  <c r="W308" i="5"/>
  <c r="X384" i="5"/>
  <c r="X448" i="5"/>
  <c r="X512" i="5"/>
  <c r="X576" i="5"/>
  <c r="X640" i="5"/>
  <c r="X704" i="5"/>
  <c r="X768" i="5"/>
  <c r="X832" i="5"/>
  <c r="W349" i="5"/>
  <c r="X425" i="5"/>
  <c r="X465" i="5"/>
  <c r="X561" i="5"/>
  <c r="X641" i="5"/>
  <c r="X721" i="5"/>
  <c r="X801" i="5"/>
  <c r="X881" i="5"/>
  <c r="X810" i="5"/>
  <c r="W65" i="5"/>
  <c r="W129" i="5"/>
  <c r="W193" i="5"/>
  <c r="W257" i="5"/>
  <c r="X373" i="5"/>
  <c r="X657" i="5"/>
  <c r="X817" i="5"/>
  <c r="X762" i="5"/>
  <c r="X879" i="5"/>
  <c r="P332" i="5"/>
  <c r="R332" i="5" s="1"/>
  <c r="P384" i="5"/>
  <c r="R384" i="5" s="1"/>
  <c r="Q755" i="5"/>
  <c r="Q607" i="5"/>
  <c r="P531" i="5"/>
  <c r="R531" i="5" s="1"/>
  <c r="P21" i="5"/>
  <c r="R21" i="5" s="1"/>
  <c r="P252" i="5"/>
  <c r="R252" i="5" s="1"/>
  <c r="P51" i="5"/>
  <c r="R51" i="5" s="1"/>
  <c r="P437" i="5"/>
  <c r="R437" i="5" s="1"/>
  <c r="P131" i="5"/>
  <c r="R131" i="5" s="1"/>
  <c r="Q651" i="5"/>
  <c r="Q862" i="5"/>
  <c r="P442" i="5"/>
  <c r="R442" i="5" s="1"/>
  <c r="Q801" i="5"/>
  <c r="P460" i="5"/>
  <c r="R460" i="5" s="1"/>
  <c r="P383" i="5"/>
  <c r="R383" i="5" s="1"/>
  <c r="P189" i="5"/>
  <c r="R189" i="5" s="1"/>
  <c r="P92" i="5"/>
  <c r="R92" i="5" s="1"/>
  <c r="P68" i="5"/>
  <c r="P33" i="5"/>
  <c r="Q633" i="5"/>
  <c r="Q829" i="5"/>
  <c r="P90" i="5"/>
  <c r="R90" i="5" s="1"/>
  <c r="Q843" i="5"/>
  <c r="P230" i="5"/>
  <c r="P128" i="5"/>
  <c r="R128" i="5" s="1"/>
  <c r="P419" i="5"/>
  <c r="R419" i="5" s="1"/>
  <c r="P257" i="5"/>
  <c r="P52" i="5"/>
  <c r="R52" i="5" s="1"/>
  <c r="P307" i="5"/>
  <c r="R307" i="5" s="1"/>
  <c r="P149" i="5"/>
  <c r="R149" i="5" s="1"/>
  <c r="P299" i="5"/>
  <c r="R299" i="5" s="1"/>
  <c r="P240" i="5"/>
  <c r="R240" i="5" s="1"/>
  <c r="P387" i="5"/>
  <c r="R387" i="5" s="1"/>
  <c r="P241" i="5"/>
  <c r="Q734" i="5"/>
  <c r="P424" i="5"/>
  <c r="R424" i="5" s="1"/>
  <c r="Q794" i="5"/>
  <c r="Q628" i="5"/>
  <c r="P314" i="5"/>
  <c r="R314" i="5" s="1"/>
  <c r="Q756" i="5"/>
  <c r="Q609" i="5"/>
  <c r="Q880" i="5"/>
  <c r="P486" i="5"/>
  <c r="R486" i="5" s="1"/>
  <c r="P545" i="5"/>
  <c r="P223" i="5"/>
  <c r="R223" i="5" s="1"/>
  <c r="P155" i="5"/>
  <c r="R155" i="5" s="1"/>
  <c r="P361" i="5"/>
  <c r="R361" i="5" s="1"/>
  <c r="Q635" i="5"/>
  <c r="P192" i="5"/>
  <c r="R192" i="5" s="1"/>
  <c r="P511" i="5"/>
  <c r="R511" i="5" s="1"/>
  <c r="P213" i="5"/>
  <c r="P76" i="5"/>
  <c r="R76" i="5" s="1"/>
  <c r="P320" i="5"/>
  <c r="R320" i="5" s="1"/>
  <c r="P523" i="5"/>
  <c r="R523" i="5" s="1"/>
  <c r="Q884" i="5"/>
  <c r="Q825" i="5"/>
  <c r="Q883" i="5"/>
  <c r="Q750" i="5"/>
  <c r="P488" i="5"/>
  <c r="R488" i="5" s="1"/>
  <c r="P186" i="5"/>
  <c r="Q839" i="5"/>
  <c r="Q598" i="5"/>
  <c r="Q661" i="5"/>
  <c r="P390" i="5"/>
  <c r="R390" i="5" s="1"/>
  <c r="P321" i="5"/>
  <c r="R321" i="5" s="1"/>
  <c r="P31" i="5"/>
  <c r="R31" i="5" s="1"/>
  <c r="P60" i="5"/>
  <c r="R60" i="5" s="1"/>
  <c r="P248" i="5"/>
  <c r="R248" i="5" s="1"/>
  <c r="Q856" i="5"/>
  <c r="Q691" i="5"/>
  <c r="P67" i="5"/>
  <c r="P116" i="5"/>
  <c r="R116" i="5" s="1"/>
  <c r="P325" i="5"/>
  <c r="R325" i="5" s="1"/>
  <c r="P435" i="5"/>
  <c r="R435" i="5" s="1"/>
  <c r="P49" i="5"/>
  <c r="P181" i="5"/>
  <c r="R181" i="5" s="1"/>
  <c r="P313" i="5"/>
  <c r="R313" i="5" s="1"/>
  <c r="P427" i="5"/>
  <c r="R427" i="5" s="1"/>
  <c r="P112" i="5"/>
  <c r="P280" i="5"/>
  <c r="R280" i="5" s="1"/>
  <c r="P397" i="5"/>
  <c r="R397" i="5" s="1"/>
  <c r="P491" i="5"/>
  <c r="R491" i="5" s="1"/>
  <c r="P81" i="5"/>
  <c r="P289" i="5"/>
  <c r="R289" i="5" s="1"/>
  <c r="Q751" i="5"/>
  <c r="Q832" i="5"/>
  <c r="Q800" i="5"/>
  <c r="Q796" i="5"/>
  <c r="Q623" i="5"/>
  <c r="Q770" i="5"/>
  <c r="Q765" i="5"/>
  <c r="P524" i="5"/>
  <c r="R524" i="5" s="1"/>
  <c r="P474" i="5"/>
  <c r="R474" i="5" s="1"/>
  <c r="P282" i="5"/>
  <c r="R282" i="5" s="1"/>
  <c r="P26" i="5"/>
  <c r="Q620" i="5"/>
  <c r="Q864" i="5"/>
  <c r="Q630" i="5"/>
  <c r="Q779" i="5"/>
  <c r="Q853" i="5"/>
  <c r="P492" i="5"/>
  <c r="P422" i="5"/>
  <c r="R422" i="5" s="1"/>
  <c r="P198" i="5"/>
  <c r="R198" i="5" s="1"/>
  <c r="P449" i="5"/>
  <c r="R449" i="5" s="1"/>
  <c r="P447" i="5"/>
  <c r="R447" i="5" s="1"/>
  <c r="P127" i="5"/>
  <c r="R127" i="5" s="1"/>
  <c r="P505" i="5"/>
  <c r="P436" i="5"/>
  <c r="R436" i="5" s="1"/>
  <c r="P487" i="5"/>
  <c r="R487" i="5" s="1"/>
  <c r="P80" i="5"/>
  <c r="P97" i="5"/>
  <c r="R97" i="5" s="1"/>
  <c r="Q873" i="5"/>
  <c r="Q592" i="5"/>
  <c r="P306" i="5"/>
  <c r="R306" i="5" s="1"/>
  <c r="P559" i="5"/>
  <c r="R559" i="5" s="1"/>
  <c r="P264" i="5"/>
  <c r="R264" i="5" s="1"/>
  <c r="P179" i="5"/>
  <c r="R179" i="5" s="1"/>
  <c r="P583" i="5"/>
  <c r="R583" i="5" s="1"/>
  <c r="P117" i="5"/>
  <c r="R117" i="5" s="1"/>
  <c r="P245" i="5"/>
  <c r="R245" i="5" s="1"/>
  <c r="P171" i="5"/>
  <c r="P24" i="5"/>
  <c r="P196" i="5"/>
  <c r="R196" i="5" s="1"/>
  <c r="P352" i="5"/>
  <c r="R352" i="5" s="1"/>
  <c r="P259" i="5"/>
  <c r="R259" i="5" s="1"/>
  <c r="P140" i="5"/>
  <c r="R140" i="5" s="1"/>
  <c r="P193" i="5"/>
  <c r="R193" i="5" s="1"/>
  <c r="Q879" i="5"/>
  <c r="Q878" i="5"/>
  <c r="Q761" i="5"/>
  <c r="Q618" i="5"/>
  <c r="Q819" i="5"/>
  <c r="Q842" i="5"/>
  <c r="Q844" i="5"/>
  <c r="Q816" i="5"/>
  <c r="Q696" i="5"/>
  <c r="P346" i="5"/>
  <c r="P154" i="5"/>
  <c r="R154" i="5" s="1"/>
  <c r="P525" i="5"/>
  <c r="Q643" i="5"/>
  <c r="Q673" i="5"/>
  <c r="Q872" i="5"/>
  <c r="Q758" i="5"/>
  <c r="Q597" i="5"/>
  <c r="P550" i="5"/>
  <c r="R550" i="5" s="1"/>
  <c r="P262" i="5"/>
  <c r="R262" i="5" s="1"/>
  <c r="P440" i="5"/>
  <c r="R440" i="5" s="1"/>
  <c r="P29" i="5"/>
  <c r="R29" i="5" s="1"/>
  <c r="P255" i="5"/>
  <c r="P204" i="5"/>
  <c r="P439" i="5"/>
  <c r="P136" i="5"/>
  <c r="R136" i="5" s="1"/>
  <c r="P221" i="5"/>
  <c r="R221" i="5" s="1"/>
  <c r="P328" i="5"/>
  <c r="R328" i="5" s="1"/>
  <c r="Q735" i="5"/>
  <c r="P333" i="5"/>
  <c r="R333" i="5" s="1"/>
  <c r="P549" i="5"/>
  <c r="R549" i="5" s="1"/>
  <c r="Q700" i="5"/>
  <c r="Q695" i="5"/>
  <c r="Q686" i="5"/>
  <c r="Q697" i="5"/>
  <c r="Q668" i="5"/>
  <c r="Q640" i="5"/>
  <c r="Q703" i="5"/>
  <c r="Q818" i="5"/>
  <c r="Q690" i="5"/>
  <c r="Q701" i="5"/>
  <c r="P560" i="5"/>
  <c r="R560" i="5" s="1"/>
  <c r="P570" i="5"/>
  <c r="R570" i="5" s="1"/>
  <c r="P410" i="5"/>
  <c r="P218" i="5"/>
  <c r="R218" i="5" s="1"/>
  <c r="P58" i="5"/>
  <c r="R58" i="5" s="1"/>
  <c r="P493" i="5"/>
  <c r="R493" i="5" s="1"/>
  <c r="Q711" i="5"/>
  <c r="Q865" i="5"/>
  <c r="Q720" i="5"/>
  <c r="P584" i="5"/>
  <c r="R584" i="5" s="1"/>
  <c r="Q822" i="5"/>
  <c r="Q789" i="5"/>
  <c r="P528" i="5"/>
  <c r="R528" i="5" s="1"/>
  <c r="P518" i="5"/>
  <c r="R518" i="5" s="1"/>
  <c r="P358" i="5"/>
  <c r="R358" i="5" s="1"/>
  <c r="P102" i="5"/>
  <c r="R102" i="5" s="1"/>
  <c r="P481" i="5"/>
  <c r="R481" i="5" s="1"/>
  <c r="P388" i="5"/>
  <c r="P319" i="5"/>
  <c r="R319" i="5" s="1"/>
  <c r="P63" i="5"/>
  <c r="R63" i="5" s="1"/>
  <c r="P105" i="5"/>
  <c r="R105" i="5" s="1"/>
  <c r="P23" i="5"/>
  <c r="R23" i="5" s="1"/>
  <c r="P416" i="5"/>
  <c r="R416" i="5" s="1"/>
  <c r="P357" i="5"/>
  <c r="R357" i="5" s="1"/>
  <c r="P349" i="5"/>
  <c r="R349" i="5" s="1"/>
  <c r="P163" i="5"/>
  <c r="R163" i="5" s="1"/>
  <c r="P305" i="5"/>
  <c r="R305" i="5" s="1"/>
  <c r="Q617" i="5"/>
  <c r="Q834" i="5"/>
  <c r="Q776" i="5"/>
  <c r="Q644" i="5"/>
  <c r="P247" i="5"/>
  <c r="R247" i="5" s="1"/>
  <c r="P456" i="5"/>
  <c r="R456" i="5" s="1"/>
  <c r="P506" i="5"/>
  <c r="P378" i="5"/>
  <c r="R378" i="5" s="1"/>
  <c r="P250" i="5"/>
  <c r="R250" i="5" s="1"/>
  <c r="P122" i="5"/>
  <c r="R122" i="5" s="1"/>
  <c r="P44" i="5"/>
  <c r="R44" i="5" s="1"/>
  <c r="P461" i="5"/>
  <c r="Q775" i="5"/>
  <c r="Q694" i="5"/>
  <c r="Q737" i="5"/>
  <c r="Q888" i="5"/>
  <c r="Q692" i="5"/>
  <c r="Q699" i="5"/>
  <c r="Q698" i="5"/>
  <c r="Q725" i="5"/>
  <c r="P564" i="5"/>
  <c r="R564" i="5" s="1"/>
  <c r="P582" i="5"/>
  <c r="P454" i="5"/>
  <c r="P326" i="5"/>
  <c r="R326" i="5" s="1"/>
  <c r="P134" i="5"/>
  <c r="R134" i="5" s="1"/>
  <c r="P577" i="5"/>
  <c r="R577" i="5" s="1"/>
  <c r="P417" i="5"/>
  <c r="R417" i="5" s="1"/>
  <c r="P563" i="5"/>
  <c r="P351" i="5"/>
  <c r="R351" i="5" s="1"/>
  <c r="P191" i="5"/>
  <c r="R191" i="5" s="1"/>
  <c r="P283" i="5"/>
  <c r="R283" i="5" s="1"/>
  <c r="P281" i="5"/>
  <c r="R281" i="5" s="1"/>
  <c r="P343" i="5"/>
  <c r="P412" i="5"/>
  <c r="R412" i="5" s="1"/>
  <c r="P348" i="5"/>
  <c r="P61" i="5"/>
  <c r="P331" i="5"/>
  <c r="R331" i="5" s="1"/>
  <c r="P292" i="5"/>
  <c r="R292" i="5" s="1"/>
  <c r="P535" i="5"/>
  <c r="R535" i="5" s="1"/>
  <c r="Q799" i="5"/>
  <c r="Q809" i="5"/>
  <c r="Q744" i="5"/>
  <c r="Q877" i="5"/>
  <c r="P562" i="5"/>
  <c r="P210" i="5"/>
  <c r="R210" i="5" s="1"/>
  <c r="Q759" i="5"/>
  <c r="Q820" i="5"/>
  <c r="P286" i="5"/>
  <c r="R286" i="5" s="1"/>
  <c r="P133" i="5"/>
  <c r="R133" i="5" s="1"/>
  <c r="Q749" i="5"/>
  <c r="P466" i="5"/>
  <c r="R466" i="5" s="1"/>
  <c r="P50" i="5"/>
  <c r="R50" i="5" s="1"/>
  <c r="Q678" i="5"/>
  <c r="Q824" i="5"/>
  <c r="P30" i="5"/>
  <c r="R30" i="5" s="1"/>
  <c r="P165" i="5"/>
  <c r="R165" i="5" s="1"/>
  <c r="Q814" i="5"/>
  <c r="Q868" i="5"/>
  <c r="P242" i="5"/>
  <c r="P453" i="5"/>
  <c r="R453" i="5" s="1"/>
  <c r="Q593" i="5"/>
  <c r="Q836" i="5"/>
  <c r="P244" i="5"/>
  <c r="R244" i="5" s="1"/>
  <c r="B275" i="5"/>
  <c r="P115" i="5"/>
  <c r="R115" i="5" s="1"/>
  <c r="P294" i="5"/>
  <c r="P166" i="5"/>
  <c r="R166" i="5" s="1"/>
  <c r="P38" i="5"/>
  <c r="P513" i="5"/>
  <c r="R513" i="5" s="1"/>
  <c r="P385" i="5"/>
  <c r="R385" i="5" s="1"/>
  <c r="P12" i="5"/>
  <c r="R12" i="5" s="1"/>
  <c r="P415" i="5"/>
  <c r="R415" i="5" s="1"/>
  <c r="P287" i="5"/>
  <c r="R287" i="5" s="1"/>
  <c r="P159" i="5"/>
  <c r="R159" i="5" s="1"/>
  <c r="P373" i="5"/>
  <c r="R373" i="5" s="1"/>
  <c r="P28" i="5"/>
  <c r="R28" i="5" s="1"/>
  <c r="P369" i="5"/>
  <c r="R369" i="5" s="1"/>
  <c r="P279" i="5"/>
  <c r="R279" i="5" s="1"/>
  <c r="P413" i="5"/>
  <c r="R413" i="5" s="1"/>
  <c r="P72" i="5"/>
  <c r="R72" i="5" s="1"/>
  <c r="P211" i="5"/>
  <c r="R211" i="5" s="1"/>
  <c r="P157" i="5"/>
  <c r="R157" i="5" s="1"/>
  <c r="P75" i="5"/>
  <c r="P120" i="5"/>
  <c r="R120" i="5" s="1"/>
  <c r="P429" i="5"/>
  <c r="R429" i="5" s="1"/>
  <c r="P41" i="5"/>
  <c r="R41" i="5" s="1"/>
  <c r="Q840" i="5"/>
  <c r="Q726" i="5"/>
  <c r="Q748" i="5"/>
  <c r="Q867" i="5"/>
  <c r="Q674" i="5"/>
  <c r="P548" i="5"/>
  <c r="R548" i="5" s="1"/>
  <c r="P434" i="5"/>
  <c r="R434" i="5" s="1"/>
  <c r="P82" i="5"/>
  <c r="Q887" i="5"/>
  <c r="Q849" i="5"/>
  <c r="Q682" i="5"/>
  <c r="P222" i="5"/>
  <c r="R222" i="5" s="1"/>
  <c r="P84" i="5"/>
  <c r="R84" i="5" s="1"/>
  <c r="P48" i="5"/>
  <c r="R48" i="5" s="1"/>
  <c r="P260" i="5"/>
  <c r="R260" i="5" s="1"/>
  <c r="P341" i="5"/>
  <c r="R341" i="5" s="1"/>
  <c r="P95" i="5"/>
  <c r="P123" i="5"/>
  <c r="R123" i="5" s="1"/>
  <c r="P316" i="5"/>
  <c r="R316" i="5" s="1"/>
  <c r="P126" i="5"/>
  <c r="R126" i="5" s="1"/>
  <c r="P587" i="5"/>
  <c r="P119" i="5"/>
  <c r="R119" i="5" s="1"/>
  <c r="P297" i="5"/>
  <c r="R297" i="5" s="1"/>
  <c r="P188" i="5"/>
  <c r="R188" i="5" s="1"/>
  <c r="P288" i="5"/>
  <c r="P339" i="5"/>
  <c r="R339" i="5" s="1"/>
  <c r="P93" i="5"/>
  <c r="R93" i="5" s="1"/>
  <c r="P285" i="5"/>
  <c r="R285" i="5" s="1"/>
  <c r="P459" i="5"/>
  <c r="R459" i="5" s="1"/>
  <c r="P164" i="5"/>
  <c r="R164" i="5" s="1"/>
  <c r="P156" i="5"/>
  <c r="R156" i="5" s="1"/>
  <c r="P499" i="5"/>
  <c r="R499" i="5" s="1"/>
  <c r="P145" i="5"/>
  <c r="R145" i="5" s="1"/>
  <c r="Q863" i="5"/>
  <c r="Q874" i="5"/>
  <c r="Q745" i="5"/>
  <c r="Q610" i="5"/>
  <c r="Q739" i="5"/>
  <c r="Q786" i="5"/>
  <c r="Q621" i="5"/>
  <c r="Q675" i="5"/>
  <c r="P370" i="5"/>
  <c r="R370" i="5" s="1"/>
  <c r="P114" i="5"/>
  <c r="R114" i="5" s="1"/>
  <c r="P517" i="5"/>
  <c r="R517" i="5" s="1"/>
  <c r="Q679" i="5"/>
  <c r="Q657" i="5"/>
  <c r="Q683" i="5"/>
  <c r="P574" i="5"/>
  <c r="R574" i="5" s="1"/>
  <c r="P409" i="5"/>
  <c r="R409" i="5" s="1"/>
  <c r="P364" i="5"/>
  <c r="R364" i="5" s="1"/>
  <c r="P107" i="5"/>
  <c r="R107" i="5" s="1"/>
  <c r="Q731" i="5"/>
  <c r="Q688" i="5"/>
  <c r="Q634" i="5"/>
  <c r="E204" i="5"/>
  <c r="C210" i="5" s="1"/>
  <c r="P224" i="5"/>
  <c r="R224" i="5" s="1"/>
  <c r="P185" i="5"/>
  <c r="R185" i="5" s="1"/>
  <c r="P441" i="5"/>
  <c r="P555" i="5"/>
  <c r="R555" i="5" s="1"/>
  <c r="P215" i="5"/>
  <c r="R215" i="5" s="1"/>
  <c r="P148" i="5"/>
  <c r="R148" i="5" s="1"/>
  <c r="P309" i="5"/>
  <c r="R309" i="5" s="1"/>
  <c r="P347" i="5"/>
  <c r="R347" i="5" s="1"/>
  <c r="P212" i="5"/>
  <c r="R212" i="5" s="1"/>
  <c r="P83" i="5"/>
  <c r="P519" i="5"/>
  <c r="P125" i="5"/>
  <c r="R125" i="5" s="1"/>
  <c r="P253" i="5"/>
  <c r="R253" i="5" s="1"/>
  <c r="P203" i="5"/>
  <c r="R203" i="5" s="1"/>
  <c r="P36" i="5"/>
  <c r="R36" i="5" s="1"/>
  <c r="P208" i="5"/>
  <c r="R208" i="5" s="1"/>
  <c r="P360" i="5"/>
  <c r="R360" i="5" s="1"/>
  <c r="P291" i="5"/>
  <c r="R291" i="5" s="1"/>
  <c r="P381" i="5"/>
  <c r="P201" i="5"/>
  <c r="R201" i="5" s="1"/>
  <c r="Q664" i="5"/>
  <c r="Q687" i="5"/>
  <c r="Q670" i="5"/>
  <c r="Q681" i="5"/>
  <c r="P588" i="5"/>
  <c r="R588" i="5" s="1"/>
  <c r="Q612" i="5"/>
  <c r="Q591" i="5"/>
  <c r="Q738" i="5"/>
  <c r="Q685" i="5"/>
  <c r="P516" i="5"/>
  <c r="R516" i="5" s="1"/>
  <c r="P498" i="5"/>
  <c r="R498" i="5" s="1"/>
  <c r="P338" i="5"/>
  <c r="R338" i="5" s="1"/>
  <c r="P178" i="5"/>
  <c r="R178" i="5" s="1"/>
  <c r="P581" i="5"/>
  <c r="R581" i="5" s="1"/>
  <c r="Q716" i="5"/>
  <c r="Q639" i="5"/>
  <c r="Q721" i="5"/>
  <c r="Q622" i="5"/>
  <c r="Q812" i="5"/>
  <c r="P414" i="5"/>
  <c r="R414" i="5" s="1"/>
  <c r="P473" i="5"/>
  <c r="R473" i="5" s="1"/>
  <c r="P217" i="5"/>
  <c r="R217" i="5" s="1"/>
  <c r="P317" i="5"/>
  <c r="R317" i="5" s="1"/>
  <c r="P448" i="5"/>
  <c r="P507" i="5"/>
  <c r="R507" i="5" s="1"/>
  <c r="Q658" i="5"/>
  <c r="Q804" i="5"/>
  <c r="P522" i="5"/>
  <c r="R522" i="5" s="1"/>
  <c r="Q803" i="5"/>
  <c r="Q858" i="5"/>
  <c r="Q766" i="5"/>
  <c r="Q813" i="5"/>
  <c r="Q760" i="5"/>
  <c r="P480" i="5"/>
  <c r="R480" i="5" s="1"/>
  <c r="P530" i="5"/>
  <c r="R530" i="5" s="1"/>
  <c r="P402" i="5"/>
  <c r="P274" i="5"/>
  <c r="R274" i="5" s="1"/>
  <c r="P146" i="5"/>
  <c r="R146" i="5" s="1"/>
  <c r="P18" i="5"/>
  <c r="P485" i="5"/>
  <c r="Q823" i="5"/>
  <c r="Q595" i="5"/>
  <c r="Q785" i="5"/>
  <c r="Q672" i="5"/>
  <c r="Q763" i="5"/>
  <c r="Q645" i="5"/>
  <c r="P446" i="5"/>
  <c r="P62" i="5"/>
  <c r="P375" i="5"/>
  <c r="R375" i="5" s="1"/>
  <c r="P20" i="5"/>
  <c r="R20" i="5" s="1"/>
  <c r="P527" i="5"/>
  <c r="R527" i="5" s="1"/>
  <c r="P293" i="5"/>
  <c r="R293" i="5" s="1"/>
  <c r="P216" i="5"/>
  <c r="R216" i="5" s="1"/>
  <c r="Q632" i="5"/>
  <c r="Q830" i="5"/>
  <c r="P202" i="5"/>
  <c r="Q769" i="5"/>
  <c r="Q641" i="5"/>
  <c r="P106" i="5"/>
  <c r="R106" i="5" s="1"/>
  <c r="Q656" i="5"/>
  <c r="Q870" i="5"/>
  <c r="Q773" i="5"/>
  <c r="P556" i="5"/>
  <c r="R556" i="5" s="1"/>
  <c r="P542" i="5"/>
  <c r="P350" i="5"/>
  <c r="R350" i="5" s="1"/>
  <c r="P190" i="5"/>
  <c r="P365" i="5"/>
  <c r="P220" i="5"/>
  <c r="R220" i="5" s="1"/>
  <c r="P151" i="5"/>
  <c r="R151" i="5" s="1"/>
  <c r="P124" i="5"/>
  <c r="P232" i="5"/>
  <c r="R232" i="5" s="1"/>
  <c r="P243" i="5"/>
  <c r="P17" i="5"/>
  <c r="R17" i="5" s="1"/>
  <c r="P229" i="5"/>
  <c r="P235" i="5"/>
  <c r="R235" i="5" s="1"/>
  <c r="P88" i="5"/>
  <c r="P336" i="5"/>
  <c r="R336" i="5" s="1"/>
  <c r="P284" i="5"/>
  <c r="Q810" i="5"/>
  <c r="Q787" i="5"/>
  <c r="Q733" i="5"/>
  <c r="P458" i="5"/>
  <c r="R458" i="5" s="1"/>
  <c r="Q860" i="5"/>
  <c r="Q730" i="5"/>
  <c r="P552" i="5"/>
  <c r="R552" i="5" s="1"/>
  <c r="Q742" i="5"/>
  <c r="Q709" i="5"/>
  <c r="P520" i="5"/>
  <c r="R520" i="5" s="1"/>
  <c r="P478" i="5"/>
  <c r="R478" i="5" s="1"/>
  <c r="P318" i="5"/>
  <c r="R318" i="5" s="1"/>
  <c r="P158" i="5"/>
  <c r="R158" i="5" s="1"/>
  <c r="P537" i="5"/>
  <c r="R537" i="5" s="1"/>
  <c r="P479" i="5"/>
  <c r="R479" i="5" s="1"/>
  <c r="P55" i="5"/>
  <c r="R55" i="5" s="1"/>
  <c r="P411" i="5"/>
  <c r="P308" i="5"/>
  <c r="R308" i="5" s="1"/>
  <c r="P371" i="5"/>
  <c r="R371" i="5" s="1"/>
  <c r="P101" i="5"/>
  <c r="R101" i="5" s="1"/>
  <c r="P261" i="5"/>
  <c r="P363" i="5"/>
  <c r="R363" i="5" s="1"/>
  <c r="P176" i="5"/>
  <c r="R176" i="5" s="1"/>
  <c r="P368" i="5"/>
  <c r="R368" i="5" s="1"/>
  <c r="P161" i="5"/>
  <c r="R161" i="5" s="1"/>
  <c r="Q729" i="5"/>
  <c r="Q655" i="5"/>
  <c r="Q704" i="5"/>
  <c r="P266" i="5"/>
  <c r="R266" i="5" s="1"/>
  <c r="Q807" i="5"/>
  <c r="Q693" i="5"/>
  <c r="P54" i="5"/>
  <c r="R54" i="5" s="1"/>
  <c r="P45" i="5"/>
  <c r="R45" i="5" s="1"/>
  <c r="Q590" i="5"/>
  <c r="Q827" i="5"/>
  <c r="Q806" i="5"/>
  <c r="Q837" i="5"/>
  <c r="Q848" i="5"/>
  <c r="P484" i="5"/>
  <c r="R484" i="5" s="1"/>
  <c r="P510" i="5"/>
  <c r="R510" i="5" s="1"/>
  <c r="P382" i="5"/>
  <c r="P254" i="5"/>
  <c r="R254" i="5" s="1"/>
  <c r="P94" i="5"/>
  <c r="R94" i="5" s="1"/>
  <c r="P569" i="5"/>
  <c r="R569" i="5" s="1"/>
  <c r="P53" i="5"/>
  <c r="R53" i="5" s="1"/>
  <c r="P311" i="5"/>
  <c r="R311" i="5" s="1"/>
  <c r="P379" i="5"/>
  <c r="R379" i="5" s="1"/>
  <c r="P444" i="5"/>
  <c r="P160" i="5"/>
  <c r="P396" i="5"/>
  <c r="R396" i="5" s="1"/>
  <c r="P495" i="5"/>
  <c r="R495" i="5" s="1"/>
  <c r="P69" i="5"/>
  <c r="R69" i="5" s="1"/>
  <c r="P197" i="5"/>
  <c r="R197" i="5" s="1"/>
  <c r="P377" i="5"/>
  <c r="R377" i="5" s="1"/>
  <c r="P471" i="5"/>
  <c r="R471" i="5" s="1"/>
  <c r="P132" i="5"/>
  <c r="R132" i="5" s="1"/>
  <c r="P304" i="5"/>
  <c r="P195" i="5"/>
  <c r="R195" i="5" s="1"/>
  <c r="P329" i="5"/>
  <c r="R329" i="5" s="1"/>
  <c r="Q654" i="5"/>
  <c r="Q708" i="5"/>
  <c r="Q762" i="5"/>
  <c r="P540" i="5"/>
  <c r="R540" i="5" s="1"/>
  <c r="P362" i="5"/>
  <c r="R362" i="5" s="1"/>
  <c r="P408" i="5"/>
  <c r="Q671" i="5"/>
  <c r="Q764" i="5"/>
  <c r="Q780" i="5"/>
  <c r="P40" i="5"/>
  <c r="R40" i="5" s="1"/>
  <c r="P541" i="5"/>
  <c r="R541" i="5" s="1"/>
  <c r="Q662" i="5"/>
  <c r="Q747" i="5"/>
  <c r="P342" i="5"/>
  <c r="R342" i="5" s="1"/>
  <c r="P205" i="5"/>
  <c r="P271" i="5"/>
  <c r="P443" i="5"/>
  <c r="P323" i="5"/>
  <c r="P113" i="5"/>
  <c r="R113" i="5" s="1"/>
  <c r="Q784" i="5"/>
  <c r="Q667" i="5"/>
  <c r="Q793" i="5"/>
  <c r="Q792" i="5"/>
  <c r="P568" i="5"/>
  <c r="R568" i="5" s="1"/>
  <c r="Q850" i="5"/>
  <c r="Q722" i="5"/>
  <c r="Q669" i="5"/>
  <c r="P472" i="5"/>
  <c r="R472" i="5" s="1"/>
  <c r="P490" i="5"/>
  <c r="R490" i="5" s="1"/>
  <c r="P330" i="5"/>
  <c r="R330" i="5" s="1"/>
  <c r="P138" i="5"/>
  <c r="P573" i="5"/>
  <c r="R573" i="5" s="1"/>
  <c r="Q684" i="5"/>
  <c r="Q886" i="5"/>
  <c r="Q705" i="5"/>
  <c r="Q768" i="5"/>
  <c r="Q757" i="5"/>
  <c r="P470" i="5"/>
  <c r="R470" i="5" s="1"/>
  <c r="P497" i="5"/>
  <c r="R497" i="5" s="1"/>
  <c r="P111" i="5"/>
  <c r="R111" i="5" s="1"/>
  <c r="P147" i="5"/>
  <c r="R147" i="5" s="1"/>
  <c r="P543" i="5"/>
  <c r="R543" i="5" s="1"/>
  <c r="P209" i="5"/>
  <c r="R209" i="5" s="1"/>
  <c r="Q783" i="5"/>
  <c r="Q718" i="5"/>
  <c r="Q665" i="5"/>
  <c r="P108" i="5"/>
  <c r="R108" i="5" s="1"/>
  <c r="Q723" i="5"/>
  <c r="Q802" i="5"/>
  <c r="Q797" i="5"/>
  <c r="P580" i="5"/>
  <c r="R580" i="5" s="1"/>
  <c r="P586" i="5"/>
  <c r="R586" i="5" s="1"/>
  <c r="P394" i="5"/>
  <c r="R394" i="5" s="1"/>
  <c r="P234" i="5"/>
  <c r="R234" i="5" s="1"/>
  <c r="P74" i="5"/>
  <c r="R74" i="5" s="1"/>
  <c r="P477" i="5"/>
  <c r="R477" i="5" s="1"/>
  <c r="Q743" i="5"/>
  <c r="P11" i="5"/>
  <c r="R11" i="5" s="1"/>
  <c r="Q636" i="5"/>
  <c r="Q647" i="5"/>
  <c r="Q608" i="5"/>
  <c r="P214" i="5"/>
  <c r="R214" i="5" s="1"/>
  <c r="P431" i="5"/>
  <c r="R431" i="5" s="1"/>
  <c r="P57" i="5"/>
  <c r="R57" i="5" s="1"/>
  <c r="P56" i="5"/>
  <c r="R56" i="5" s="1"/>
  <c r="P404" i="5"/>
  <c r="P451" i="5"/>
  <c r="R451" i="5" s="1"/>
  <c r="P65" i="5"/>
  <c r="R65" i="5" s="1"/>
  <c r="P265" i="5"/>
  <c r="Q847" i="5"/>
  <c r="Q619" i="5"/>
  <c r="Q857" i="5"/>
  <c r="Q601" i="5"/>
  <c r="Q602" i="5"/>
  <c r="Q851" i="5"/>
  <c r="Q882" i="5"/>
  <c r="Q782" i="5"/>
  <c r="Q861" i="5"/>
  <c r="Q605" i="5"/>
  <c r="P508" i="5"/>
  <c r="P554" i="5"/>
  <c r="R554" i="5" s="1"/>
  <c r="P426" i="5"/>
  <c r="P298" i="5"/>
  <c r="R298" i="5" s="1"/>
  <c r="P170" i="5"/>
  <c r="R170" i="5" s="1"/>
  <c r="P42" i="5"/>
  <c r="P509" i="5"/>
  <c r="R509" i="5" s="1"/>
  <c r="Q871" i="5"/>
  <c r="Q627" i="5"/>
  <c r="Q833" i="5"/>
  <c r="Q828" i="5"/>
  <c r="Q624" i="5"/>
  <c r="Q666" i="5"/>
  <c r="P544" i="5"/>
  <c r="P438" i="5"/>
  <c r="R438" i="5" s="1"/>
  <c r="P182" i="5"/>
  <c r="P465" i="5"/>
  <c r="R465" i="5" s="1"/>
  <c r="P399" i="5"/>
  <c r="R399" i="5" s="1"/>
  <c r="P47" i="5"/>
  <c r="R47" i="5" s="1"/>
  <c r="P153" i="5"/>
  <c r="P432" i="5"/>
  <c r="R432" i="5" s="1"/>
  <c r="P355" i="5"/>
  <c r="Q604" i="5"/>
  <c r="P566" i="5"/>
  <c r="R566" i="5" s="1"/>
  <c r="P310" i="5"/>
  <c r="R310" i="5" s="1"/>
  <c r="P22" i="5"/>
  <c r="R22" i="5" s="1"/>
  <c r="P400" i="5"/>
  <c r="R400" i="5" s="1"/>
  <c r="P239" i="5"/>
  <c r="P64" i="5"/>
  <c r="R64" i="5" s="1"/>
  <c r="P168" i="5"/>
  <c r="R168" i="5" s="1"/>
  <c r="P139" i="5"/>
  <c r="R139" i="5" s="1"/>
  <c r="P226" i="5"/>
  <c r="R226" i="5" s="1"/>
  <c r="Q614" i="5"/>
  <c r="Q875" i="5"/>
  <c r="Q854" i="5"/>
  <c r="Q885" i="5"/>
  <c r="Q629" i="5"/>
  <c r="P512" i="5"/>
  <c r="R512" i="5" s="1"/>
  <c r="P534" i="5"/>
  <c r="R534" i="5" s="1"/>
  <c r="P406" i="5"/>
  <c r="R406" i="5" s="1"/>
  <c r="P278" i="5"/>
  <c r="R278" i="5" s="1"/>
  <c r="P150" i="5"/>
  <c r="P172" i="5"/>
  <c r="R172" i="5" s="1"/>
  <c r="P401" i="5"/>
  <c r="R401" i="5" s="1"/>
  <c r="P579" i="5"/>
  <c r="R579" i="5" s="1"/>
  <c r="P367" i="5"/>
  <c r="R367" i="5" s="1"/>
  <c r="P175" i="5"/>
  <c r="R175" i="5" s="1"/>
  <c r="P15" i="5"/>
  <c r="P180" i="5"/>
  <c r="R180" i="5" s="1"/>
  <c r="P187" i="5"/>
  <c r="R187" i="5" s="1"/>
  <c r="P256" i="5"/>
  <c r="R256" i="5" s="1"/>
  <c r="P275" i="5"/>
  <c r="R275" i="5" s="1"/>
  <c r="P77" i="5"/>
  <c r="R77" i="5" s="1"/>
  <c r="P237" i="5"/>
  <c r="R237" i="5" s="1"/>
  <c r="P267" i="5"/>
  <c r="R267" i="5" s="1"/>
  <c r="P228" i="5"/>
  <c r="R228" i="5" s="1"/>
  <c r="P483" i="5"/>
  <c r="R483" i="5" s="1"/>
  <c r="Q603" i="5"/>
  <c r="Q710" i="5"/>
  <c r="P392" i="5"/>
  <c r="R392" i="5" s="1"/>
  <c r="Q811" i="5"/>
  <c r="Q790" i="5"/>
  <c r="Q821" i="5"/>
  <c r="Q788" i="5"/>
  <c r="P476" i="5"/>
  <c r="R476" i="5" s="1"/>
  <c r="P502" i="5"/>
  <c r="R502" i="5" s="1"/>
  <c r="P374" i="5"/>
  <c r="P246" i="5"/>
  <c r="R246" i="5" s="1"/>
  <c r="P118" i="5"/>
  <c r="R118" i="5" s="1"/>
  <c r="P529" i="5"/>
  <c r="R529" i="5" s="1"/>
  <c r="P353" i="5"/>
  <c r="R353" i="5" s="1"/>
  <c r="P547" i="5"/>
  <c r="R547" i="5" s="1"/>
  <c r="P303" i="5"/>
  <c r="R303" i="5" s="1"/>
  <c r="P143" i="5"/>
  <c r="P59" i="5"/>
  <c r="R59" i="5" s="1"/>
  <c r="P356" i="5"/>
  <c r="R356" i="5" s="1"/>
  <c r="P467" i="5"/>
  <c r="R467" i="5" s="1"/>
  <c r="P324" i="5"/>
  <c r="R324" i="5" s="1"/>
  <c r="P503" i="5"/>
  <c r="P109" i="5"/>
  <c r="R109" i="5" s="1"/>
  <c r="P269" i="5"/>
  <c r="R269" i="5" s="1"/>
  <c r="P575" i="5"/>
  <c r="R575" i="5" s="1"/>
  <c r="P272" i="5"/>
  <c r="R272" i="5" s="1"/>
  <c r="P420" i="5"/>
  <c r="P504" i="5"/>
  <c r="R504" i="5" s="1"/>
  <c r="Q838" i="5"/>
  <c r="P19" i="5"/>
  <c r="R19" i="5" s="1"/>
  <c r="P551" i="5"/>
  <c r="R551" i="5" s="1"/>
  <c r="P141" i="5"/>
  <c r="R141" i="5" s="1"/>
  <c r="P405" i="5"/>
  <c r="R405" i="5" s="1"/>
  <c r="P16" i="5"/>
  <c r="R16" i="5" s="1"/>
  <c r="P376" i="5"/>
  <c r="R376" i="5" s="1"/>
  <c r="P389" i="5"/>
  <c r="R389" i="5" s="1"/>
  <c r="Q717" i="5"/>
  <c r="P430" i="5"/>
  <c r="R430" i="5" s="1"/>
  <c r="P86" i="5"/>
  <c r="R86" i="5" s="1"/>
  <c r="P561" i="5"/>
  <c r="R561" i="5" s="1"/>
  <c r="P433" i="5"/>
  <c r="P13" i="5"/>
  <c r="R13" i="5" s="1"/>
  <c r="P463" i="5"/>
  <c r="R463" i="5" s="1"/>
  <c r="P335" i="5"/>
  <c r="R335" i="5" s="1"/>
  <c r="P207" i="5"/>
  <c r="R207" i="5" s="1"/>
  <c r="P79" i="5"/>
  <c r="R79" i="5" s="1"/>
  <c r="P219" i="5"/>
  <c r="R219" i="5" s="1"/>
  <c r="P276" i="5"/>
  <c r="R276" i="5" s="1"/>
  <c r="P35" i="5"/>
  <c r="R35" i="5" s="1"/>
  <c r="P104" i="5"/>
  <c r="R104" i="5" s="1"/>
  <c r="P372" i="5"/>
  <c r="R372" i="5" s="1"/>
  <c r="P403" i="5"/>
  <c r="R403" i="5" s="1"/>
  <c r="P25" i="5"/>
  <c r="R25" i="5" s="1"/>
  <c r="P173" i="5"/>
  <c r="R173" i="5" s="1"/>
  <c r="P301" i="5"/>
  <c r="R301" i="5" s="1"/>
  <c r="P395" i="5"/>
  <c r="R395" i="5" s="1"/>
  <c r="P100" i="5"/>
  <c r="P345" i="5"/>
  <c r="R345" i="5" s="1"/>
  <c r="P129" i="5"/>
  <c r="R129" i="5" s="1"/>
  <c r="Q746" i="5"/>
  <c r="Q835" i="5"/>
  <c r="P572" i="5"/>
  <c r="R572" i="5" s="1"/>
  <c r="P194" i="5"/>
  <c r="R194" i="5" s="1"/>
  <c r="Q881" i="5"/>
  <c r="Q650" i="5"/>
  <c r="P334" i="5"/>
  <c r="Q649" i="5"/>
  <c r="Q846" i="5"/>
  <c r="P514" i="5"/>
  <c r="P565" i="5"/>
  <c r="R565" i="5" s="1"/>
  <c r="Q712" i="5"/>
  <c r="P536" i="5"/>
  <c r="R536" i="5" s="1"/>
  <c r="P142" i="5"/>
  <c r="R142" i="5" s="1"/>
  <c r="Q652" i="5"/>
  <c r="Q798" i="5"/>
  <c r="P482" i="5"/>
  <c r="R482" i="5" s="1"/>
  <c r="Q808" i="5"/>
  <c r="Q606" i="5"/>
  <c r="P500" i="5"/>
  <c r="R500" i="5" s="1"/>
  <c r="P521" i="5"/>
  <c r="R521" i="5" s="1"/>
  <c r="P144" i="5"/>
  <c r="R144" i="5" s="1"/>
  <c r="P312" i="5"/>
  <c r="R312" i="5" s="1"/>
  <c r="P99" i="5"/>
  <c r="R99" i="5" s="1"/>
  <c r="P515" i="5"/>
  <c r="R515" i="5" s="1"/>
  <c r="P177" i="5"/>
  <c r="R177" i="5" s="1"/>
  <c r="Q831" i="5"/>
  <c r="Q841" i="5"/>
  <c r="Q626" i="5"/>
  <c r="Q771" i="5"/>
  <c r="Q706" i="5"/>
  <c r="P532" i="5"/>
  <c r="R532" i="5" s="1"/>
  <c r="P386" i="5"/>
  <c r="R386" i="5" s="1"/>
  <c r="P66" i="5"/>
  <c r="Q648" i="5"/>
  <c r="Q753" i="5"/>
  <c r="Q859" i="5"/>
  <c r="Q741" i="5"/>
  <c r="Q728" i="5"/>
  <c r="P270" i="5"/>
  <c r="R270" i="5" s="1"/>
  <c r="P452" i="5"/>
  <c r="R452" i="5" s="1"/>
  <c r="P184" i="5"/>
  <c r="P344" i="5"/>
  <c r="R344" i="5" s="1"/>
  <c r="P227" i="5"/>
  <c r="R227" i="5" s="1"/>
  <c r="P567" i="5"/>
  <c r="R567" i="5" s="1"/>
  <c r="P225" i="5"/>
  <c r="R225" i="5" s="1"/>
  <c r="Q663" i="5"/>
  <c r="Q777" i="5"/>
  <c r="Q594" i="5"/>
  <c r="Q866" i="5"/>
  <c r="Q781" i="5"/>
  <c r="P464" i="5"/>
  <c r="R464" i="5" s="1"/>
  <c r="P322" i="5"/>
  <c r="R322" i="5" s="1"/>
  <c r="P300" i="5"/>
  <c r="R300" i="5" s="1"/>
  <c r="Q727" i="5"/>
  <c r="Q600" i="5"/>
  <c r="Q715" i="5"/>
  <c r="Q677" i="5"/>
  <c r="P462" i="5"/>
  <c r="R462" i="5" s="1"/>
  <c r="P174" i="5"/>
  <c r="R174" i="5" s="1"/>
  <c r="P327" i="5"/>
  <c r="R327" i="5" s="1"/>
  <c r="P96" i="5"/>
  <c r="R96" i="5" s="1"/>
  <c r="P73" i="5"/>
  <c r="R73" i="5" s="1"/>
  <c r="P273" i="5"/>
  <c r="R273" i="5" s="1"/>
  <c r="Q767" i="5"/>
  <c r="Q638" i="5"/>
  <c r="Q876" i="5"/>
  <c r="Q852" i="5"/>
  <c r="Q631" i="5"/>
  <c r="Q754" i="5"/>
  <c r="Q653" i="5"/>
  <c r="P578" i="5"/>
  <c r="P354" i="5"/>
  <c r="R354" i="5" s="1"/>
  <c r="P130" i="5"/>
  <c r="R130" i="5" s="1"/>
  <c r="P469" i="5"/>
  <c r="R469" i="5" s="1"/>
  <c r="Q659" i="5"/>
  <c r="Q689" i="5"/>
  <c r="Q596" i="5"/>
  <c r="Q714" i="5"/>
  <c r="Q613" i="5"/>
  <c r="P526" i="5"/>
  <c r="R526" i="5" s="1"/>
  <c r="P302" i="5"/>
  <c r="R302" i="5" s="1"/>
  <c r="P78" i="5"/>
  <c r="R78" i="5" s="1"/>
  <c r="P135" i="5"/>
  <c r="R135" i="5" s="1"/>
  <c r="Q732" i="5"/>
  <c r="Q719" i="5"/>
  <c r="Q702" i="5"/>
  <c r="Q713" i="5"/>
  <c r="Q740" i="5"/>
  <c r="Q676" i="5"/>
  <c r="Q707" i="5"/>
  <c r="Q826" i="5"/>
  <c r="Q642" i="5"/>
  <c r="Q660" i="5"/>
  <c r="Q752" i="5"/>
  <c r="P450" i="5"/>
  <c r="R450" i="5" s="1"/>
  <c r="P258" i="5"/>
  <c r="R258" i="5" s="1"/>
  <c r="P98" i="5"/>
  <c r="R98" i="5" s="1"/>
  <c r="P533" i="5"/>
  <c r="Q791" i="5"/>
  <c r="Q646" i="5"/>
  <c r="Q625" i="5"/>
  <c r="Q724" i="5"/>
  <c r="Q615" i="5"/>
  <c r="Q869" i="5"/>
  <c r="P576" i="5"/>
  <c r="R576" i="5" s="1"/>
  <c r="P558" i="5"/>
  <c r="R558" i="5" s="1"/>
  <c r="P398" i="5"/>
  <c r="P206" i="5"/>
  <c r="R206" i="5" s="1"/>
  <c r="P46" i="5"/>
  <c r="P489" i="5"/>
  <c r="R489" i="5" s="1"/>
  <c r="P571" i="5"/>
  <c r="R571" i="5" s="1"/>
  <c r="P295" i="5"/>
  <c r="R295" i="5" s="1"/>
  <c r="P71" i="5"/>
  <c r="R71" i="5" s="1"/>
  <c r="P89" i="5"/>
  <c r="P14" i="5"/>
  <c r="R14" i="5" s="1"/>
  <c r="P393" i="5"/>
  <c r="R393" i="5" s="1"/>
  <c r="P455" i="5"/>
  <c r="R455" i="5" s="1"/>
  <c r="P263" i="5"/>
  <c r="R263" i="5" s="1"/>
  <c r="P428" i="5"/>
  <c r="R428" i="5" s="1"/>
  <c r="P249" i="5"/>
  <c r="R249" i="5" s="1"/>
  <c r="P553" i="5"/>
  <c r="R553" i="5" s="1"/>
  <c r="P337" i="5"/>
  <c r="P423" i="5"/>
  <c r="R423" i="5" s="1"/>
  <c r="P167" i="5"/>
  <c r="R167" i="5" s="1"/>
  <c r="P251" i="5"/>
  <c r="R251" i="5" s="1"/>
  <c r="P407" i="5"/>
  <c r="R407" i="5" s="1"/>
  <c r="Q778" i="5"/>
  <c r="Q845" i="5"/>
  <c r="Q589" i="5"/>
  <c r="P496" i="5"/>
  <c r="P546" i="5"/>
  <c r="R546" i="5" s="1"/>
  <c r="P418" i="5"/>
  <c r="R418" i="5" s="1"/>
  <c r="P290" i="5"/>
  <c r="R290" i="5" s="1"/>
  <c r="P162" i="5"/>
  <c r="R162" i="5" s="1"/>
  <c r="P34" i="5"/>
  <c r="R34" i="5" s="1"/>
  <c r="P501" i="5"/>
  <c r="R501" i="5" s="1"/>
  <c r="Q855" i="5"/>
  <c r="Q611" i="5"/>
  <c r="Q817" i="5"/>
  <c r="Q772" i="5"/>
  <c r="P236" i="5"/>
  <c r="R236" i="5" s="1"/>
  <c r="Q795" i="5"/>
  <c r="Q774" i="5"/>
  <c r="Q805" i="5"/>
  <c r="Q736" i="5"/>
  <c r="P468" i="5"/>
  <c r="P494" i="5"/>
  <c r="R494" i="5" s="1"/>
  <c r="P366" i="5"/>
  <c r="R366" i="5" s="1"/>
  <c r="P238" i="5"/>
  <c r="R238" i="5" s="1"/>
  <c r="P110" i="5"/>
  <c r="R110" i="5" s="1"/>
  <c r="P585" i="5"/>
  <c r="R585" i="5" s="1"/>
  <c r="P425" i="5"/>
  <c r="R425" i="5" s="1"/>
  <c r="P268" i="5"/>
  <c r="R268" i="5" s="1"/>
  <c r="P391" i="5"/>
  <c r="R391" i="5" s="1"/>
  <c r="P199" i="5"/>
  <c r="R199" i="5" s="1"/>
  <c r="P39" i="5"/>
  <c r="R39" i="5" s="1"/>
  <c r="P296" i="5"/>
  <c r="P87" i="5"/>
  <c r="R87" i="5" s="1"/>
  <c r="P32" i="5"/>
  <c r="R32" i="5" s="1"/>
  <c r="P121" i="5"/>
  <c r="R121" i="5" s="1"/>
  <c r="P457" i="5"/>
  <c r="R457" i="5" s="1"/>
  <c r="P37" i="5"/>
  <c r="P539" i="5"/>
  <c r="R539" i="5" s="1"/>
  <c r="P359" i="5"/>
  <c r="R359" i="5" s="1"/>
  <c r="P231" i="5"/>
  <c r="P103" i="5"/>
  <c r="R103" i="5" s="1"/>
  <c r="P91" i="5"/>
  <c r="R91" i="5" s="1"/>
  <c r="P200" i="5"/>
  <c r="R200" i="5" s="1"/>
  <c r="P169" i="5"/>
  <c r="R169" i="5" s="1"/>
  <c r="P183" i="5"/>
  <c r="R183" i="5" s="1"/>
  <c r="P340" i="5"/>
  <c r="R340" i="5" s="1"/>
  <c r="P475" i="5"/>
  <c r="R475" i="5" s="1"/>
  <c r="P380" i="5"/>
  <c r="R380" i="5" s="1"/>
  <c r="P445" i="5"/>
  <c r="P27" i="5"/>
  <c r="R27" i="5" s="1"/>
  <c r="P233" i="5"/>
  <c r="R233" i="5" s="1"/>
  <c r="R315" i="5"/>
  <c r="R213" i="5"/>
  <c r="R152" i="5"/>
  <c r="R137" i="5"/>
  <c r="R506" i="5"/>
  <c r="R461" i="5"/>
  <c r="R582" i="5"/>
  <c r="R454" i="5"/>
  <c r="R70" i="5"/>
  <c r="R545" i="5"/>
  <c r="R388" i="5"/>
  <c r="R439" i="5"/>
  <c r="R288" i="5"/>
  <c r="R80" i="5"/>
  <c r="R257" i="5"/>
  <c r="R562" i="5"/>
  <c r="R382" i="5"/>
  <c r="R444" i="5"/>
  <c r="R160" i="5"/>
  <c r="R304" i="5"/>
  <c r="R138" i="5"/>
  <c r="R408" i="5"/>
  <c r="R433" i="5"/>
  <c r="R100" i="5"/>
  <c r="R496" i="5"/>
  <c r="R468" i="5"/>
  <c r="R37" i="5"/>
  <c r="R231" i="5"/>
  <c r="R171" i="5"/>
  <c r="R24" i="5"/>
  <c r="R346" i="5"/>
  <c r="R557" i="5"/>
  <c r="R294" i="5"/>
  <c r="R38" i="5"/>
  <c r="R204" i="5"/>
  <c r="R343" i="5"/>
  <c r="R348" i="5"/>
  <c r="R61" i="5"/>
  <c r="R402" i="5"/>
  <c r="R18" i="5"/>
  <c r="R485" i="5"/>
  <c r="R62" i="5"/>
  <c r="R411" i="5"/>
  <c r="R229" i="5"/>
  <c r="R448" i="5"/>
  <c r="R544" i="5"/>
  <c r="R182" i="5"/>
  <c r="R443" i="5"/>
  <c r="R503" i="5"/>
  <c r="R205" i="5"/>
  <c r="R514" i="5"/>
  <c r="R334" i="5"/>
  <c r="R296" i="5"/>
  <c r="R277" i="5"/>
  <c r="R68" i="5"/>
  <c r="R33" i="5"/>
  <c r="R241" i="5"/>
  <c r="R186" i="5"/>
  <c r="R525" i="5"/>
  <c r="R492" i="5"/>
  <c r="R563" i="5"/>
  <c r="R255" i="5"/>
  <c r="R505" i="5"/>
  <c r="R587" i="5"/>
  <c r="R75" i="5"/>
  <c r="R242" i="5"/>
  <c r="R446" i="5"/>
  <c r="R190" i="5"/>
  <c r="R243" i="5"/>
  <c r="R261" i="5"/>
  <c r="R323" i="5"/>
  <c r="R284" i="5"/>
  <c r="R202" i="5"/>
  <c r="R150" i="5"/>
  <c r="R271" i="5"/>
  <c r="R143" i="5"/>
  <c r="R15" i="5"/>
  <c r="R184" i="5"/>
  <c r="R46" i="5"/>
  <c r="R445" i="5"/>
  <c r="R67" i="5"/>
  <c r="R49" i="5"/>
  <c r="R112" i="5"/>
  <c r="R81" i="5"/>
  <c r="R410" i="5"/>
  <c r="R26" i="5"/>
  <c r="R230" i="5"/>
  <c r="R95" i="5"/>
  <c r="R441" i="5"/>
  <c r="R83" i="5"/>
  <c r="R519" i="5"/>
  <c r="R381" i="5"/>
  <c r="R82" i="5"/>
  <c r="R542" i="5"/>
  <c r="R365" i="5"/>
  <c r="R124" i="5"/>
  <c r="R88" i="5"/>
  <c r="R404" i="5"/>
  <c r="R265" i="5"/>
  <c r="R508" i="5"/>
  <c r="R426" i="5"/>
  <c r="R42" i="5"/>
  <c r="R374" i="5"/>
  <c r="R239" i="5"/>
  <c r="R153" i="5"/>
  <c r="R355" i="5"/>
  <c r="R420" i="5"/>
  <c r="R578" i="5"/>
  <c r="R66" i="5"/>
  <c r="R533" i="5"/>
  <c r="R398" i="5"/>
  <c r="R337" i="5"/>
  <c r="R89" i="5"/>
  <c r="M717" i="5"/>
  <c r="O717" i="5"/>
  <c r="M626" i="5"/>
  <c r="O626" i="5"/>
  <c r="M844" i="5"/>
  <c r="O844" i="5"/>
  <c r="M877" i="5"/>
  <c r="O877" i="5"/>
  <c r="M750" i="5"/>
  <c r="O750" i="5"/>
  <c r="M509" i="5"/>
  <c r="O509" i="5"/>
  <c r="M812" i="5"/>
  <c r="O812" i="5"/>
  <c r="M809" i="5"/>
  <c r="O809" i="5"/>
  <c r="M413" i="5"/>
  <c r="O413" i="5"/>
  <c r="M576" i="5"/>
  <c r="O576" i="5"/>
  <c r="M663" i="5"/>
  <c r="O663" i="5"/>
  <c r="M517" i="5"/>
  <c r="O517" i="5"/>
  <c r="M852" i="5"/>
  <c r="O852" i="5"/>
  <c r="M768" i="5"/>
  <c r="O768" i="5"/>
  <c r="M870" i="5"/>
  <c r="O870" i="5"/>
  <c r="M748" i="5"/>
  <c r="O748" i="5"/>
  <c r="M818" i="5"/>
  <c r="O818" i="5"/>
  <c r="M793" i="5"/>
  <c r="O793" i="5"/>
  <c r="M569" i="5"/>
  <c r="O569" i="5"/>
  <c r="M261" i="5"/>
  <c r="O261" i="5"/>
  <c r="M544" i="5"/>
  <c r="O544" i="5"/>
  <c r="M823" i="5"/>
  <c r="O823" i="5"/>
  <c r="M647" i="5"/>
  <c r="O647" i="5"/>
  <c r="M64" i="5"/>
  <c r="O64" i="5"/>
  <c r="M15" i="5"/>
  <c r="O15" i="5"/>
  <c r="M72" i="5"/>
  <c r="O72" i="5"/>
  <c r="M848" i="5"/>
  <c r="O848" i="5"/>
  <c r="M48" i="5"/>
  <c r="O48" i="5"/>
  <c r="M528" i="5"/>
  <c r="O528" i="5"/>
  <c r="M804" i="5"/>
  <c r="O804" i="5"/>
  <c r="M842" i="5"/>
  <c r="O842" i="5"/>
  <c r="M682" i="5"/>
  <c r="O682" i="5"/>
  <c r="M821" i="5"/>
  <c r="O821" i="5"/>
  <c r="M693" i="5"/>
  <c r="O693" i="5"/>
  <c r="M565" i="5"/>
  <c r="O565" i="5"/>
  <c r="M461" i="5"/>
  <c r="O461" i="5"/>
  <c r="M684" i="5"/>
  <c r="O684" i="5"/>
  <c r="M556" i="5"/>
  <c r="O556" i="5"/>
  <c r="M883" i="5"/>
  <c r="O883" i="5"/>
  <c r="M819" i="5"/>
  <c r="O819" i="5"/>
  <c r="M691" i="5"/>
  <c r="O691" i="5"/>
  <c r="M563" i="5"/>
  <c r="O563" i="5"/>
  <c r="M516" i="5"/>
  <c r="O516" i="5"/>
  <c r="M276" i="5"/>
  <c r="O276" i="5"/>
  <c r="M241" i="5"/>
  <c r="O241" i="5"/>
  <c r="M306" i="5"/>
  <c r="O306" i="5"/>
  <c r="M669" i="5"/>
  <c r="O669" i="5"/>
  <c r="M813" i="5"/>
  <c r="O813" i="5"/>
  <c r="M650" i="5"/>
  <c r="O650" i="5"/>
  <c r="M558" i="5"/>
  <c r="O558" i="5"/>
  <c r="M449" i="5"/>
  <c r="O449" i="5"/>
  <c r="M878" i="5"/>
  <c r="O878" i="5"/>
  <c r="M832" i="5"/>
  <c r="O832" i="5"/>
  <c r="M710" i="5"/>
  <c r="O710" i="5"/>
  <c r="M838" i="5"/>
  <c r="O838" i="5"/>
  <c r="M385" i="5"/>
  <c r="O385" i="5"/>
  <c r="M606" i="5"/>
  <c r="O606" i="5"/>
  <c r="M754" i="5"/>
  <c r="O754" i="5"/>
  <c r="M873" i="5"/>
  <c r="O873" i="5"/>
  <c r="M761" i="5"/>
  <c r="O761" i="5"/>
  <c r="M649" i="5"/>
  <c r="O649" i="5"/>
  <c r="M537" i="5"/>
  <c r="O537" i="5"/>
  <c r="M736" i="5"/>
  <c r="O736" i="5"/>
  <c r="M624" i="5"/>
  <c r="O624" i="5"/>
  <c r="M525" i="5"/>
  <c r="O525" i="5"/>
  <c r="M887" i="5"/>
  <c r="O887" i="5"/>
  <c r="M807" i="5"/>
  <c r="O807" i="5"/>
  <c r="M711" i="5"/>
  <c r="O711" i="5"/>
  <c r="M631" i="5"/>
  <c r="O631" i="5"/>
  <c r="M512" i="5"/>
  <c r="O512" i="5"/>
  <c r="M476" i="5"/>
  <c r="O476" i="5"/>
  <c r="M252" i="5"/>
  <c r="O252" i="5"/>
  <c r="M281" i="5"/>
  <c r="O281" i="5"/>
  <c r="M472" i="5"/>
  <c r="O472" i="5"/>
  <c r="M216" i="5"/>
  <c r="O216" i="5"/>
  <c r="M816" i="5"/>
  <c r="O816" i="5"/>
  <c r="M630" i="5"/>
  <c r="O630" i="5"/>
  <c r="M862" i="5"/>
  <c r="O862" i="5"/>
  <c r="M722" i="5"/>
  <c r="O722" i="5"/>
  <c r="M321" i="5"/>
  <c r="O321" i="5"/>
  <c r="M772" i="5"/>
  <c r="O772" i="5"/>
  <c r="M523" i="5"/>
  <c r="O523" i="5"/>
  <c r="M810" i="5"/>
  <c r="O810" i="5"/>
  <c r="M618" i="5"/>
  <c r="O618" i="5"/>
  <c r="M869" i="5"/>
  <c r="O869" i="5"/>
  <c r="M805" i="5"/>
  <c r="O805" i="5"/>
  <c r="M741" i="5"/>
  <c r="O741" i="5"/>
  <c r="M677" i="5"/>
  <c r="O677" i="5"/>
  <c r="M613" i="5"/>
  <c r="O613" i="5"/>
  <c r="M549" i="5"/>
  <c r="O549" i="5"/>
  <c r="M397" i="5"/>
  <c r="O397" i="5"/>
  <c r="M732" i="5"/>
  <c r="O732" i="5"/>
  <c r="M668" i="5"/>
  <c r="O668" i="5"/>
  <c r="M604" i="5"/>
  <c r="O604" i="5"/>
  <c r="M540" i="5"/>
  <c r="O540" i="5"/>
  <c r="M361" i="5"/>
  <c r="O361" i="5"/>
  <c r="M867" i="5"/>
  <c r="O867" i="5"/>
  <c r="M803" i="5"/>
  <c r="O803" i="5"/>
  <c r="M739" i="5"/>
  <c r="O739" i="5"/>
  <c r="M675" i="5"/>
  <c r="O675" i="5"/>
  <c r="M611" i="5"/>
  <c r="O611" i="5"/>
  <c r="M547" i="5"/>
  <c r="O547" i="5"/>
  <c r="M389" i="5"/>
  <c r="O389" i="5"/>
  <c r="M495" i="5"/>
  <c r="O495" i="5"/>
  <c r="M372" i="5"/>
  <c r="O372" i="5"/>
  <c r="M244" i="5"/>
  <c r="O244" i="5"/>
  <c r="M63" i="5"/>
  <c r="O63" i="5"/>
  <c r="M209" i="5"/>
  <c r="O209" i="5"/>
  <c r="M492" i="5"/>
  <c r="O492" i="5"/>
  <c r="M368" i="5"/>
  <c r="O368" i="5"/>
  <c r="M240" i="5"/>
  <c r="O240" i="5"/>
  <c r="M55" i="5"/>
  <c r="O55" i="5"/>
  <c r="M482" i="5"/>
  <c r="O482" i="5"/>
  <c r="M418" i="5"/>
  <c r="O418" i="5"/>
  <c r="M354" i="5"/>
  <c r="O354" i="5"/>
  <c r="M290" i="5"/>
  <c r="O290" i="5"/>
  <c r="M226" i="5"/>
  <c r="O226" i="5"/>
  <c r="M155" i="5"/>
  <c r="O155" i="5"/>
  <c r="M27" i="5"/>
  <c r="O27" i="5"/>
  <c r="M427" i="5"/>
  <c r="O427" i="5"/>
  <c r="M363" i="5"/>
  <c r="O363" i="5"/>
  <c r="M299" i="5"/>
  <c r="O299" i="5"/>
  <c r="M235" i="5"/>
  <c r="O235" i="5"/>
  <c r="M171" i="5"/>
  <c r="O171" i="5"/>
  <c r="M44" i="5"/>
  <c r="O44" i="5"/>
  <c r="M121" i="5"/>
  <c r="O121" i="5"/>
  <c r="M57" i="5"/>
  <c r="O57" i="5"/>
  <c r="M154" i="5"/>
  <c r="O154" i="5"/>
  <c r="M90" i="5"/>
  <c r="O90" i="5"/>
  <c r="M26" i="5"/>
  <c r="O26" i="5"/>
  <c r="M641" i="5"/>
  <c r="O641" i="5"/>
  <c r="M577" i="5"/>
  <c r="O577" i="5"/>
  <c r="M501" i="5"/>
  <c r="O501" i="5"/>
  <c r="M197" i="5"/>
  <c r="O197" i="5"/>
  <c r="M696" i="5"/>
  <c r="O696" i="5"/>
  <c r="M632" i="5"/>
  <c r="O632" i="5"/>
  <c r="M568" i="5"/>
  <c r="O568" i="5"/>
  <c r="M473" i="5"/>
  <c r="O473" i="5"/>
  <c r="M80" i="5"/>
  <c r="O80" i="5"/>
  <c r="M831" i="5"/>
  <c r="O831" i="5"/>
  <c r="M767" i="5"/>
  <c r="O767" i="5"/>
  <c r="M703" i="5"/>
  <c r="O703" i="5"/>
  <c r="M639" i="5"/>
  <c r="O639" i="5"/>
  <c r="M575" i="5"/>
  <c r="O575" i="5"/>
  <c r="M496" i="5"/>
  <c r="O496" i="5"/>
  <c r="M181" i="5"/>
  <c r="O181" i="5"/>
  <c r="M428" i="5"/>
  <c r="O428" i="5"/>
  <c r="M300" i="5"/>
  <c r="O300" i="5"/>
  <c r="M172" i="5"/>
  <c r="O172" i="5"/>
  <c r="M265" i="5"/>
  <c r="O265" i="5"/>
  <c r="M104" i="5"/>
  <c r="O104" i="5"/>
  <c r="M424" i="5"/>
  <c r="O424" i="5"/>
  <c r="M296" i="5"/>
  <c r="O296" i="5"/>
  <c r="M167" i="5"/>
  <c r="O167" i="5"/>
  <c r="M510" i="5"/>
  <c r="O510" i="5"/>
  <c r="M446" i="5"/>
  <c r="O446" i="5"/>
  <c r="M382" i="5"/>
  <c r="O382" i="5"/>
  <c r="M318" i="5"/>
  <c r="O318" i="5"/>
  <c r="M254" i="5"/>
  <c r="O254" i="5"/>
  <c r="M190" i="5"/>
  <c r="O190" i="5"/>
  <c r="M83" i="5"/>
  <c r="O83" i="5"/>
  <c r="M455" i="5"/>
  <c r="O455" i="5"/>
  <c r="M391" i="5"/>
  <c r="O391" i="5"/>
  <c r="M327" i="5"/>
  <c r="O327" i="5"/>
  <c r="M263" i="5"/>
  <c r="O263" i="5"/>
  <c r="M199" i="5"/>
  <c r="O199" i="5"/>
  <c r="M100" i="5"/>
  <c r="O100" i="5"/>
  <c r="M149" i="5"/>
  <c r="O149" i="5"/>
  <c r="M85" i="5"/>
  <c r="O85" i="5"/>
  <c r="M21" i="5"/>
  <c r="O21" i="5"/>
  <c r="M118" i="5"/>
  <c r="O118" i="5"/>
  <c r="M54" i="5"/>
  <c r="O54" i="5"/>
  <c r="M637" i="5"/>
  <c r="O637" i="5"/>
  <c r="M573" i="5"/>
  <c r="O573" i="5"/>
  <c r="M491" i="5"/>
  <c r="O491" i="5"/>
  <c r="M160" i="5"/>
  <c r="O160" i="5"/>
  <c r="M692" i="5"/>
  <c r="O692" i="5"/>
  <c r="M628" i="5"/>
  <c r="O628" i="5"/>
  <c r="M564" i="5"/>
  <c r="O564" i="5"/>
  <c r="M457" i="5"/>
  <c r="O457" i="5"/>
  <c r="M16" i="5"/>
  <c r="O16" i="5"/>
  <c r="M827" i="5"/>
  <c r="O827" i="5"/>
  <c r="M763" i="5"/>
  <c r="O763" i="5"/>
  <c r="M699" i="5"/>
  <c r="O699" i="5"/>
  <c r="M635" i="5"/>
  <c r="O635" i="5"/>
  <c r="M571" i="5"/>
  <c r="O571" i="5"/>
  <c r="M485" i="5"/>
  <c r="O485" i="5"/>
  <c r="M128" i="5"/>
  <c r="O128" i="5"/>
  <c r="M420" i="5"/>
  <c r="O420" i="5"/>
  <c r="M292" i="5"/>
  <c r="O292" i="5"/>
  <c r="M159" i="5"/>
  <c r="O159" i="5"/>
  <c r="M257" i="5"/>
  <c r="O257" i="5"/>
  <c r="M88" i="5"/>
  <c r="O88" i="5"/>
  <c r="M416" i="5"/>
  <c r="O416" i="5"/>
  <c r="M288" i="5"/>
  <c r="O288" i="5"/>
  <c r="M151" i="5"/>
  <c r="O151" i="5"/>
  <c r="M506" i="5"/>
  <c r="O506" i="5"/>
  <c r="M442" i="5"/>
  <c r="O442" i="5"/>
  <c r="M378" i="5"/>
  <c r="O378" i="5"/>
  <c r="M314" i="5"/>
  <c r="O314" i="5"/>
  <c r="M250" i="5"/>
  <c r="O250" i="5"/>
  <c r="M186" i="5"/>
  <c r="O186" i="5"/>
  <c r="M75" i="5"/>
  <c r="O75" i="5"/>
  <c r="M451" i="5"/>
  <c r="O451" i="5"/>
  <c r="M387" i="5"/>
  <c r="O387" i="5"/>
  <c r="M323" i="5"/>
  <c r="O323" i="5"/>
  <c r="M259" i="5"/>
  <c r="O259" i="5"/>
  <c r="M195" i="5"/>
  <c r="O195" i="5"/>
  <c r="M92" i="5"/>
  <c r="O92" i="5"/>
  <c r="M145" i="5"/>
  <c r="O145" i="5"/>
  <c r="M81" i="5"/>
  <c r="O81" i="5"/>
  <c r="M17" i="5"/>
  <c r="O17" i="5"/>
  <c r="M114" i="5"/>
  <c r="O114" i="5"/>
  <c r="M50" i="5"/>
  <c r="O50" i="5"/>
  <c r="M760" i="5"/>
  <c r="O760" i="5"/>
  <c r="M738" i="5"/>
  <c r="O738" i="5"/>
  <c r="M670" i="5"/>
  <c r="O670" i="5"/>
  <c r="M634" i="5"/>
  <c r="O634" i="5"/>
  <c r="M777" i="5"/>
  <c r="O777" i="5"/>
  <c r="M633" i="5"/>
  <c r="O633" i="5"/>
  <c r="M349" i="5"/>
  <c r="O349" i="5"/>
  <c r="M640" i="5"/>
  <c r="O640" i="5"/>
  <c r="M313" i="5"/>
  <c r="O313" i="5"/>
  <c r="M679" i="5"/>
  <c r="O679" i="5"/>
  <c r="M469" i="5"/>
  <c r="O469" i="5"/>
  <c r="M348" i="5"/>
  <c r="O348" i="5"/>
  <c r="M249" i="5"/>
  <c r="O249" i="5"/>
  <c r="M344" i="5"/>
  <c r="O344" i="5"/>
  <c r="M135" i="5"/>
  <c r="O135" i="5"/>
  <c r="M502" i="5"/>
  <c r="O502" i="5"/>
  <c r="M438" i="5"/>
  <c r="O438" i="5"/>
  <c r="M358" i="5"/>
  <c r="O358" i="5"/>
  <c r="M294" i="5"/>
  <c r="O294" i="5"/>
  <c r="M230" i="5"/>
  <c r="O230" i="5"/>
  <c r="M163" i="5"/>
  <c r="O163" i="5"/>
  <c r="M35" i="5"/>
  <c r="O35" i="5"/>
  <c r="M431" i="5"/>
  <c r="O431" i="5"/>
  <c r="M367" i="5"/>
  <c r="O367" i="5"/>
  <c r="M303" i="5"/>
  <c r="O303" i="5"/>
  <c r="M239" i="5"/>
  <c r="O239" i="5"/>
  <c r="M175" i="5"/>
  <c r="O175" i="5"/>
  <c r="M52" i="5"/>
  <c r="O52" i="5"/>
  <c r="M125" i="5"/>
  <c r="O125" i="5"/>
  <c r="M61" i="5"/>
  <c r="O61" i="5"/>
  <c r="M158" i="5"/>
  <c r="O158" i="5"/>
  <c r="M94" i="5"/>
  <c r="O94" i="5"/>
  <c r="M30" i="5"/>
  <c r="O30" i="5"/>
  <c r="M801" i="5"/>
  <c r="O801" i="5"/>
  <c r="M602" i="5"/>
  <c r="O602" i="5"/>
  <c r="M493" i="5"/>
  <c r="O493" i="5"/>
  <c r="M205" i="5"/>
  <c r="O205" i="5"/>
  <c r="M854" i="5"/>
  <c r="O854" i="5"/>
  <c r="M808" i="5"/>
  <c r="O808" i="5"/>
  <c r="M337" i="5"/>
  <c r="O337" i="5"/>
  <c r="M622" i="5"/>
  <c r="O622" i="5"/>
  <c r="M829" i="5"/>
  <c r="O829" i="5"/>
  <c r="M678" i="5"/>
  <c r="O678" i="5"/>
  <c r="M796" i="5"/>
  <c r="O796" i="5"/>
  <c r="M881" i="5"/>
  <c r="O881" i="5"/>
  <c r="M800" i="5"/>
  <c r="O800" i="5"/>
  <c r="M884" i="5"/>
  <c r="O884" i="5"/>
  <c r="M586" i="5"/>
  <c r="O586" i="5"/>
  <c r="M776" i="5"/>
  <c r="O776" i="5"/>
  <c r="M860" i="5"/>
  <c r="O860" i="5"/>
  <c r="M538" i="5"/>
  <c r="O538" i="5"/>
  <c r="M705" i="5"/>
  <c r="O705" i="5"/>
  <c r="M686" i="5"/>
  <c r="O686" i="5"/>
  <c r="M646" i="5"/>
  <c r="O646" i="5"/>
  <c r="M369" i="5"/>
  <c r="O369" i="5"/>
  <c r="M698" i="5"/>
  <c r="O698" i="5"/>
  <c r="M841" i="5"/>
  <c r="O841" i="5"/>
  <c r="M729" i="5"/>
  <c r="O729" i="5"/>
  <c r="M617" i="5"/>
  <c r="O617" i="5"/>
  <c r="M477" i="5"/>
  <c r="O477" i="5"/>
  <c r="M704" i="5"/>
  <c r="O704" i="5"/>
  <c r="M592" i="5"/>
  <c r="O592" i="5"/>
  <c r="M441" i="5"/>
  <c r="O441" i="5"/>
  <c r="M871" i="5"/>
  <c r="O871" i="5"/>
  <c r="M775" i="5"/>
  <c r="O775" i="5"/>
  <c r="M695" i="5"/>
  <c r="O695" i="5"/>
  <c r="M599" i="5"/>
  <c r="O599" i="5"/>
  <c r="M405" i="5"/>
  <c r="O405" i="5"/>
  <c r="M412" i="5"/>
  <c r="O412" i="5"/>
  <c r="M220" i="5"/>
  <c r="O220" i="5"/>
  <c r="M217" i="5"/>
  <c r="O217" i="5"/>
  <c r="M408" i="5"/>
  <c r="O408" i="5"/>
  <c r="M390" i="5"/>
  <c r="O390" i="5"/>
  <c r="M784" i="5"/>
  <c r="O784" i="5"/>
  <c r="M566" i="5"/>
  <c r="O566" i="5"/>
  <c r="M830" i="5"/>
  <c r="O830" i="5"/>
  <c r="M658" i="5"/>
  <c r="O658" i="5"/>
  <c r="M868" i="5"/>
  <c r="O868" i="5"/>
  <c r="M718" i="5"/>
  <c r="O718" i="5"/>
  <c r="M301" i="5"/>
  <c r="O301" i="5"/>
  <c r="M778" i="5"/>
  <c r="O778" i="5"/>
  <c r="M554" i="5"/>
  <c r="O554" i="5"/>
  <c r="M853" i="5"/>
  <c r="O853" i="5"/>
  <c r="M789" i="5"/>
  <c r="O789" i="5"/>
  <c r="M725" i="5"/>
  <c r="O725" i="5"/>
  <c r="M661" i="5"/>
  <c r="O661" i="5"/>
  <c r="M597" i="5"/>
  <c r="O597" i="5"/>
  <c r="M532" i="5"/>
  <c r="O532" i="5"/>
  <c r="M333" i="5"/>
  <c r="O333" i="5"/>
  <c r="M716" i="5"/>
  <c r="O716" i="5"/>
  <c r="M652" i="5"/>
  <c r="O652" i="5"/>
  <c r="M588" i="5"/>
  <c r="O588" i="5"/>
  <c r="M520" i="5"/>
  <c r="O520" i="5"/>
  <c r="M285" i="5"/>
  <c r="O285" i="5"/>
  <c r="M851" i="5"/>
  <c r="O851" i="5"/>
  <c r="M787" i="5"/>
  <c r="O787" i="5"/>
  <c r="M723" i="5"/>
  <c r="O723" i="5"/>
  <c r="M659" i="5"/>
  <c r="O659" i="5"/>
  <c r="M595" i="5"/>
  <c r="O595" i="5"/>
  <c r="M529" i="5"/>
  <c r="O529" i="5"/>
  <c r="M325" i="5"/>
  <c r="O325" i="5"/>
  <c r="M468" i="5"/>
  <c r="O468" i="5"/>
  <c r="M340" i="5"/>
  <c r="O340" i="5"/>
  <c r="M212" i="5"/>
  <c r="O212" i="5"/>
  <c r="M305" i="5"/>
  <c r="O305" i="5"/>
  <c r="M177" i="5"/>
  <c r="O177" i="5"/>
  <c r="M464" i="5"/>
  <c r="O464" i="5"/>
  <c r="M336" i="5"/>
  <c r="O336" i="5"/>
  <c r="M208" i="5"/>
  <c r="O208" i="5"/>
  <c r="M530" i="5"/>
  <c r="O530" i="5"/>
  <c r="M466" i="5"/>
  <c r="O466" i="5"/>
  <c r="M402" i="5"/>
  <c r="O402" i="5"/>
  <c r="M338" i="5"/>
  <c r="O338" i="5"/>
  <c r="M274" i="5"/>
  <c r="O274" i="5"/>
  <c r="M210" i="5"/>
  <c r="O210" i="5"/>
  <c r="M123" i="5"/>
  <c r="O123" i="5"/>
  <c r="M475" i="5"/>
  <c r="O475" i="5"/>
  <c r="M411" i="5"/>
  <c r="O411" i="5"/>
  <c r="M347" i="5"/>
  <c r="O347" i="5"/>
  <c r="M283" i="5"/>
  <c r="O283" i="5"/>
  <c r="M219" i="5"/>
  <c r="O219" i="5"/>
  <c r="M140" i="5"/>
  <c r="O140" i="5"/>
  <c r="M12" i="5"/>
  <c r="O12" i="5"/>
  <c r="M105" i="5"/>
  <c r="O105" i="5"/>
  <c r="M41" i="5"/>
  <c r="O41" i="5"/>
  <c r="M138" i="5"/>
  <c r="O138" i="5"/>
  <c r="M74" i="5"/>
  <c r="O74" i="5"/>
  <c r="M689" i="5"/>
  <c r="O689" i="5"/>
  <c r="M625" i="5"/>
  <c r="O625" i="5"/>
  <c r="M561" i="5"/>
  <c r="O561" i="5"/>
  <c r="M445" i="5"/>
  <c r="O445" i="5"/>
  <c r="M744" i="5"/>
  <c r="O744" i="5"/>
  <c r="M680" i="5"/>
  <c r="O680" i="5"/>
  <c r="M616" i="5"/>
  <c r="O616" i="5"/>
  <c r="M552" i="5"/>
  <c r="O552" i="5"/>
  <c r="M409" i="5"/>
  <c r="O409" i="5"/>
  <c r="M879" i="5"/>
  <c r="O879" i="5"/>
  <c r="M815" i="5"/>
  <c r="O815" i="5"/>
  <c r="M751" i="5"/>
  <c r="O751" i="5"/>
  <c r="M687" i="5"/>
  <c r="O687" i="5"/>
  <c r="M623" i="5"/>
  <c r="O623" i="5"/>
  <c r="M559" i="5"/>
  <c r="O559" i="5"/>
  <c r="M437" i="5"/>
  <c r="O437" i="5"/>
  <c r="M511" i="5"/>
  <c r="O511" i="5"/>
  <c r="M396" i="5"/>
  <c r="O396" i="5"/>
  <c r="M268" i="5"/>
  <c r="O268" i="5"/>
  <c r="M111" i="5"/>
  <c r="O111" i="5"/>
  <c r="M233" i="5"/>
  <c r="O233" i="5"/>
  <c r="M40" i="5"/>
  <c r="O40" i="5"/>
  <c r="M392" i="5"/>
  <c r="O392" i="5"/>
  <c r="M264" i="5"/>
  <c r="O264" i="5"/>
  <c r="M103" i="5"/>
  <c r="O103" i="5"/>
  <c r="M494" i="5"/>
  <c r="O494" i="5"/>
  <c r="M430" i="5"/>
  <c r="O430" i="5"/>
  <c r="M366" i="5"/>
  <c r="O366" i="5"/>
  <c r="M302" i="5"/>
  <c r="O302" i="5"/>
  <c r="M238" i="5"/>
  <c r="O238" i="5"/>
  <c r="M174" i="5"/>
  <c r="O174" i="5"/>
  <c r="M51" i="5"/>
  <c r="O51" i="5"/>
  <c r="M439" i="5"/>
  <c r="O439" i="5"/>
  <c r="M375" i="5"/>
  <c r="O375" i="5"/>
  <c r="M311" i="5"/>
  <c r="O311" i="5"/>
  <c r="M247" i="5"/>
  <c r="O247" i="5"/>
  <c r="M183" i="5"/>
  <c r="O183" i="5"/>
  <c r="M68" i="5"/>
  <c r="O68" i="5"/>
  <c r="M133" i="5"/>
  <c r="O133" i="5"/>
  <c r="M69" i="5"/>
  <c r="O69" i="5"/>
  <c r="M166" i="5"/>
  <c r="O166" i="5"/>
  <c r="M102" i="5"/>
  <c r="O102" i="5"/>
  <c r="M38" i="5"/>
  <c r="O38" i="5"/>
  <c r="M621" i="5"/>
  <c r="O621" i="5"/>
  <c r="M557" i="5"/>
  <c r="O557" i="5"/>
  <c r="M429" i="5"/>
  <c r="O429" i="5"/>
  <c r="M740" i="5"/>
  <c r="O740" i="5"/>
  <c r="M676" i="5"/>
  <c r="O676" i="5"/>
  <c r="M612" i="5"/>
  <c r="O612" i="5"/>
  <c r="M548" i="5"/>
  <c r="O548" i="5"/>
  <c r="M393" i="5"/>
  <c r="O393" i="5"/>
  <c r="M875" i="5"/>
  <c r="O875" i="5"/>
  <c r="M811" i="5"/>
  <c r="O811" i="5"/>
  <c r="M747" i="5"/>
  <c r="O747" i="5"/>
  <c r="M683" i="5"/>
  <c r="O683" i="5"/>
  <c r="M619" i="5"/>
  <c r="O619" i="5"/>
  <c r="M555" i="5"/>
  <c r="O555" i="5"/>
  <c r="M421" i="5"/>
  <c r="O421" i="5"/>
  <c r="M505" i="5"/>
  <c r="O505" i="5"/>
  <c r="M388" i="5"/>
  <c r="O388" i="5"/>
  <c r="M260" i="5"/>
  <c r="O260" i="5"/>
  <c r="M95" i="5"/>
  <c r="O95" i="5"/>
  <c r="M225" i="5"/>
  <c r="O225" i="5"/>
  <c r="M24" i="5"/>
  <c r="O24" i="5"/>
  <c r="M384" i="5"/>
  <c r="O384" i="5"/>
  <c r="M256" i="5"/>
  <c r="O256" i="5"/>
  <c r="M87" i="5"/>
  <c r="O87" i="5"/>
  <c r="M490" i="5"/>
  <c r="O490" i="5"/>
  <c r="M426" i="5"/>
  <c r="O426" i="5"/>
  <c r="M362" i="5"/>
  <c r="O362" i="5"/>
  <c r="M298" i="5"/>
  <c r="O298" i="5"/>
  <c r="M234" i="5"/>
  <c r="O234" i="5"/>
  <c r="M169" i="5"/>
  <c r="O169" i="5"/>
  <c r="M43" i="5"/>
  <c r="O43" i="5"/>
  <c r="M435" i="5"/>
  <c r="O435" i="5"/>
  <c r="M371" i="5"/>
  <c r="O371" i="5"/>
  <c r="M307" i="5"/>
  <c r="O307" i="5"/>
  <c r="M243" i="5"/>
  <c r="O243" i="5"/>
  <c r="M179" i="5"/>
  <c r="O179" i="5"/>
  <c r="M60" i="5"/>
  <c r="O60" i="5"/>
  <c r="M129" i="5"/>
  <c r="O129" i="5"/>
  <c r="M65" i="5"/>
  <c r="O65" i="5"/>
  <c r="M162" i="5"/>
  <c r="O162" i="5"/>
  <c r="M98" i="5"/>
  <c r="O98" i="5"/>
  <c r="M34" i="5"/>
  <c r="O34" i="5"/>
  <c r="M582" i="5"/>
  <c r="O582" i="5"/>
  <c r="M610" i="5"/>
  <c r="O610" i="5"/>
  <c r="M542" i="5"/>
  <c r="O542" i="5"/>
  <c r="M481" i="5"/>
  <c r="O481" i="5"/>
  <c r="M745" i="5"/>
  <c r="O745" i="5"/>
  <c r="M585" i="5"/>
  <c r="O585" i="5"/>
  <c r="M96" i="5"/>
  <c r="O96" i="5"/>
  <c r="M608" i="5"/>
  <c r="O608" i="5"/>
  <c r="M855" i="5"/>
  <c r="O855" i="5"/>
  <c r="M615" i="5"/>
  <c r="O615" i="5"/>
  <c r="M245" i="5"/>
  <c r="O245" i="5"/>
  <c r="M284" i="5"/>
  <c r="O284" i="5"/>
  <c r="M185" i="5"/>
  <c r="O185" i="5"/>
  <c r="M280" i="5"/>
  <c r="O280" i="5"/>
  <c r="M71" i="5"/>
  <c r="O71" i="5"/>
  <c r="M486" i="5"/>
  <c r="O486" i="5"/>
  <c r="M422" i="5"/>
  <c r="O422" i="5"/>
  <c r="M342" i="5"/>
  <c r="O342" i="5"/>
  <c r="M278" i="5"/>
  <c r="O278" i="5"/>
  <c r="M214" i="5"/>
  <c r="O214" i="5"/>
  <c r="M131" i="5"/>
  <c r="O131" i="5"/>
  <c r="M479" i="5"/>
  <c r="O479" i="5"/>
  <c r="M415" i="5"/>
  <c r="O415" i="5"/>
  <c r="M351" i="5"/>
  <c r="O351" i="5"/>
  <c r="M287" i="5"/>
  <c r="O287" i="5"/>
  <c r="M223" i="5"/>
  <c r="O223" i="5"/>
  <c r="M148" i="5"/>
  <c r="O148" i="5"/>
  <c r="M20" i="5"/>
  <c r="O20" i="5"/>
  <c r="M109" i="5"/>
  <c r="O109" i="5"/>
  <c r="M45" i="5"/>
  <c r="O45" i="5"/>
  <c r="M142" i="5"/>
  <c r="O142" i="5"/>
  <c r="M78" i="5"/>
  <c r="O78" i="5"/>
  <c r="M14" i="5"/>
  <c r="O14" i="5"/>
  <c r="M833" i="5"/>
  <c r="O833" i="5"/>
  <c r="M730" i="5"/>
  <c r="O730" i="5"/>
  <c r="M638" i="5"/>
  <c r="O638" i="5"/>
  <c r="M578" i="5"/>
  <c r="O578" i="5"/>
  <c r="M401" i="5"/>
  <c r="O401" i="5"/>
  <c r="M872" i="5"/>
  <c r="O872" i="5"/>
  <c r="M782" i="5"/>
  <c r="O782" i="5"/>
  <c r="M858" i="5"/>
  <c r="O858" i="5"/>
  <c r="M765" i="5"/>
  <c r="O765" i="5"/>
  <c r="M886" i="5"/>
  <c r="O886" i="5"/>
  <c r="M574" i="5"/>
  <c r="O574" i="5"/>
  <c r="M817" i="5"/>
  <c r="O817" i="5"/>
  <c r="M598" i="5"/>
  <c r="O598" i="5"/>
  <c r="M756" i="5"/>
  <c r="O756" i="5"/>
  <c r="M861" i="5"/>
  <c r="O861" i="5"/>
  <c r="M550" i="5"/>
  <c r="O550" i="5"/>
  <c r="M702" i="5"/>
  <c r="O702" i="5"/>
  <c r="M849" i="5"/>
  <c r="O849" i="5"/>
  <c r="M762" i="5"/>
  <c r="O762" i="5"/>
  <c r="M11" i="5"/>
  <c r="O11" i="5"/>
  <c r="M788" i="5"/>
  <c r="O788" i="5"/>
  <c r="M856" i="5"/>
  <c r="O856" i="5"/>
  <c r="M882" i="5"/>
  <c r="O882" i="5"/>
  <c r="M713" i="5"/>
  <c r="O713" i="5"/>
  <c r="M688" i="5"/>
  <c r="O688" i="5"/>
  <c r="M839" i="5"/>
  <c r="O839" i="5"/>
  <c r="M759" i="5"/>
  <c r="O759" i="5"/>
  <c r="M583" i="5"/>
  <c r="O583" i="5"/>
  <c r="M341" i="5"/>
  <c r="O341" i="5"/>
  <c r="M380" i="5"/>
  <c r="O380" i="5"/>
  <c r="M143" i="5"/>
  <c r="O143" i="5"/>
  <c r="M136" i="5"/>
  <c r="O136" i="5"/>
  <c r="M376" i="5"/>
  <c r="O376" i="5"/>
  <c r="M880" i="5"/>
  <c r="O880" i="5"/>
  <c r="M752" i="5"/>
  <c r="O752" i="5"/>
  <c r="M465" i="5"/>
  <c r="O465" i="5"/>
  <c r="M798" i="5"/>
  <c r="O798" i="5"/>
  <c r="M594" i="5"/>
  <c r="O594" i="5"/>
  <c r="M836" i="5"/>
  <c r="O836" i="5"/>
  <c r="M654" i="5"/>
  <c r="O654" i="5"/>
  <c r="M874" i="5"/>
  <c r="O874" i="5"/>
  <c r="M746" i="5"/>
  <c r="O746" i="5"/>
  <c r="M417" i="5"/>
  <c r="O417" i="5"/>
  <c r="M837" i="5"/>
  <c r="O837" i="5"/>
  <c r="M773" i="5"/>
  <c r="O773" i="5"/>
  <c r="M709" i="5"/>
  <c r="O709" i="5"/>
  <c r="M645" i="5"/>
  <c r="O645" i="5"/>
  <c r="M581" i="5"/>
  <c r="O581" i="5"/>
  <c r="M508" i="5"/>
  <c r="O508" i="5"/>
  <c r="M229" i="5"/>
  <c r="O229" i="5"/>
  <c r="M700" i="5"/>
  <c r="O700" i="5"/>
  <c r="M636" i="5"/>
  <c r="O636" i="5"/>
  <c r="M572" i="5"/>
  <c r="O572" i="5"/>
  <c r="M488" i="5"/>
  <c r="O488" i="5"/>
  <c r="M144" i="5"/>
  <c r="O144" i="5"/>
  <c r="M835" i="5"/>
  <c r="O835" i="5"/>
  <c r="M771" i="5"/>
  <c r="O771" i="5"/>
  <c r="M707" i="5"/>
  <c r="O707" i="5"/>
  <c r="M643" i="5"/>
  <c r="O643" i="5"/>
  <c r="M579" i="5"/>
  <c r="O579" i="5"/>
  <c r="M504" i="5"/>
  <c r="O504" i="5"/>
  <c r="M213" i="5"/>
  <c r="O213" i="5"/>
  <c r="M436" i="5"/>
  <c r="O436" i="5"/>
  <c r="M308" i="5"/>
  <c r="O308" i="5"/>
  <c r="M180" i="5"/>
  <c r="O180" i="5"/>
  <c r="M273" i="5"/>
  <c r="O273" i="5"/>
  <c r="M120" i="5"/>
  <c r="O120" i="5"/>
  <c r="M432" i="5"/>
  <c r="O432" i="5"/>
  <c r="M304" i="5"/>
  <c r="O304" i="5"/>
  <c r="M176" i="5"/>
  <c r="O176" i="5"/>
  <c r="M514" i="5"/>
  <c r="O514" i="5"/>
  <c r="M450" i="5"/>
  <c r="O450" i="5"/>
  <c r="M386" i="5"/>
  <c r="O386" i="5"/>
  <c r="M322" i="5"/>
  <c r="O322" i="5"/>
  <c r="M258" i="5"/>
  <c r="O258" i="5"/>
  <c r="M194" i="5"/>
  <c r="O194" i="5"/>
  <c r="M91" i="5"/>
  <c r="O91" i="5"/>
  <c r="M459" i="5"/>
  <c r="O459" i="5"/>
  <c r="M395" i="5"/>
  <c r="O395" i="5"/>
  <c r="M331" i="5"/>
  <c r="O331" i="5"/>
  <c r="M267" i="5"/>
  <c r="O267" i="5"/>
  <c r="M203" i="5"/>
  <c r="O203" i="5"/>
  <c r="M108" i="5"/>
  <c r="O108" i="5"/>
  <c r="M153" i="5"/>
  <c r="O153" i="5"/>
  <c r="M89" i="5"/>
  <c r="O89" i="5"/>
  <c r="M25" i="5"/>
  <c r="O25" i="5"/>
  <c r="M122" i="5"/>
  <c r="O122" i="5"/>
  <c r="M58" i="5"/>
  <c r="O58" i="5"/>
  <c r="M673" i="5"/>
  <c r="O673" i="5"/>
  <c r="M609" i="5"/>
  <c r="O609" i="5"/>
  <c r="M545" i="5"/>
  <c r="O545" i="5"/>
  <c r="M381" i="5"/>
  <c r="O381" i="5"/>
  <c r="M728" i="5"/>
  <c r="O728" i="5"/>
  <c r="M664" i="5"/>
  <c r="O664" i="5"/>
  <c r="M600" i="5"/>
  <c r="O600" i="5"/>
  <c r="M536" i="5"/>
  <c r="O536" i="5"/>
  <c r="M345" i="5"/>
  <c r="O345" i="5"/>
  <c r="M863" i="5"/>
  <c r="O863" i="5"/>
  <c r="M799" i="5"/>
  <c r="O799" i="5"/>
  <c r="M735" i="5"/>
  <c r="O735" i="5"/>
  <c r="M671" i="5"/>
  <c r="O671" i="5"/>
  <c r="M607" i="5"/>
  <c r="O607" i="5"/>
  <c r="M543" i="5"/>
  <c r="O543" i="5"/>
  <c r="M373" i="5"/>
  <c r="O373" i="5"/>
  <c r="M489" i="5"/>
  <c r="O489" i="5"/>
  <c r="M364" i="5"/>
  <c r="O364" i="5"/>
  <c r="M236" i="5"/>
  <c r="O236" i="5"/>
  <c r="M47" i="5"/>
  <c r="O47" i="5"/>
  <c r="M201" i="5"/>
  <c r="O201" i="5"/>
  <c r="M487" i="5"/>
  <c r="O487" i="5"/>
  <c r="M360" i="5"/>
  <c r="O360" i="5"/>
  <c r="M232" i="5"/>
  <c r="O232" i="5"/>
  <c r="M39" i="5"/>
  <c r="O39" i="5"/>
  <c r="M478" i="5"/>
  <c r="O478" i="5"/>
  <c r="M414" i="5"/>
  <c r="O414" i="5"/>
  <c r="M350" i="5"/>
  <c r="O350" i="5"/>
  <c r="M286" i="5"/>
  <c r="O286" i="5"/>
  <c r="M222" i="5"/>
  <c r="O222" i="5"/>
  <c r="M147" i="5"/>
  <c r="O147" i="5"/>
  <c r="M19" i="5"/>
  <c r="O19" i="5"/>
  <c r="M423" i="5"/>
  <c r="O423" i="5"/>
  <c r="M359" i="5"/>
  <c r="O359" i="5"/>
  <c r="M295" i="5"/>
  <c r="O295" i="5"/>
  <c r="M231" i="5"/>
  <c r="O231" i="5"/>
  <c r="M164" i="5"/>
  <c r="O164" i="5"/>
  <c r="M36" i="5"/>
  <c r="O36" i="5"/>
  <c r="M117" i="5"/>
  <c r="O117" i="5"/>
  <c r="M53" i="5"/>
  <c r="O53" i="5"/>
  <c r="M150" i="5"/>
  <c r="O150" i="5"/>
  <c r="M86" i="5"/>
  <c r="O86" i="5"/>
  <c r="M22" i="5"/>
  <c r="O22" i="5"/>
  <c r="M605" i="5"/>
  <c r="O605" i="5"/>
  <c r="M541" i="5"/>
  <c r="O541" i="5"/>
  <c r="M365" i="5"/>
  <c r="O365" i="5"/>
  <c r="M724" i="5"/>
  <c r="O724" i="5"/>
  <c r="M660" i="5"/>
  <c r="O660" i="5"/>
  <c r="M596" i="5"/>
  <c r="O596" i="5"/>
  <c r="M531" i="5"/>
  <c r="O531" i="5"/>
  <c r="M329" i="5"/>
  <c r="O329" i="5"/>
  <c r="M859" i="5"/>
  <c r="O859" i="5"/>
  <c r="M795" i="5"/>
  <c r="O795" i="5"/>
  <c r="M731" i="5"/>
  <c r="O731" i="5"/>
  <c r="M667" i="5"/>
  <c r="O667" i="5"/>
  <c r="M603" i="5"/>
  <c r="O603" i="5"/>
  <c r="M539" i="5"/>
  <c r="O539" i="5"/>
  <c r="M357" i="5"/>
  <c r="O357" i="5"/>
  <c r="M484" i="5"/>
  <c r="O484" i="5"/>
  <c r="M356" i="5"/>
  <c r="O356" i="5"/>
  <c r="M228" i="5"/>
  <c r="O228" i="5"/>
  <c r="M31" i="5"/>
  <c r="O31" i="5"/>
  <c r="M193" i="5"/>
  <c r="O193" i="5"/>
  <c r="M480" i="5"/>
  <c r="O480" i="5"/>
  <c r="M352" i="5"/>
  <c r="O352" i="5"/>
  <c r="M224" i="5"/>
  <c r="O224" i="5"/>
  <c r="M23" i="5"/>
  <c r="O23" i="5"/>
  <c r="M474" i="5"/>
  <c r="O474" i="5"/>
  <c r="M410" i="5"/>
  <c r="O410" i="5"/>
  <c r="M346" i="5"/>
  <c r="O346" i="5"/>
  <c r="M282" i="5"/>
  <c r="O282" i="5"/>
  <c r="M218" i="5"/>
  <c r="O218" i="5"/>
  <c r="M139" i="5"/>
  <c r="O139" i="5"/>
  <c r="M483" i="5"/>
  <c r="O483" i="5"/>
  <c r="M419" i="5"/>
  <c r="O419" i="5"/>
  <c r="M355" i="5"/>
  <c r="O355" i="5"/>
  <c r="M291" i="5"/>
  <c r="O291" i="5"/>
  <c r="M227" i="5"/>
  <c r="O227" i="5"/>
  <c r="M156" i="5"/>
  <c r="O156" i="5"/>
  <c r="M28" i="5"/>
  <c r="O28" i="5"/>
  <c r="M113" i="5"/>
  <c r="O113" i="5"/>
  <c r="M49" i="5"/>
  <c r="O49" i="5"/>
  <c r="M146" i="5"/>
  <c r="O146" i="5"/>
  <c r="M82" i="5"/>
  <c r="O82" i="5"/>
  <c r="M18" i="5"/>
  <c r="O18" i="5"/>
  <c r="M237" i="5"/>
  <c r="O237" i="5"/>
  <c r="M876" i="5"/>
  <c r="O876" i="5"/>
  <c r="M850" i="5"/>
  <c r="O850" i="5"/>
  <c r="M857" i="5"/>
  <c r="O857" i="5"/>
  <c r="M697" i="5"/>
  <c r="O697" i="5"/>
  <c r="M553" i="5"/>
  <c r="O553" i="5"/>
  <c r="M720" i="5"/>
  <c r="O720" i="5"/>
  <c r="M560" i="5"/>
  <c r="O560" i="5"/>
  <c r="M791" i="5"/>
  <c r="O791" i="5"/>
  <c r="M567" i="5"/>
  <c r="O567" i="5"/>
  <c r="M500" i="5"/>
  <c r="O500" i="5"/>
  <c r="M188" i="5"/>
  <c r="O188" i="5"/>
  <c r="M497" i="5"/>
  <c r="O497" i="5"/>
  <c r="M248" i="5"/>
  <c r="O248" i="5"/>
  <c r="M534" i="5"/>
  <c r="O534" i="5"/>
  <c r="M470" i="5"/>
  <c r="O470" i="5"/>
  <c r="M406" i="5"/>
  <c r="O406" i="5"/>
  <c r="M326" i="5"/>
  <c r="O326" i="5"/>
  <c r="M262" i="5"/>
  <c r="O262" i="5"/>
  <c r="M198" i="5"/>
  <c r="O198" i="5"/>
  <c r="M99" i="5"/>
  <c r="O99" i="5"/>
  <c r="M463" i="5"/>
  <c r="O463" i="5"/>
  <c r="M399" i="5"/>
  <c r="O399" i="5"/>
  <c r="M335" i="5"/>
  <c r="O335" i="5"/>
  <c r="M271" i="5"/>
  <c r="O271" i="5"/>
  <c r="M207" i="5"/>
  <c r="O207" i="5"/>
  <c r="M116" i="5"/>
  <c r="O116" i="5"/>
  <c r="M157" i="5"/>
  <c r="O157" i="5"/>
  <c r="M93" i="5"/>
  <c r="O93" i="5"/>
  <c r="M29" i="5"/>
  <c r="O29" i="5"/>
  <c r="M126" i="5"/>
  <c r="O126" i="5"/>
  <c r="M62" i="5"/>
  <c r="O62" i="5"/>
  <c r="M737" i="5"/>
  <c r="O737" i="5"/>
  <c r="M865" i="5"/>
  <c r="O865" i="5"/>
  <c r="M802" i="5"/>
  <c r="O802" i="5"/>
  <c r="M764" i="5"/>
  <c r="O764" i="5"/>
  <c r="M706" i="5"/>
  <c r="O706" i="5"/>
  <c r="M614" i="5"/>
  <c r="O614" i="5"/>
  <c r="M864" i="5"/>
  <c r="O864" i="5"/>
  <c r="M562" i="5"/>
  <c r="O562" i="5"/>
  <c r="M714" i="5"/>
  <c r="O714" i="5"/>
  <c r="M701" i="5"/>
  <c r="O701" i="5"/>
  <c r="M758" i="5"/>
  <c r="O758" i="5"/>
  <c r="M834" i="5"/>
  <c r="O834" i="5"/>
  <c r="M753" i="5"/>
  <c r="O753" i="5"/>
  <c r="M846" i="5"/>
  <c r="O846" i="5"/>
  <c r="M433" i="5"/>
  <c r="O433" i="5"/>
  <c r="M797" i="5"/>
  <c r="O797" i="5"/>
  <c r="M822" i="5"/>
  <c r="O822" i="5"/>
  <c r="M173" i="5"/>
  <c r="O173" i="5"/>
  <c r="M785" i="5"/>
  <c r="O785" i="5"/>
  <c r="M845" i="5"/>
  <c r="O845" i="5"/>
  <c r="M533" i="5"/>
  <c r="O533" i="5"/>
  <c r="M774" i="5"/>
  <c r="O774" i="5"/>
  <c r="M749" i="5"/>
  <c r="O749" i="5"/>
  <c r="M826" i="5"/>
  <c r="O826" i="5"/>
  <c r="M662" i="5"/>
  <c r="O662" i="5"/>
  <c r="M674" i="5"/>
  <c r="O674" i="5"/>
  <c r="M570" i="5"/>
  <c r="O570" i="5"/>
  <c r="M601" i="5"/>
  <c r="O601" i="5"/>
  <c r="M377" i="5"/>
  <c r="O377" i="5"/>
  <c r="M781" i="5"/>
  <c r="O781" i="5"/>
  <c r="M734" i="5"/>
  <c r="O734" i="5"/>
  <c r="M814" i="5"/>
  <c r="O814" i="5"/>
  <c r="M792" i="5"/>
  <c r="O792" i="5"/>
  <c r="M546" i="5"/>
  <c r="O546" i="5"/>
  <c r="M112" i="5"/>
  <c r="O112" i="5"/>
  <c r="M681" i="5"/>
  <c r="O681" i="5"/>
  <c r="M656" i="5"/>
  <c r="O656" i="5"/>
  <c r="M189" i="5"/>
  <c r="O189" i="5"/>
  <c r="M743" i="5"/>
  <c r="O743" i="5"/>
  <c r="M551" i="5"/>
  <c r="O551" i="5"/>
  <c r="M316" i="5"/>
  <c r="O316" i="5"/>
  <c r="M312" i="5"/>
  <c r="O312" i="5"/>
  <c r="M694" i="5"/>
  <c r="O694" i="5"/>
  <c r="M766" i="5"/>
  <c r="O766" i="5"/>
  <c r="M590" i="5"/>
  <c r="O590" i="5"/>
  <c r="M885" i="5"/>
  <c r="O885" i="5"/>
  <c r="M757" i="5"/>
  <c r="O757" i="5"/>
  <c r="M629" i="5"/>
  <c r="O629" i="5"/>
  <c r="M32" i="5"/>
  <c r="O32" i="5"/>
  <c r="M620" i="5"/>
  <c r="O620" i="5"/>
  <c r="M425" i="5"/>
  <c r="O425" i="5"/>
  <c r="M755" i="5"/>
  <c r="O755" i="5"/>
  <c r="M627" i="5"/>
  <c r="O627" i="5"/>
  <c r="M453" i="5"/>
  <c r="O453" i="5"/>
  <c r="M404" i="5"/>
  <c r="O404" i="5"/>
  <c r="M127" i="5"/>
  <c r="O127" i="5"/>
  <c r="M56" i="5"/>
  <c r="O56" i="5"/>
  <c r="M400" i="5"/>
  <c r="O400" i="5"/>
  <c r="M272" i="5"/>
  <c r="O272" i="5"/>
  <c r="M119" i="5"/>
  <c r="O119" i="5"/>
  <c r="M498" i="5"/>
  <c r="O498" i="5"/>
  <c r="M434" i="5"/>
  <c r="O434" i="5"/>
  <c r="M370" i="5"/>
  <c r="O370" i="5"/>
  <c r="M242" i="5"/>
  <c r="O242" i="5"/>
  <c r="M178" i="5"/>
  <c r="O178" i="5"/>
  <c r="M59" i="5"/>
  <c r="O59" i="5"/>
  <c r="M443" i="5"/>
  <c r="O443" i="5"/>
  <c r="M379" i="5"/>
  <c r="O379" i="5"/>
  <c r="M315" i="5"/>
  <c r="O315" i="5"/>
  <c r="M251" i="5"/>
  <c r="O251" i="5"/>
  <c r="M187" i="5"/>
  <c r="O187" i="5"/>
  <c r="M76" i="5"/>
  <c r="O76" i="5"/>
  <c r="M137" i="5"/>
  <c r="O137" i="5"/>
  <c r="M73" i="5"/>
  <c r="O73" i="5"/>
  <c r="M170" i="5"/>
  <c r="O170" i="5"/>
  <c r="M106" i="5"/>
  <c r="O106" i="5"/>
  <c r="M42" i="5"/>
  <c r="O42" i="5"/>
  <c r="M657" i="5"/>
  <c r="O657" i="5"/>
  <c r="M593" i="5"/>
  <c r="O593" i="5"/>
  <c r="M527" i="5"/>
  <c r="O527" i="5"/>
  <c r="M317" i="5"/>
  <c r="O317" i="5"/>
  <c r="M712" i="5"/>
  <c r="O712" i="5"/>
  <c r="M648" i="5"/>
  <c r="O648" i="5"/>
  <c r="M584" i="5"/>
  <c r="O584" i="5"/>
  <c r="M513" i="5"/>
  <c r="O513" i="5"/>
  <c r="M253" i="5"/>
  <c r="O253" i="5"/>
  <c r="M847" i="5"/>
  <c r="O847" i="5"/>
  <c r="M783" i="5"/>
  <c r="O783" i="5"/>
  <c r="M719" i="5"/>
  <c r="O719" i="5"/>
  <c r="M655" i="5"/>
  <c r="O655" i="5"/>
  <c r="M591" i="5"/>
  <c r="O591" i="5"/>
  <c r="M524" i="5"/>
  <c r="O524" i="5"/>
  <c r="M309" i="5"/>
  <c r="O309" i="5"/>
  <c r="M460" i="5"/>
  <c r="O460" i="5"/>
  <c r="M332" i="5"/>
  <c r="O332" i="5"/>
  <c r="M204" i="5"/>
  <c r="O204" i="5"/>
  <c r="M297" i="5"/>
  <c r="O297" i="5"/>
  <c r="M168" i="5"/>
  <c r="O168" i="5"/>
  <c r="M456" i="5"/>
  <c r="O456" i="5"/>
  <c r="M328" i="5"/>
  <c r="O328" i="5"/>
  <c r="M200" i="5"/>
  <c r="O200" i="5"/>
  <c r="M526" i="5"/>
  <c r="O526" i="5"/>
  <c r="M462" i="5"/>
  <c r="O462" i="5"/>
  <c r="M398" i="5"/>
  <c r="O398" i="5"/>
  <c r="M334" i="5"/>
  <c r="O334" i="5"/>
  <c r="M270" i="5"/>
  <c r="O270" i="5"/>
  <c r="M206" i="5"/>
  <c r="O206" i="5"/>
  <c r="M115" i="5"/>
  <c r="O115" i="5"/>
  <c r="M471" i="5"/>
  <c r="O471" i="5"/>
  <c r="M407" i="5"/>
  <c r="O407" i="5"/>
  <c r="M343" i="5"/>
  <c r="O343" i="5"/>
  <c r="M279" i="5"/>
  <c r="O279" i="5"/>
  <c r="M215" i="5"/>
  <c r="O215" i="5"/>
  <c r="M132" i="5"/>
  <c r="O132" i="5"/>
  <c r="M165" i="5"/>
  <c r="O165" i="5"/>
  <c r="M101" i="5"/>
  <c r="O101" i="5"/>
  <c r="M37" i="5"/>
  <c r="O37" i="5"/>
  <c r="M134" i="5"/>
  <c r="O134" i="5"/>
  <c r="M70" i="5"/>
  <c r="O70" i="5"/>
  <c r="M653" i="5"/>
  <c r="O653" i="5"/>
  <c r="M589" i="5"/>
  <c r="O589" i="5"/>
  <c r="M521" i="5"/>
  <c r="O521" i="5"/>
  <c r="M293" i="5"/>
  <c r="O293" i="5"/>
  <c r="M708" i="5"/>
  <c r="O708" i="5"/>
  <c r="M644" i="5"/>
  <c r="O644" i="5"/>
  <c r="M580" i="5"/>
  <c r="O580" i="5"/>
  <c r="M507" i="5"/>
  <c r="O507" i="5"/>
  <c r="M221" i="5"/>
  <c r="O221" i="5"/>
  <c r="M843" i="5"/>
  <c r="O843" i="5"/>
  <c r="M779" i="5"/>
  <c r="O779" i="5"/>
  <c r="M715" i="5"/>
  <c r="O715" i="5"/>
  <c r="M651" i="5"/>
  <c r="O651" i="5"/>
  <c r="M587" i="5"/>
  <c r="O587" i="5"/>
  <c r="M519" i="5"/>
  <c r="O519" i="5"/>
  <c r="M277" i="5"/>
  <c r="O277" i="5"/>
  <c r="M452" i="5"/>
  <c r="O452" i="5"/>
  <c r="M324" i="5"/>
  <c r="O324" i="5"/>
  <c r="M196" i="5"/>
  <c r="O196" i="5"/>
  <c r="M289" i="5"/>
  <c r="O289" i="5"/>
  <c r="M152" i="5"/>
  <c r="O152" i="5"/>
  <c r="M448" i="5"/>
  <c r="O448" i="5"/>
  <c r="M320" i="5"/>
  <c r="O320" i="5"/>
  <c r="M192" i="5"/>
  <c r="O192" i="5"/>
  <c r="M522" i="5"/>
  <c r="O522" i="5"/>
  <c r="M458" i="5"/>
  <c r="O458" i="5"/>
  <c r="M394" i="5"/>
  <c r="O394" i="5"/>
  <c r="M330" i="5"/>
  <c r="O330" i="5"/>
  <c r="M266" i="5"/>
  <c r="O266" i="5"/>
  <c r="M202" i="5"/>
  <c r="O202" i="5"/>
  <c r="M107" i="5"/>
  <c r="O107" i="5"/>
  <c r="M467" i="5"/>
  <c r="O467" i="5"/>
  <c r="M403" i="5"/>
  <c r="O403" i="5"/>
  <c r="M339" i="5"/>
  <c r="O339" i="5"/>
  <c r="M275" i="5"/>
  <c r="O275" i="5"/>
  <c r="M211" i="5"/>
  <c r="O211" i="5"/>
  <c r="M124" i="5"/>
  <c r="O124" i="5"/>
  <c r="M161" i="5"/>
  <c r="O161" i="5"/>
  <c r="M97" i="5"/>
  <c r="O97" i="5"/>
  <c r="M33" i="5"/>
  <c r="O33" i="5"/>
  <c r="M130" i="5"/>
  <c r="O130" i="5"/>
  <c r="M66" i="5"/>
  <c r="O66" i="5"/>
  <c r="M824" i="5"/>
  <c r="O824" i="5"/>
  <c r="M806" i="5"/>
  <c r="O806" i="5"/>
  <c r="M780" i="5"/>
  <c r="O780" i="5"/>
  <c r="M786" i="5"/>
  <c r="O786" i="5"/>
  <c r="M825" i="5"/>
  <c r="O825" i="5"/>
  <c r="M665" i="5"/>
  <c r="O665" i="5"/>
  <c r="M515" i="5"/>
  <c r="O515" i="5"/>
  <c r="M672" i="5"/>
  <c r="O672" i="5"/>
  <c r="M499" i="5"/>
  <c r="O499" i="5"/>
  <c r="M727" i="5"/>
  <c r="O727" i="5"/>
  <c r="M535" i="5"/>
  <c r="O535" i="5"/>
  <c r="M444" i="5"/>
  <c r="O444" i="5"/>
  <c r="M79" i="5"/>
  <c r="O79" i="5"/>
  <c r="M440" i="5"/>
  <c r="O440" i="5"/>
  <c r="M184" i="5"/>
  <c r="O184" i="5"/>
  <c r="M518" i="5"/>
  <c r="O518" i="5"/>
  <c r="M454" i="5"/>
  <c r="O454" i="5"/>
  <c r="M374" i="5"/>
  <c r="O374" i="5"/>
  <c r="M310" i="5"/>
  <c r="O310" i="5"/>
  <c r="M246" i="5"/>
  <c r="O246" i="5"/>
  <c r="M182" i="5"/>
  <c r="O182" i="5"/>
  <c r="M67" i="5"/>
  <c r="O67" i="5"/>
  <c r="M447" i="5"/>
  <c r="O447" i="5"/>
  <c r="M383" i="5"/>
  <c r="O383" i="5"/>
  <c r="M319" i="5"/>
  <c r="O319" i="5"/>
  <c r="M255" i="5"/>
  <c r="O255" i="5"/>
  <c r="M191" i="5"/>
  <c r="O191" i="5"/>
  <c r="M84" i="5"/>
  <c r="O84" i="5"/>
  <c r="M141" i="5"/>
  <c r="O141" i="5"/>
  <c r="M77" i="5"/>
  <c r="O77" i="5"/>
  <c r="M13" i="5"/>
  <c r="O13" i="5"/>
  <c r="M110" i="5"/>
  <c r="O110" i="5"/>
  <c r="M46" i="5"/>
  <c r="O46" i="5"/>
  <c r="M769" i="5"/>
  <c r="O769" i="5"/>
  <c r="M353" i="5"/>
  <c r="O353" i="5"/>
  <c r="M866" i="5"/>
  <c r="O866" i="5"/>
  <c r="M828" i="5"/>
  <c r="O828" i="5"/>
  <c r="M790" i="5"/>
  <c r="O790" i="5"/>
  <c r="M742" i="5"/>
  <c r="O742" i="5"/>
  <c r="M726" i="5"/>
  <c r="O726" i="5"/>
  <c r="M820" i="5"/>
  <c r="O820" i="5"/>
  <c r="M269" i="5"/>
  <c r="O269" i="5"/>
  <c r="M840" i="5"/>
  <c r="O840" i="5"/>
  <c r="M503" i="5"/>
  <c r="O503" i="5"/>
  <c r="M666" i="5"/>
  <c r="O666" i="5"/>
  <c r="M685" i="5"/>
  <c r="O685" i="5"/>
  <c r="M690" i="5"/>
  <c r="O690" i="5"/>
  <c r="M794" i="5"/>
  <c r="O794" i="5"/>
  <c r="M733" i="5"/>
  <c r="O733" i="5"/>
  <c r="M642" i="5"/>
  <c r="O642" i="5"/>
  <c r="M770" i="5"/>
  <c r="O770" i="5"/>
  <c r="M721" i="5"/>
  <c r="O721" i="5"/>
  <c r="Z49" i="5" l="1"/>
  <c r="Y49" i="5"/>
  <c r="Z224" i="5"/>
  <c r="Y224" i="5"/>
  <c r="Z69" i="5"/>
  <c r="Y69" i="5"/>
  <c r="Z168" i="5"/>
  <c r="Y168" i="5"/>
  <c r="Z251" i="5"/>
  <c r="Y251" i="5"/>
  <c r="Z190" i="5"/>
  <c r="Y190" i="5"/>
  <c r="Z234" i="5"/>
  <c r="Y234" i="5"/>
  <c r="Z63" i="5"/>
  <c r="Y63" i="5"/>
  <c r="Z322" i="5"/>
  <c r="Y322" i="5"/>
  <c r="Z198" i="5"/>
  <c r="Y198" i="5"/>
  <c r="Z356" i="5"/>
  <c r="Y356" i="5"/>
  <c r="Z344" i="5"/>
  <c r="Y344" i="5"/>
  <c r="Z110" i="5"/>
  <c r="Y110" i="5"/>
  <c r="Z19" i="5"/>
  <c r="Y19" i="5"/>
  <c r="Z294" i="5"/>
  <c r="Y294" i="5"/>
  <c r="Z85" i="5"/>
  <c r="Y85" i="5"/>
  <c r="Z28" i="5"/>
  <c r="Y28" i="5"/>
  <c r="Z222" i="5"/>
  <c r="Y222" i="5"/>
  <c r="Z239" i="5"/>
  <c r="Y239" i="5"/>
  <c r="Z179" i="5"/>
  <c r="Y179" i="5"/>
  <c r="Z145" i="5"/>
  <c r="Y145" i="5"/>
  <c r="Z129" i="5"/>
  <c r="Y129" i="5"/>
  <c r="Z244" i="5"/>
  <c r="Y244" i="5"/>
  <c r="Z109" i="5"/>
  <c r="Y109" i="5"/>
  <c r="Z288" i="5"/>
  <c r="Y288" i="5"/>
  <c r="Z32" i="5"/>
  <c r="Y32" i="5"/>
  <c r="Z353" i="5"/>
  <c r="Y353" i="5"/>
  <c r="Z101" i="5"/>
  <c r="Y101" i="5"/>
  <c r="Z316" i="5"/>
  <c r="Y316" i="5"/>
  <c r="Z60" i="5"/>
  <c r="Y60" i="5"/>
  <c r="Z337" i="5"/>
  <c r="Y337" i="5"/>
  <c r="Z25" i="5"/>
  <c r="Y25" i="5"/>
  <c r="Z232" i="5"/>
  <c r="Y232" i="5"/>
  <c r="Z52" i="5"/>
  <c r="Y52" i="5"/>
  <c r="Z315" i="5"/>
  <c r="Y315" i="5"/>
  <c r="Z59" i="5"/>
  <c r="Y59" i="5"/>
  <c r="Z254" i="5"/>
  <c r="Y254" i="5"/>
  <c r="Z359" i="5"/>
  <c r="Y359" i="5"/>
  <c r="Z103" i="5"/>
  <c r="Y103" i="5"/>
  <c r="Z298" i="5"/>
  <c r="Y298" i="5"/>
  <c r="Z42" i="5"/>
  <c r="Y42" i="5"/>
  <c r="Z271" i="5"/>
  <c r="Y271" i="5"/>
  <c r="Z95" i="5"/>
  <c r="Y95" i="5"/>
  <c r="Z130" i="5"/>
  <c r="Y130" i="5"/>
  <c r="Z259" i="5"/>
  <c r="Y259" i="5"/>
  <c r="Z310" i="5"/>
  <c r="Y310" i="5"/>
  <c r="Z38" i="5"/>
  <c r="Y38" i="5"/>
  <c r="Z313" i="5"/>
  <c r="Y313" i="5"/>
  <c r="Z164" i="5"/>
  <c r="Y164" i="5"/>
  <c r="Z289" i="5"/>
  <c r="Y289" i="5"/>
  <c r="Z33" i="5"/>
  <c r="Y33" i="5"/>
  <c r="Z208" i="5"/>
  <c r="Y208" i="5"/>
  <c r="Z233" i="5"/>
  <c r="Y233" i="5"/>
  <c r="Z45" i="5"/>
  <c r="Y45" i="5"/>
  <c r="Z236" i="5"/>
  <c r="Y236" i="5"/>
  <c r="Z245" i="5"/>
  <c r="Y245" i="5"/>
  <c r="Z341" i="5"/>
  <c r="Y341" i="5"/>
  <c r="Z152" i="5"/>
  <c r="Y152" i="5"/>
  <c r="Z235" i="5"/>
  <c r="Y235" i="5"/>
  <c r="Z174" i="5"/>
  <c r="Y174" i="5"/>
  <c r="Z279" i="5"/>
  <c r="Y279" i="5"/>
  <c r="Z23" i="5"/>
  <c r="Y23" i="5"/>
  <c r="Z218" i="5"/>
  <c r="Y218" i="5"/>
  <c r="Z191" i="5"/>
  <c r="Y191" i="5"/>
  <c r="Z51" i="5"/>
  <c r="Y51" i="5"/>
  <c r="Z306" i="5"/>
  <c r="Y306" i="5"/>
  <c r="Z50" i="5"/>
  <c r="Y50" i="5"/>
  <c r="Z150" i="5"/>
  <c r="Y150" i="5"/>
  <c r="Z161" i="5"/>
  <c r="Y161" i="5"/>
  <c r="Z276" i="5"/>
  <c r="Y276" i="5"/>
  <c r="Z141" i="5"/>
  <c r="Y141" i="5"/>
  <c r="Z320" i="5"/>
  <c r="Y320" i="5"/>
  <c r="Z64" i="5"/>
  <c r="Y64" i="5"/>
  <c r="Z117" i="5"/>
  <c r="Y117" i="5"/>
  <c r="Z348" i="5"/>
  <c r="Y348" i="5"/>
  <c r="Z92" i="5"/>
  <c r="Y92" i="5"/>
  <c r="Z41" i="5"/>
  <c r="Y41" i="5"/>
  <c r="Z264" i="5"/>
  <c r="Y264" i="5"/>
  <c r="Z347" i="5"/>
  <c r="Y347" i="5"/>
  <c r="Z91" i="5"/>
  <c r="Y91" i="5"/>
  <c r="Z286" i="5"/>
  <c r="Y286" i="5"/>
  <c r="Z30" i="5"/>
  <c r="Y30" i="5"/>
  <c r="Z135" i="5"/>
  <c r="Y135" i="5"/>
  <c r="Z330" i="5"/>
  <c r="Y330" i="5"/>
  <c r="Z74" i="5"/>
  <c r="Y74" i="5"/>
  <c r="Z303" i="5"/>
  <c r="Y303" i="5"/>
  <c r="Z111" i="5"/>
  <c r="Y111" i="5"/>
  <c r="Z162" i="5"/>
  <c r="Y162" i="5"/>
  <c r="Z307" i="5"/>
  <c r="Y307" i="5"/>
  <c r="Z195" i="5"/>
  <c r="Y195" i="5"/>
  <c r="Z102" i="5"/>
  <c r="Y102" i="5"/>
  <c r="Z209" i="5"/>
  <c r="Y209" i="5"/>
  <c r="Z324" i="5"/>
  <c r="Y324" i="5"/>
  <c r="Z189" i="5"/>
  <c r="Y189" i="5"/>
  <c r="Z368" i="5"/>
  <c r="Y368" i="5"/>
  <c r="Z112" i="5"/>
  <c r="Y112" i="5"/>
  <c r="Z137" i="5"/>
  <c r="Y137" i="5"/>
  <c r="Z265" i="5"/>
  <c r="Y265" i="5"/>
  <c r="Z140" i="5"/>
  <c r="Y140" i="5"/>
  <c r="Z149" i="5"/>
  <c r="Y149" i="5"/>
  <c r="Z312" i="5"/>
  <c r="Y312" i="5"/>
  <c r="Z56" i="5"/>
  <c r="Y56" i="5"/>
  <c r="Z139" i="5"/>
  <c r="Y139" i="5"/>
  <c r="Z334" i="5"/>
  <c r="Y334" i="5"/>
  <c r="Z78" i="5"/>
  <c r="Y78" i="5"/>
  <c r="Z183" i="5"/>
  <c r="Y183" i="5"/>
  <c r="Z122" i="5"/>
  <c r="Y122" i="5"/>
  <c r="Z339" i="5"/>
  <c r="Y339" i="5"/>
  <c r="Z351" i="5"/>
  <c r="Y351" i="5"/>
  <c r="Z131" i="5"/>
  <c r="Y131" i="5"/>
  <c r="Z210" i="5"/>
  <c r="Y210" i="5"/>
  <c r="Z211" i="5"/>
  <c r="Y211" i="5"/>
  <c r="Z230" i="5"/>
  <c r="Y230" i="5"/>
  <c r="Z65" i="5"/>
  <c r="Y65" i="5"/>
  <c r="Z305" i="5"/>
  <c r="Y305" i="5"/>
  <c r="Z249" i="5"/>
  <c r="Y249" i="5"/>
  <c r="Z261" i="5"/>
  <c r="Y261" i="5"/>
  <c r="Z365" i="5"/>
  <c r="Y365" i="5"/>
  <c r="Z207" i="5"/>
  <c r="Y207" i="5"/>
  <c r="Z66" i="5"/>
  <c r="Y66" i="5"/>
  <c r="Z241" i="5"/>
  <c r="Y241" i="5"/>
  <c r="Z144" i="5"/>
  <c r="Y144" i="5"/>
  <c r="Z169" i="5"/>
  <c r="Y169" i="5"/>
  <c r="Z357" i="5"/>
  <c r="Y357" i="5"/>
  <c r="Z181" i="5"/>
  <c r="Y181" i="5"/>
  <c r="Z88" i="5"/>
  <c r="Y88" i="5"/>
  <c r="Z171" i="5"/>
  <c r="Y171" i="5"/>
  <c r="Z366" i="5"/>
  <c r="Y366" i="5"/>
  <c r="Z215" i="5"/>
  <c r="Y215" i="5"/>
  <c r="Z154" i="5"/>
  <c r="Y154" i="5"/>
  <c r="Z97" i="5"/>
  <c r="Y97" i="5"/>
  <c r="Z256" i="5"/>
  <c r="Y256" i="5"/>
  <c r="Z285" i="5"/>
  <c r="Y285" i="5"/>
  <c r="Z297" i="5"/>
  <c r="Y297" i="5"/>
  <c r="Z200" i="5"/>
  <c r="Y200" i="5"/>
  <c r="Z283" i="5"/>
  <c r="Y283" i="5"/>
  <c r="Z327" i="5"/>
  <c r="Y327" i="5"/>
  <c r="Z266" i="5"/>
  <c r="Y266" i="5"/>
  <c r="Z79" i="5"/>
  <c r="Y79" i="5"/>
  <c r="Z98" i="5"/>
  <c r="Y98" i="5"/>
  <c r="Z260" i="5"/>
  <c r="Y260" i="5"/>
  <c r="Z125" i="5"/>
  <c r="Y125" i="5"/>
  <c r="Z304" i="5"/>
  <c r="Y304" i="5"/>
  <c r="Z48" i="5"/>
  <c r="Y48" i="5"/>
  <c r="Z105" i="5"/>
  <c r="Y105" i="5"/>
  <c r="Z11" i="5"/>
  <c r="Y11" i="5"/>
  <c r="Z332" i="5"/>
  <c r="Y332" i="5"/>
  <c r="Z76" i="5"/>
  <c r="Y76" i="5"/>
  <c r="Z37" i="5"/>
  <c r="Y37" i="5"/>
  <c r="Z248" i="5"/>
  <c r="Y248" i="5"/>
  <c r="Z116" i="5"/>
  <c r="Y116" i="5"/>
  <c r="Z331" i="5"/>
  <c r="Y331" i="5"/>
  <c r="Z75" i="5"/>
  <c r="Y75" i="5"/>
  <c r="Z270" i="5"/>
  <c r="Y270" i="5"/>
  <c r="Z14" i="5"/>
  <c r="Y14" i="5"/>
  <c r="Z119" i="5"/>
  <c r="Y119" i="5"/>
  <c r="Z314" i="5"/>
  <c r="Y314" i="5"/>
  <c r="Z58" i="5"/>
  <c r="Y58" i="5"/>
  <c r="Z287" i="5"/>
  <c r="Y287" i="5"/>
  <c r="Z99" i="5"/>
  <c r="Y99" i="5"/>
  <c r="Z146" i="5"/>
  <c r="Y146" i="5"/>
  <c r="Z291" i="5"/>
  <c r="Y291" i="5"/>
  <c r="Z342" i="5"/>
  <c r="Y342" i="5"/>
  <c r="Z70" i="5"/>
  <c r="Y70" i="5"/>
  <c r="Z257" i="5"/>
  <c r="Y257" i="5"/>
  <c r="Z349" i="5"/>
  <c r="Y349" i="5"/>
  <c r="Z237" i="5"/>
  <c r="Y237" i="5"/>
  <c r="Z345" i="5"/>
  <c r="Y345" i="5"/>
  <c r="Z160" i="5"/>
  <c r="Y160" i="5"/>
  <c r="Z185" i="5"/>
  <c r="Y185" i="5"/>
  <c r="Z188" i="5"/>
  <c r="Y188" i="5"/>
  <c r="Z197" i="5"/>
  <c r="Y197" i="5"/>
  <c r="Z360" i="5"/>
  <c r="Y360" i="5"/>
  <c r="Z104" i="5"/>
  <c r="Y104" i="5"/>
  <c r="Z187" i="5"/>
  <c r="Y187" i="5"/>
  <c r="Z126" i="5"/>
  <c r="Y126" i="5"/>
  <c r="Z231" i="5"/>
  <c r="Y231" i="5"/>
  <c r="Z170" i="5"/>
  <c r="Y170" i="5"/>
  <c r="Z159" i="5"/>
  <c r="Y159" i="5"/>
  <c r="Z31" i="5"/>
  <c r="Y31" i="5"/>
  <c r="Z258" i="5"/>
  <c r="Y258" i="5"/>
  <c r="Z54" i="5"/>
  <c r="Y54" i="5"/>
  <c r="Z326" i="5"/>
  <c r="Y326" i="5"/>
  <c r="Z177" i="5"/>
  <c r="Y177" i="5"/>
  <c r="Z292" i="5"/>
  <c r="Y292" i="5"/>
  <c r="Z157" i="5"/>
  <c r="Y157" i="5"/>
  <c r="Z336" i="5"/>
  <c r="Y336" i="5"/>
  <c r="Z80" i="5"/>
  <c r="Y80" i="5"/>
  <c r="Z121" i="5"/>
  <c r="Y121" i="5"/>
  <c r="Z364" i="5"/>
  <c r="Y364" i="5"/>
  <c r="Z108" i="5"/>
  <c r="Y108" i="5"/>
  <c r="Z53" i="5"/>
  <c r="Y53" i="5"/>
  <c r="Z280" i="5"/>
  <c r="Y280" i="5"/>
  <c r="Z24" i="5"/>
  <c r="Y24" i="5"/>
  <c r="Z363" i="5"/>
  <c r="Y363" i="5"/>
  <c r="Z107" i="5"/>
  <c r="Y107" i="5"/>
  <c r="Z302" i="5"/>
  <c r="Y302" i="5"/>
  <c r="Z46" i="5"/>
  <c r="Y46" i="5"/>
  <c r="Z151" i="5"/>
  <c r="Y151" i="5"/>
  <c r="Z346" i="5"/>
  <c r="Y346" i="5"/>
  <c r="Z90" i="5"/>
  <c r="Y90" i="5"/>
  <c r="Z100" i="5"/>
  <c r="Y100" i="5"/>
  <c r="Z319" i="5"/>
  <c r="Y319" i="5"/>
  <c r="Z115" i="5"/>
  <c r="Y115" i="5"/>
  <c r="Z178" i="5"/>
  <c r="Y178" i="5"/>
  <c r="Z371" i="5"/>
  <c r="Y371" i="5"/>
  <c r="Z182" i="5"/>
  <c r="Y182" i="5"/>
  <c r="Z134" i="5"/>
  <c r="Y134" i="5"/>
  <c r="Z293" i="5"/>
  <c r="Y293" i="5"/>
  <c r="Z148" i="5"/>
  <c r="Y148" i="5"/>
  <c r="Z273" i="5"/>
  <c r="Y273" i="5"/>
  <c r="Z17" i="5"/>
  <c r="Y17" i="5"/>
  <c r="Z192" i="5"/>
  <c r="Y192" i="5"/>
  <c r="Z217" i="5"/>
  <c r="Y217" i="5"/>
  <c r="Z29" i="5"/>
  <c r="Y29" i="5"/>
  <c r="Z220" i="5"/>
  <c r="Y220" i="5"/>
  <c r="Z229" i="5"/>
  <c r="Y229" i="5"/>
  <c r="Z321" i="5"/>
  <c r="Y321" i="5"/>
  <c r="Z136" i="5"/>
  <c r="Y136" i="5"/>
  <c r="Z219" i="5"/>
  <c r="Y219" i="5"/>
  <c r="Z158" i="5"/>
  <c r="Y158" i="5"/>
  <c r="Z263" i="5"/>
  <c r="Y263" i="5"/>
  <c r="Z202" i="5"/>
  <c r="Y202" i="5"/>
  <c r="Z175" i="5"/>
  <c r="Y175" i="5"/>
  <c r="Z47" i="5"/>
  <c r="Y47" i="5"/>
  <c r="Z290" i="5"/>
  <c r="Y290" i="5"/>
  <c r="Z34" i="5"/>
  <c r="Y34" i="5"/>
  <c r="Z118" i="5"/>
  <c r="Y118" i="5"/>
  <c r="Z81" i="5"/>
  <c r="Y81" i="5"/>
  <c r="Z196" i="5"/>
  <c r="Y196" i="5"/>
  <c r="Z325" i="5"/>
  <c r="Y325" i="5"/>
  <c r="Z61" i="5"/>
  <c r="Y61" i="5"/>
  <c r="Z240" i="5"/>
  <c r="Y240" i="5"/>
  <c r="Z269" i="5"/>
  <c r="Y269" i="5"/>
  <c r="Z73" i="5"/>
  <c r="Y73" i="5"/>
  <c r="Z268" i="5"/>
  <c r="Y268" i="5"/>
  <c r="Z12" i="5"/>
  <c r="Y12" i="5"/>
  <c r="Z281" i="5"/>
  <c r="Y281" i="5"/>
  <c r="Z184" i="5"/>
  <c r="Y184" i="5"/>
  <c r="Z267" i="5"/>
  <c r="Y267" i="5"/>
  <c r="Z206" i="5"/>
  <c r="Y206" i="5"/>
  <c r="Z68" i="5"/>
  <c r="Y68" i="5"/>
  <c r="Z311" i="5"/>
  <c r="Y311" i="5"/>
  <c r="Z55" i="5"/>
  <c r="Y55" i="5"/>
  <c r="Z250" i="5"/>
  <c r="Y250" i="5"/>
  <c r="Z36" i="5"/>
  <c r="Y36" i="5"/>
  <c r="Z223" i="5"/>
  <c r="Y223" i="5"/>
  <c r="Z67" i="5"/>
  <c r="Y67" i="5"/>
  <c r="Z338" i="5"/>
  <c r="Y338" i="5"/>
  <c r="Z82" i="5"/>
  <c r="Y82" i="5"/>
  <c r="Z214" i="5"/>
  <c r="Y214" i="5"/>
  <c r="Z180" i="5"/>
  <c r="Y180" i="5"/>
  <c r="Z252" i="5"/>
  <c r="Y252" i="5"/>
  <c r="Z295" i="5"/>
  <c r="Y295" i="5"/>
  <c r="Z39" i="5"/>
  <c r="Y39" i="5"/>
  <c r="Z20" i="5"/>
  <c r="Y20" i="5"/>
  <c r="Z221" i="5"/>
  <c r="Y221" i="5"/>
  <c r="Z333" i="5"/>
  <c r="Y333" i="5"/>
  <c r="Z172" i="5"/>
  <c r="Y172" i="5"/>
  <c r="Z147" i="5"/>
  <c r="Y147" i="5"/>
  <c r="Z242" i="5"/>
  <c r="Y242" i="5"/>
  <c r="Z275" i="5"/>
  <c r="Y275" i="5"/>
  <c r="Z212" i="5"/>
  <c r="Y212" i="5"/>
  <c r="Z77" i="5"/>
  <c r="Y77" i="5"/>
  <c r="Z284" i="5"/>
  <c r="Y284" i="5"/>
  <c r="Z27" i="5"/>
  <c r="Y27" i="5"/>
  <c r="Z132" i="5"/>
  <c r="Y132" i="5"/>
  <c r="Z71" i="5"/>
  <c r="Y71" i="5"/>
  <c r="Z84" i="5"/>
  <c r="Y84" i="5"/>
  <c r="Z354" i="5"/>
  <c r="Y354" i="5"/>
  <c r="Z246" i="5"/>
  <c r="Y246" i="5"/>
  <c r="Z193" i="5"/>
  <c r="Y193" i="5"/>
  <c r="Z308" i="5"/>
  <c r="Y308" i="5"/>
  <c r="Z173" i="5"/>
  <c r="Y173" i="5"/>
  <c r="Z352" i="5"/>
  <c r="Y352" i="5"/>
  <c r="Z96" i="5"/>
  <c r="Y96" i="5"/>
  <c r="Z133" i="5"/>
  <c r="Y133" i="5"/>
  <c r="Z124" i="5"/>
  <c r="Y124" i="5"/>
  <c r="Z57" i="5"/>
  <c r="Y57" i="5"/>
  <c r="Z296" i="5"/>
  <c r="Y296" i="5"/>
  <c r="Z40" i="5"/>
  <c r="Y40" i="5"/>
  <c r="Z123" i="5"/>
  <c r="Y123" i="5"/>
  <c r="Z318" i="5"/>
  <c r="Y318" i="5"/>
  <c r="Z62" i="5"/>
  <c r="Y62" i="5"/>
  <c r="Z167" i="5"/>
  <c r="Y167" i="5"/>
  <c r="Z362" i="5"/>
  <c r="Y362" i="5"/>
  <c r="Z106" i="5"/>
  <c r="Y106" i="5"/>
  <c r="Z323" i="5"/>
  <c r="Y323" i="5"/>
  <c r="Z335" i="5"/>
  <c r="Y335" i="5"/>
  <c r="Z127" i="5"/>
  <c r="Y127" i="5"/>
  <c r="Z194" i="5"/>
  <c r="Y194" i="5"/>
  <c r="Z166" i="5"/>
  <c r="Y166" i="5"/>
  <c r="Z113" i="5"/>
  <c r="Y113" i="5"/>
  <c r="Z228" i="5"/>
  <c r="Y228" i="5"/>
  <c r="Z93" i="5"/>
  <c r="Y93" i="5"/>
  <c r="Z272" i="5"/>
  <c r="Y272" i="5"/>
  <c r="Z16" i="5"/>
  <c r="Y16" i="5"/>
  <c r="Z301" i="5"/>
  <c r="Y301" i="5"/>
  <c r="Z89" i="5"/>
  <c r="Y89" i="5"/>
  <c r="Z300" i="5"/>
  <c r="Y300" i="5"/>
  <c r="Z44" i="5"/>
  <c r="Y44" i="5"/>
  <c r="Z317" i="5"/>
  <c r="Y317" i="5"/>
  <c r="Z21" i="5"/>
  <c r="Y21" i="5"/>
  <c r="Z216" i="5"/>
  <c r="Y216" i="5"/>
  <c r="Z299" i="5"/>
  <c r="Y299" i="5"/>
  <c r="Z43" i="5"/>
  <c r="Y43" i="5"/>
  <c r="Z238" i="5"/>
  <c r="Y238" i="5"/>
  <c r="Z343" i="5"/>
  <c r="Y343" i="5"/>
  <c r="Z87" i="5"/>
  <c r="Y87" i="5"/>
  <c r="Z282" i="5"/>
  <c r="Y282" i="5"/>
  <c r="Z26" i="5"/>
  <c r="Y26" i="5"/>
  <c r="Z255" i="5"/>
  <c r="Y255" i="5"/>
  <c r="Z83" i="5"/>
  <c r="Y83" i="5"/>
  <c r="Z370" i="5"/>
  <c r="Y370" i="5"/>
  <c r="Z114" i="5"/>
  <c r="Y114" i="5"/>
  <c r="Z227" i="5"/>
  <c r="Y227" i="5"/>
  <c r="Z278" i="5"/>
  <c r="Y278" i="5"/>
  <c r="Z22" i="5"/>
  <c r="Y22" i="5"/>
  <c r="Z225" i="5"/>
  <c r="Y225" i="5"/>
  <c r="Z340" i="5"/>
  <c r="Y340" i="5"/>
  <c r="Z205" i="5"/>
  <c r="Y205" i="5"/>
  <c r="Z309" i="5"/>
  <c r="Y309" i="5"/>
  <c r="Z128" i="5"/>
  <c r="Y128" i="5"/>
  <c r="Z153" i="5"/>
  <c r="Y153" i="5"/>
  <c r="Z329" i="5"/>
  <c r="Y329" i="5"/>
  <c r="Z156" i="5"/>
  <c r="Y156" i="5"/>
  <c r="Z165" i="5"/>
  <c r="Y165" i="5"/>
  <c r="Z328" i="5"/>
  <c r="Y328" i="5"/>
  <c r="Z72" i="5"/>
  <c r="Y72" i="5"/>
  <c r="Z155" i="5"/>
  <c r="Y155" i="5"/>
  <c r="Z350" i="5"/>
  <c r="Y350" i="5"/>
  <c r="Z94" i="5"/>
  <c r="Y94" i="5"/>
  <c r="Z199" i="5"/>
  <c r="Y199" i="5"/>
  <c r="Z138" i="5"/>
  <c r="Y138" i="5"/>
  <c r="Z355" i="5"/>
  <c r="Y355" i="5"/>
  <c r="Z367" i="5"/>
  <c r="Y367" i="5"/>
  <c r="Z143" i="5"/>
  <c r="Y143" i="5"/>
  <c r="Z15" i="5"/>
  <c r="Y15" i="5"/>
  <c r="Z226" i="5"/>
  <c r="Y226" i="5"/>
  <c r="Z243" i="5"/>
  <c r="Y243" i="5"/>
  <c r="Z262" i="5"/>
  <c r="Y262" i="5"/>
  <c r="Z277" i="5"/>
  <c r="Y277" i="5"/>
  <c r="Z361" i="5"/>
  <c r="Y361" i="5"/>
  <c r="Z253" i="5"/>
  <c r="Y253" i="5"/>
  <c r="Z369" i="5"/>
  <c r="Y369" i="5"/>
  <c r="Z176" i="5"/>
  <c r="Y176" i="5"/>
  <c r="Z201" i="5"/>
  <c r="Y201" i="5"/>
  <c r="Z13" i="5"/>
  <c r="Y13" i="5"/>
  <c r="Z204" i="5"/>
  <c r="Y204" i="5"/>
  <c r="Z213" i="5"/>
  <c r="Y213" i="5"/>
  <c r="Z120" i="5"/>
  <c r="Y120" i="5"/>
  <c r="Z203" i="5"/>
  <c r="Y203" i="5"/>
  <c r="Z142" i="5"/>
  <c r="Y142" i="5"/>
  <c r="Z247" i="5"/>
  <c r="Y247" i="5"/>
  <c r="Z186" i="5"/>
  <c r="Y186" i="5"/>
  <c r="Z163" i="5"/>
  <c r="Y163" i="5"/>
  <c r="Z35" i="5"/>
  <c r="Y35" i="5"/>
  <c r="Z274" i="5"/>
  <c r="Y274" i="5"/>
  <c r="Z18" i="5"/>
  <c r="Y18" i="5"/>
  <c r="Z86" i="5"/>
  <c r="Y86" i="5"/>
  <c r="Z358" i="5"/>
  <c r="Y358" i="5"/>
  <c r="B47" i="2" l="1"/>
  <c r="B48" i="2" s="1"/>
  <c r="B29" i="2"/>
  <c r="G47" i="2"/>
  <c r="F47" i="2" l="1"/>
  <c r="D47" i="2"/>
  <c r="E47" i="2"/>
  <c r="J125" i="3"/>
  <c r="I125" i="3"/>
  <c r="I126" i="3"/>
  <c r="F118" i="3"/>
  <c r="K125" i="3" l="1"/>
  <c r="I7"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6" i="3"/>
  <c r="J7" i="3"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6" i="3"/>
  <c r="B18" i="3"/>
  <c r="B17" i="3" s="1"/>
  <c r="K878" i="3" l="1"/>
  <c r="K862" i="3"/>
  <c r="K854" i="3"/>
  <c r="K838" i="3"/>
  <c r="K873" i="3"/>
  <c r="K861" i="3"/>
  <c r="K849" i="3"/>
  <c r="K837" i="3"/>
  <c r="K829" i="3"/>
  <c r="K817" i="3"/>
  <c r="K805" i="3"/>
  <c r="K789" i="3"/>
  <c r="K876" i="3"/>
  <c r="K872" i="3"/>
  <c r="K864" i="3"/>
  <c r="K860" i="3"/>
  <c r="K852" i="3"/>
  <c r="K844" i="3"/>
  <c r="K840" i="3"/>
  <c r="K832" i="3"/>
  <c r="K824" i="3"/>
  <c r="K816" i="3"/>
  <c r="K808" i="3"/>
  <c r="K800" i="3"/>
  <c r="K796" i="3"/>
  <c r="K788" i="3"/>
  <c r="K780" i="3"/>
  <c r="K776" i="3"/>
  <c r="K768" i="3"/>
  <c r="K760" i="3"/>
  <c r="K756" i="3"/>
  <c r="K748" i="3"/>
  <c r="K740" i="3"/>
  <c r="K732" i="3"/>
  <c r="K728" i="3"/>
  <c r="K720" i="3"/>
  <c r="K712" i="3"/>
  <c r="K704" i="3"/>
  <c r="K700" i="3"/>
  <c r="K692" i="3"/>
  <c r="K684" i="3"/>
  <c r="K676" i="3"/>
  <c r="K668" i="3"/>
  <c r="K660" i="3"/>
  <c r="K640" i="3"/>
  <c r="K879" i="3"/>
  <c r="K875" i="3"/>
  <c r="K871" i="3"/>
  <c r="K867" i="3"/>
  <c r="K863" i="3"/>
  <c r="K859" i="3"/>
  <c r="K855" i="3"/>
  <c r="K851" i="3"/>
  <c r="K847" i="3"/>
  <c r="K843" i="3"/>
  <c r="K839" i="3"/>
  <c r="K835" i="3"/>
  <c r="K831" i="3"/>
  <c r="K827" i="3"/>
  <c r="K823" i="3"/>
  <c r="K819" i="3"/>
  <c r="K815" i="3"/>
  <c r="K811" i="3"/>
  <c r="K807" i="3"/>
  <c r="K803" i="3"/>
  <c r="K799" i="3"/>
  <c r="K795" i="3"/>
  <c r="K791" i="3"/>
  <c r="K787" i="3"/>
  <c r="K783" i="3"/>
  <c r="K779" i="3"/>
  <c r="K775" i="3"/>
  <c r="K771" i="3"/>
  <c r="K767" i="3"/>
  <c r="K763" i="3"/>
  <c r="K759" i="3"/>
  <c r="K755" i="3"/>
  <c r="K751" i="3"/>
  <c r="K747" i="3"/>
  <c r="K743" i="3"/>
  <c r="K739" i="3"/>
  <c r="K735" i="3"/>
  <c r="K731" i="3"/>
  <c r="K727" i="3"/>
  <c r="K723" i="3"/>
  <c r="K719" i="3"/>
  <c r="K715" i="3"/>
  <c r="K711" i="3"/>
  <c r="K707" i="3"/>
  <c r="K703" i="3"/>
  <c r="K699" i="3"/>
  <c r="K695" i="3"/>
  <c r="K691" i="3"/>
  <c r="K687" i="3"/>
  <c r="K683" i="3"/>
  <c r="K679" i="3"/>
  <c r="K675" i="3"/>
  <c r="K671" i="3"/>
  <c r="K667" i="3"/>
  <c r="K663" i="3"/>
  <c r="K659" i="3"/>
  <c r="K655" i="3"/>
  <c r="K651" i="3"/>
  <c r="K647" i="3"/>
  <c r="K643" i="3"/>
  <c r="K639" i="3"/>
  <c r="K635" i="3"/>
  <c r="K631" i="3"/>
  <c r="K627" i="3"/>
  <c r="K623" i="3"/>
  <c r="K619" i="3"/>
  <c r="K615" i="3"/>
  <c r="K611" i="3"/>
  <c r="K607" i="3"/>
  <c r="K603" i="3"/>
  <c r="K599" i="3"/>
  <c r="K595" i="3"/>
  <c r="K591" i="3"/>
  <c r="K587" i="3"/>
  <c r="K583" i="3"/>
  <c r="K579" i="3"/>
  <c r="K575" i="3"/>
  <c r="K571" i="3"/>
  <c r="K567" i="3"/>
  <c r="K563" i="3"/>
  <c r="K559" i="3"/>
  <c r="K555" i="3"/>
  <c r="K551" i="3"/>
  <c r="K547" i="3"/>
  <c r="K543" i="3"/>
  <c r="K539" i="3"/>
  <c r="K535" i="3"/>
  <c r="K531" i="3"/>
  <c r="K527" i="3"/>
  <c r="K523" i="3"/>
  <c r="K519" i="3"/>
  <c r="K515" i="3"/>
  <c r="K511" i="3"/>
  <c r="K507" i="3"/>
  <c r="K503" i="3"/>
  <c r="K499" i="3"/>
  <c r="K495" i="3"/>
  <c r="K491" i="3"/>
  <c r="K487" i="3"/>
  <c r="K483" i="3"/>
  <c r="K479" i="3"/>
  <c r="K475" i="3"/>
  <c r="K471" i="3"/>
  <c r="K467" i="3"/>
  <c r="K463" i="3"/>
  <c r="K459" i="3"/>
  <c r="K455" i="3"/>
  <c r="K451" i="3"/>
  <c r="K447" i="3"/>
  <c r="K443" i="3"/>
  <c r="K439" i="3"/>
  <c r="K435" i="3"/>
  <c r="K431" i="3"/>
  <c r="K427" i="3"/>
  <c r="K423" i="3"/>
  <c r="K419" i="3"/>
  <c r="K415" i="3"/>
  <c r="K411" i="3"/>
  <c r="K407" i="3"/>
  <c r="K403" i="3"/>
  <c r="K399" i="3"/>
  <c r="K395" i="3"/>
  <c r="K391" i="3"/>
  <c r="K387" i="3"/>
  <c r="K383" i="3"/>
  <c r="K379" i="3"/>
  <c r="K375" i="3"/>
  <c r="K371" i="3"/>
  <c r="K367" i="3"/>
  <c r="K363" i="3"/>
  <c r="K359" i="3"/>
  <c r="K355" i="3"/>
  <c r="K351" i="3"/>
  <c r="K347" i="3"/>
  <c r="K343" i="3"/>
  <c r="K339" i="3"/>
  <c r="K335" i="3"/>
  <c r="K331" i="3"/>
  <c r="K327" i="3"/>
  <c r="K323" i="3"/>
  <c r="K319" i="3"/>
  <c r="K315" i="3"/>
  <c r="K311" i="3"/>
  <c r="K307" i="3"/>
  <c r="K303" i="3"/>
  <c r="K299" i="3"/>
  <c r="K295" i="3"/>
  <c r="K291" i="3"/>
  <c r="K287" i="3"/>
  <c r="K283" i="3"/>
  <c r="K279" i="3"/>
  <c r="K275" i="3"/>
  <c r="K271" i="3"/>
  <c r="K267" i="3"/>
  <c r="K263" i="3"/>
  <c r="K259" i="3"/>
  <c r="K255" i="3"/>
  <c r="K251" i="3"/>
  <c r="K247" i="3"/>
  <c r="K243" i="3"/>
  <c r="K239" i="3"/>
  <c r="K235" i="3"/>
  <c r="K231" i="3"/>
  <c r="K227" i="3"/>
  <c r="K223" i="3"/>
  <c r="K219" i="3"/>
  <c r="K215" i="3"/>
  <c r="K211" i="3"/>
  <c r="K207" i="3"/>
  <c r="K203" i="3"/>
  <c r="K199" i="3"/>
  <c r="K195" i="3"/>
  <c r="K191" i="3"/>
  <c r="K187" i="3"/>
  <c r="K183" i="3"/>
  <c r="K179" i="3"/>
  <c r="K175" i="3"/>
  <c r="K171" i="3"/>
  <c r="K167" i="3"/>
  <c r="K163" i="3"/>
  <c r="K159" i="3"/>
  <c r="K155" i="3"/>
  <c r="K151" i="3"/>
  <c r="K147" i="3"/>
  <c r="K143" i="3"/>
  <c r="K139" i="3"/>
  <c r="K135" i="3"/>
  <c r="K131" i="3"/>
  <c r="K127" i="3"/>
  <c r="K122" i="3"/>
  <c r="K118" i="3"/>
  <c r="K114" i="3"/>
  <c r="K110" i="3"/>
  <c r="K106" i="3"/>
  <c r="K102" i="3"/>
  <c r="K98" i="3"/>
  <c r="K94" i="3"/>
  <c r="K90" i="3"/>
  <c r="K86" i="3"/>
  <c r="K82" i="3"/>
  <c r="K78" i="3"/>
  <c r="K74" i="3"/>
  <c r="K70" i="3"/>
  <c r="K66" i="3"/>
  <c r="K62" i="3"/>
  <c r="K58" i="3"/>
  <c r="K54" i="3"/>
  <c r="K50" i="3"/>
  <c r="K46" i="3"/>
  <c r="K42" i="3"/>
  <c r="K38" i="3"/>
  <c r="K34" i="3"/>
  <c r="K30" i="3"/>
  <c r="K26" i="3"/>
  <c r="K22" i="3"/>
  <c r="K18" i="3"/>
  <c r="K14" i="3"/>
  <c r="K10" i="3"/>
  <c r="K874" i="3"/>
  <c r="K858" i="3"/>
  <c r="K842" i="3"/>
  <c r="K834" i="3"/>
  <c r="K830" i="3"/>
  <c r="K826" i="3"/>
  <c r="K822" i="3"/>
  <c r="K818" i="3"/>
  <c r="K814" i="3"/>
  <c r="K810" i="3"/>
  <c r="K806" i="3"/>
  <c r="K802" i="3"/>
  <c r="K798" i="3"/>
  <c r="K794" i="3"/>
  <c r="K790" i="3"/>
  <c r="K786" i="3"/>
  <c r="K782" i="3"/>
  <c r="K778" i="3"/>
  <c r="K774" i="3"/>
  <c r="K770" i="3"/>
  <c r="K766" i="3"/>
  <c r="K762" i="3"/>
  <c r="K758" i="3"/>
  <c r="K754" i="3"/>
  <c r="K750" i="3"/>
  <c r="K746" i="3"/>
  <c r="K742" i="3"/>
  <c r="K738" i="3"/>
  <c r="K734" i="3"/>
  <c r="K730" i="3"/>
  <c r="K726" i="3"/>
  <c r="K722" i="3"/>
  <c r="K718" i="3"/>
  <c r="K714" i="3"/>
  <c r="K710" i="3"/>
  <c r="K706" i="3"/>
  <c r="K702" i="3"/>
  <c r="K698" i="3"/>
  <c r="K694" i="3"/>
  <c r="K690" i="3"/>
  <c r="K686" i="3"/>
  <c r="K682" i="3"/>
  <c r="K678" i="3"/>
  <c r="K674" i="3"/>
  <c r="K670" i="3"/>
  <c r="K666" i="3"/>
  <c r="K662" i="3"/>
  <c r="K658" i="3"/>
  <c r="K654" i="3"/>
  <c r="K650" i="3"/>
  <c r="K646" i="3"/>
  <c r="K642" i="3"/>
  <c r="K638" i="3"/>
  <c r="K634" i="3"/>
  <c r="K630" i="3"/>
  <c r="K626" i="3"/>
  <c r="K622" i="3"/>
  <c r="K618" i="3"/>
  <c r="K614" i="3"/>
  <c r="K610" i="3"/>
  <c r="K606" i="3"/>
  <c r="K602" i="3"/>
  <c r="K598" i="3"/>
  <c r="K594" i="3"/>
  <c r="K590" i="3"/>
  <c r="K586" i="3"/>
  <c r="K582" i="3"/>
  <c r="K578" i="3"/>
  <c r="K574" i="3"/>
  <c r="K570" i="3"/>
  <c r="K566" i="3"/>
  <c r="K562" i="3"/>
  <c r="K558" i="3"/>
  <c r="K554" i="3"/>
  <c r="K550" i="3"/>
  <c r="K546" i="3"/>
  <c r="K542" i="3"/>
  <c r="K538" i="3"/>
  <c r="K534" i="3"/>
  <c r="K530" i="3"/>
  <c r="K526" i="3"/>
  <c r="K522" i="3"/>
  <c r="K518" i="3"/>
  <c r="K514" i="3"/>
  <c r="K510" i="3"/>
  <c r="K506" i="3"/>
  <c r="K502" i="3"/>
  <c r="K498" i="3"/>
  <c r="K494" i="3"/>
  <c r="K490" i="3"/>
  <c r="K486" i="3"/>
  <c r="K482" i="3"/>
  <c r="K478" i="3"/>
  <c r="K474" i="3"/>
  <c r="K470" i="3"/>
  <c r="K466" i="3"/>
  <c r="K462" i="3"/>
  <c r="K458" i="3"/>
  <c r="K454" i="3"/>
  <c r="K450" i="3"/>
  <c r="K446" i="3"/>
  <c r="K442" i="3"/>
  <c r="K438" i="3"/>
  <c r="K434" i="3"/>
  <c r="K430" i="3"/>
  <c r="K426" i="3"/>
  <c r="K422" i="3"/>
  <c r="K418" i="3"/>
  <c r="K414" i="3"/>
  <c r="K410" i="3"/>
  <c r="K406" i="3"/>
  <c r="K402" i="3"/>
  <c r="K398" i="3"/>
  <c r="K394" i="3"/>
  <c r="K390" i="3"/>
  <c r="K386" i="3"/>
  <c r="K382" i="3"/>
  <c r="K378" i="3"/>
  <c r="K374" i="3"/>
  <c r="K370" i="3"/>
  <c r="K366" i="3"/>
  <c r="K362" i="3"/>
  <c r="K358" i="3"/>
  <c r="K354" i="3"/>
  <c r="K350" i="3"/>
  <c r="K346" i="3"/>
  <c r="K342" i="3"/>
  <c r="K338" i="3"/>
  <c r="K334" i="3"/>
  <c r="K330" i="3"/>
  <c r="K326" i="3"/>
  <c r="K322" i="3"/>
  <c r="K318" i="3"/>
  <c r="K314" i="3"/>
  <c r="K310" i="3"/>
  <c r="K306" i="3"/>
  <c r="K302" i="3"/>
  <c r="K298" i="3"/>
  <c r="K294" i="3"/>
  <c r="K290" i="3"/>
  <c r="K286" i="3"/>
  <c r="K282" i="3"/>
  <c r="K278" i="3"/>
  <c r="K274" i="3"/>
  <c r="K270" i="3"/>
  <c r="K266" i="3"/>
  <c r="K262" i="3"/>
  <c r="K258" i="3"/>
  <c r="K254" i="3"/>
  <c r="K250" i="3"/>
  <c r="K246" i="3"/>
  <c r="K242" i="3"/>
  <c r="K238" i="3"/>
  <c r="K234" i="3"/>
  <c r="K230" i="3"/>
  <c r="K226" i="3"/>
  <c r="K222" i="3"/>
  <c r="K218" i="3"/>
  <c r="K214" i="3"/>
  <c r="K210" i="3"/>
  <c r="K206" i="3"/>
  <c r="K202" i="3"/>
  <c r="K198" i="3"/>
  <c r="K194" i="3"/>
  <c r="K190" i="3"/>
  <c r="K186" i="3"/>
  <c r="K182" i="3"/>
  <c r="K178" i="3"/>
  <c r="K174" i="3"/>
  <c r="K170" i="3"/>
  <c r="K166" i="3"/>
  <c r="K162" i="3"/>
  <c r="K158" i="3"/>
  <c r="K154" i="3"/>
  <c r="K150" i="3"/>
  <c r="K146" i="3"/>
  <c r="K142" i="3"/>
  <c r="K138" i="3"/>
  <c r="K134" i="3"/>
  <c r="K130" i="3"/>
  <c r="K126" i="3"/>
  <c r="K121" i="3"/>
  <c r="K117" i="3"/>
  <c r="K113" i="3"/>
  <c r="K109" i="3"/>
  <c r="K105" i="3"/>
  <c r="K101" i="3"/>
  <c r="K97" i="3"/>
  <c r="K93" i="3"/>
  <c r="K89" i="3"/>
  <c r="K85" i="3"/>
  <c r="K81" i="3"/>
  <c r="K77" i="3"/>
  <c r="K73" i="3"/>
  <c r="K69" i="3"/>
  <c r="K65" i="3"/>
  <c r="K61" i="3"/>
  <c r="K57" i="3"/>
  <c r="K53" i="3"/>
  <c r="K49" i="3"/>
  <c r="K45" i="3"/>
  <c r="K41" i="3"/>
  <c r="K37" i="3"/>
  <c r="K33" i="3"/>
  <c r="K29" i="3"/>
  <c r="K25" i="3"/>
  <c r="K21" i="3"/>
  <c r="K17" i="3"/>
  <c r="K13" i="3"/>
  <c r="K9" i="3"/>
  <c r="K6" i="3"/>
  <c r="K870" i="3"/>
  <c r="K850" i="3"/>
  <c r="K877" i="3"/>
  <c r="K857" i="3"/>
  <c r="K845" i="3"/>
  <c r="K833" i="3"/>
  <c r="K821" i="3"/>
  <c r="K809" i="3"/>
  <c r="K801" i="3"/>
  <c r="K793" i="3"/>
  <c r="K785" i="3"/>
  <c r="K781" i="3"/>
  <c r="K777" i="3"/>
  <c r="K773" i="3"/>
  <c r="K769" i="3"/>
  <c r="K765" i="3"/>
  <c r="K761" i="3"/>
  <c r="K757" i="3"/>
  <c r="K753" i="3"/>
  <c r="K749" i="3"/>
  <c r="K745" i="3"/>
  <c r="K741" i="3"/>
  <c r="K737" i="3"/>
  <c r="K733" i="3"/>
  <c r="K729" i="3"/>
  <c r="K725" i="3"/>
  <c r="K721" i="3"/>
  <c r="K717" i="3"/>
  <c r="K713" i="3"/>
  <c r="K709" i="3"/>
  <c r="K705" i="3"/>
  <c r="K701" i="3"/>
  <c r="K697" i="3"/>
  <c r="K693" i="3"/>
  <c r="K689" i="3"/>
  <c r="K685" i="3"/>
  <c r="K681" i="3"/>
  <c r="K677" i="3"/>
  <c r="K673" i="3"/>
  <c r="K669" i="3"/>
  <c r="K665" i="3"/>
  <c r="K661" i="3"/>
  <c r="K657" i="3"/>
  <c r="K653" i="3"/>
  <c r="K649" i="3"/>
  <c r="K645" i="3"/>
  <c r="K641" i="3"/>
  <c r="K637" i="3"/>
  <c r="K633" i="3"/>
  <c r="K629" i="3"/>
  <c r="K625" i="3"/>
  <c r="K621" i="3"/>
  <c r="K617" i="3"/>
  <c r="K613" i="3"/>
  <c r="K609" i="3"/>
  <c r="K605" i="3"/>
  <c r="K601" i="3"/>
  <c r="K597" i="3"/>
  <c r="K593" i="3"/>
  <c r="K589" i="3"/>
  <c r="K585" i="3"/>
  <c r="K581" i="3"/>
  <c r="K577" i="3"/>
  <c r="K573" i="3"/>
  <c r="K569" i="3"/>
  <c r="K565" i="3"/>
  <c r="K561" i="3"/>
  <c r="K557" i="3"/>
  <c r="K553" i="3"/>
  <c r="K549" i="3"/>
  <c r="K545" i="3"/>
  <c r="K541" i="3"/>
  <c r="K537" i="3"/>
  <c r="K533" i="3"/>
  <c r="K529" i="3"/>
  <c r="K525" i="3"/>
  <c r="K521" i="3"/>
  <c r="K517" i="3"/>
  <c r="K513" i="3"/>
  <c r="K509" i="3"/>
  <c r="K505" i="3"/>
  <c r="K501" i="3"/>
  <c r="K497" i="3"/>
  <c r="K493" i="3"/>
  <c r="K489" i="3"/>
  <c r="K485" i="3"/>
  <c r="K481" i="3"/>
  <c r="K477" i="3"/>
  <c r="K473" i="3"/>
  <c r="K469" i="3"/>
  <c r="K465" i="3"/>
  <c r="K461" i="3"/>
  <c r="K457" i="3"/>
  <c r="K453" i="3"/>
  <c r="K449" i="3"/>
  <c r="K445" i="3"/>
  <c r="K441" i="3"/>
  <c r="K437" i="3"/>
  <c r="K433" i="3"/>
  <c r="K429" i="3"/>
  <c r="K425" i="3"/>
  <c r="K421" i="3"/>
  <c r="K417" i="3"/>
  <c r="K413" i="3"/>
  <c r="K409" i="3"/>
  <c r="K405" i="3"/>
  <c r="K401" i="3"/>
  <c r="K397" i="3"/>
  <c r="K393" i="3"/>
  <c r="K389" i="3"/>
  <c r="K385" i="3"/>
  <c r="K381" i="3"/>
  <c r="K377" i="3"/>
  <c r="K373" i="3"/>
  <c r="K369" i="3"/>
  <c r="K365" i="3"/>
  <c r="K361" i="3"/>
  <c r="K357" i="3"/>
  <c r="K353" i="3"/>
  <c r="K349" i="3"/>
  <c r="K345" i="3"/>
  <c r="K341" i="3"/>
  <c r="K337" i="3"/>
  <c r="K333" i="3"/>
  <c r="K329" i="3"/>
  <c r="K325" i="3"/>
  <c r="K321" i="3"/>
  <c r="K317" i="3"/>
  <c r="K313" i="3"/>
  <c r="K309" i="3"/>
  <c r="K305" i="3"/>
  <c r="K301" i="3"/>
  <c r="K297" i="3"/>
  <c r="K293" i="3"/>
  <c r="K289" i="3"/>
  <c r="K285" i="3"/>
  <c r="K281" i="3"/>
  <c r="K277" i="3"/>
  <c r="K273" i="3"/>
  <c r="K269" i="3"/>
  <c r="K265" i="3"/>
  <c r="K261" i="3"/>
  <c r="K257" i="3"/>
  <c r="K253" i="3"/>
  <c r="K249" i="3"/>
  <c r="K245" i="3"/>
  <c r="K241" i="3"/>
  <c r="K237" i="3"/>
  <c r="K233" i="3"/>
  <c r="K229" i="3"/>
  <c r="K225" i="3"/>
  <c r="K221" i="3"/>
  <c r="K217" i="3"/>
  <c r="K213" i="3"/>
  <c r="K209" i="3"/>
  <c r="K205" i="3"/>
  <c r="K201" i="3"/>
  <c r="K197" i="3"/>
  <c r="K193" i="3"/>
  <c r="K189" i="3"/>
  <c r="K185" i="3"/>
  <c r="K181" i="3"/>
  <c r="K177" i="3"/>
  <c r="K173" i="3"/>
  <c r="K169" i="3"/>
  <c r="K165" i="3"/>
  <c r="K161" i="3"/>
  <c r="K157" i="3"/>
  <c r="K153" i="3"/>
  <c r="K149" i="3"/>
  <c r="K145" i="3"/>
  <c r="K141" i="3"/>
  <c r="K137" i="3"/>
  <c r="K133" i="3"/>
  <c r="K129" i="3"/>
  <c r="K124" i="3"/>
  <c r="K120" i="3"/>
  <c r="K116" i="3"/>
  <c r="K112" i="3"/>
  <c r="K108" i="3"/>
  <c r="K104" i="3"/>
  <c r="K100" i="3"/>
  <c r="K96" i="3"/>
  <c r="K92" i="3"/>
  <c r="K88" i="3"/>
  <c r="K84" i="3"/>
  <c r="K80" i="3"/>
  <c r="K76" i="3"/>
  <c r="K72" i="3"/>
  <c r="K68" i="3"/>
  <c r="K64" i="3"/>
  <c r="K60" i="3"/>
  <c r="K56" i="3"/>
  <c r="K52" i="3"/>
  <c r="K48" i="3"/>
  <c r="K44" i="3"/>
  <c r="K40" i="3"/>
  <c r="K36" i="3"/>
  <c r="K32" i="3"/>
  <c r="K28" i="3"/>
  <c r="K24" i="3"/>
  <c r="K20" i="3"/>
  <c r="K16" i="3"/>
  <c r="K12" i="3"/>
  <c r="K8" i="3"/>
  <c r="K866" i="3"/>
  <c r="K846" i="3"/>
  <c r="K881" i="3"/>
  <c r="K869" i="3"/>
  <c r="K865" i="3"/>
  <c r="K853" i="3"/>
  <c r="K841" i="3"/>
  <c r="K825" i="3"/>
  <c r="K813" i="3"/>
  <c r="K797" i="3"/>
  <c r="K880" i="3"/>
  <c r="K868" i="3"/>
  <c r="K856" i="3"/>
  <c r="K848" i="3"/>
  <c r="K836" i="3"/>
  <c r="K828" i="3"/>
  <c r="K820" i="3"/>
  <c r="K812" i="3"/>
  <c r="K804" i="3"/>
  <c r="K792" i="3"/>
  <c r="K784" i="3"/>
  <c r="K772" i="3"/>
  <c r="K764" i="3"/>
  <c r="K752" i="3"/>
  <c r="K744" i="3"/>
  <c r="K736" i="3"/>
  <c r="K724" i="3"/>
  <c r="K716" i="3"/>
  <c r="K708" i="3"/>
  <c r="K696" i="3"/>
  <c r="K688" i="3"/>
  <c r="K680" i="3"/>
  <c r="K672" i="3"/>
  <c r="K664" i="3"/>
  <c r="K656" i="3"/>
  <c r="K652" i="3"/>
  <c r="K648" i="3"/>
  <c r="K644" i="3"/>
  <c r="K636" i="3"/>
  <c r="K632" i="3"/>
  <c r="K628" i="3"/>
  <c r="K624" i="3"/>
  <c r="K620" i="3"/>
  <c r="K616" i="3"/>
  <c r="K612" i="3"/>
  <c r="K608" i="3"/>
  <c r="K604" i="3"/>
  <c r="K600" i="3"/>
  <c r="K596" i="3"/>
  <c r="K592" i="3"/>
  <c r="K588" i="3"/>
  <c r="K584" i="3"/>
  <c r="K580" i="3"/>
  <c r="K576" i="3"/>
  <c r="K572" i="3"/>
  <c r="K568" i="3"/>
  <c r="K564" i="3"/>
  <c r="K560" i="3"/>
  <c r="K556" i="3"/>
  <c r="K552" i="3"/>
  <c r="K548" i="3"/>
  <c r="K544" i="3"/>
  <c r="K540" i="3"/>
  <c r="K536" i="3"/>
  <c r="K532" i="3"/>
  <c r="K528" i="3"/>
  <c r="K524" i="3"/>
  <c r="K520" i="3"/>
  <c r="K516" i="3"/>
  <c r="K512" i="3"/>
  <c r="K508" i="3"/>
  <c r="K504" i="3"/>
  <c r="K500" i="3"/>
  <c r="K496" i="3"/>
  <c r="K492" i="3"/>
  <c r="K488" i="3"/>
  <c r="K484" i="3"/>
  <c r="K480" i="3"/>
  <c r="K476" i="3"/>
  <c r="K472" i="3"/>
  <c r="K468" i="3"/>
  <c r="K464" i="3"/>
  <c r="K460" i="3"/>
  <c r="K456" i="3"/>
  <c r="K452" i="3"/>
  <c r="K448" i="3"/>
  <c r="K444" i="3"/>
  <c r="K440" i="3"/>
  <c r="K436" i="3"/>
  <c r="K432" i="3"/>
  <c r="K428" i="3"/>
  <c r="K424" i="3"/>
  <c r="K420" i="3"/>
  <c r="K416" i="3"/>
  <c r="K412" i="3"/>
  <c r="K408" i="3"/>
  <c r="K404" i="3"/>
  <c r="K400" i="3"/>
  <c r="K396" i="3"/>
  <c r="K392" i="3"/>
  <c r="K388" i="3"/>
  <c r="K384" i="3"/>
  <c r="K380" i="3"/>
  <c r="K376" i="3"/>
  <c r="K372" i="3"/>
  <c r="K368" i="3"/>
  <c r="K364" i="3"/>
  <c r="K360" i="3"/>
  <c r="K356" i="3"/>
  <c r="K352" i="3"/>
  <c r="K348" i="3"/>
  <c r="K344" i="3"/>
  <c r="K340" i="3"/>
  <c r="K336" i="3"/>
  <c r="K332" i="3"/>
  <c r="K328" i="3"/>
  <c r="K324" i="3"/>
  <c r="K320" i="3"/>
  <c r="K316" i="3"/>
  <c r="K312" i="3"/>
  <c r="K308" i="3"/>
  <c r="K304" i="3"/>
  <c r="K300" i="3"/>
  <c r="K296" i="3"/>
  <c r="K292" i="3"/>
  <c r="K288" i="3"/>
  <c r="K284" i="3"/>
  <c r="K280" i="3"/>
  <c r="K276" i="3"/>
  <c r="K272" i="3"/>
  <c r="K268" i="3"/>
  <c r="K264" i="3"/>
  <c r="K260" i="3"/>
  <c r="K256" i="3"/>
  <c r="K252" i="3"/>
  <c r="K248" i="3"/>
  <c r="K244" i="3"/>
  <c r="K240" i="3"/>
  <c r="K236" i="3"/>
  <c r="K232" i="3"/>
  <c r="K228" i="3"/>
  <c r="K224" i="3"/>
  <c r="K220" i="3"/>
  <c r="K216" i="3"/>
  <c r="K212" i="3"/>
  <c r="K208" i="3"/>
  <c r="K204" i="3"/>
  <c r="K200" i="3"/>
  <c r="K196" i="3"/>
  <c r="K192" i="3"/>
  <c r="K188" i="3"/>
  <c r="K184" i="3"/>
  <c r="K180" i="3"/>
  <c r="K176" i="3"/>
  <c r="K172" i="3"/>
  <c r="K168" i="3"/>
  <c r="K164" i="3"/>
  <c r="K160" i="3"/>
  <c r="K156" i="3"/>
  <c r="K152" i="3"/>
  <c r="K148" i="3"/>
  <c r="K144" i="3"/>
  <c r="K140" i="3"/>
  <c r="K136" i="3"/>
  <c r="K132" i="3"/>
  <c r="K128" i="3"/>
  <c r="K123" i="3"/>
  <c r="K119" i="3"/>
  <c r="K115" i="3"/>
  <c r="K111" i="3"/>
  <c r="K107" i="3"/>
  <c r="K103" i="3"/>
  <c r="K99" i="3"/>
  <c r="K95" i="3"/>
  <c r="K91" i="3"/>
  <c r="K87" i="3"/>
  <c r="K83" i="3"/>
  <c r="K79" i="3"/>
  <c r="K75" i="3"/>
  <c r="K71" i="3"/>
  <c r="K67" i="3"/>
  <c r="K63" i="3"/>
  <c r="K59" i="3"/>
  <c r="K55" i="3"/>
  <c r="K51" i="3"/>
  <c r="K47" i="3"/>
  <c r="K43" i="3"/>
  <c r="K39" i="3"/>
  <c r="K35" i="3"/>
  <c r="K31" i="3"/>
  <c r="K27" i="3"/>
  <c r="K23" i="3"/>
  <c r="K19" i="3"/>
  <c r="K15" i="3"/>
  <c r="K11" i="3"/>
  <c r="K7" i="3"/>
  <c r="B68" i="3"/>
  <c r="D121" i="3"/>
  <c r="E15" i="3"/>
  <c r="E13" i="3" s="1"/>
  <c r="E16" i="3"/>
  <c r="E14" i="3" l="1"/>
  <c r="L573" i="3" s="1"/>
  <c r="L882" i="3" l="1"/>
  <c r="N573" i="3"/>
  <c r="P573" i="3"/>
  <c r="L125" i="3"/>
  <c r="C124" i="3"/>
  <c r="L822" i="3"/>
  <c r="L603" i="3"/>
  <c r="L778" i="3"/>
  <c r="L498" i="3"/>
  <c r="L255" i="3"/>
  <c r="L79" i="3"/>
  <c r="L355" i="3"/>
  <c r="L205" i="3"/>
  <c r="L739" i="3"/>
  <c r="L636" i="3"/>
  <c r="L73" i="3"/>
  <c r="L106" i="3"/>
  <c r="L433" i="3"/>
  <c r="L791" i="3"/>
  <c r="L322" i="3"/>
  <c r="L869" i="3"/>
  <c r="L297" i="3"/>
  <c r="L397" i="3"/>
  <c r="L514" i="3"/>
  <c r="L459" i="3"/>
  <c r="L305" i="3"/>
  <c r="L215" i="3"/>
  <c r="L807" i="3"/>
  <c r="L62" i="3"/>
  <c r="L462" i="3"/>
  <c r="L108" i="3"/>
  <c r="L130" i="3"/>
  <c r="L751" i="3"/>
  <c r="L677" i="3"/>
  <c r="L81" i="3"/>
  <c r="L119" i="3"/>
  <c r="L655" i="3"/>
  <c r="L521" i="3"/>
  <c r="L792" i="3"/>
  <c r="L536" i="3"/>
  <c r="L427" i="3"/>
  <c r="L66" i="3"/>
  <c r="L24" i="3"/>
  <c r="L391" i="3"/>
  <c r="L243" i="3"/>
  <c r="L752" i="3"/>
  <c r="L384" i="3"/>
  <c r="L368" i="3"/>
  <c r="L373" i="3"/>
  <c r="L862" i="3"/>
  <c r="L49" i="3"/>
  <c r="L611" i="3"/>
  <c r="L568" i="3"/>
  <c r="L719" i="3"/>
  <c r="L32" i="3"/>
  <c r="L74" i="3"/>
  <c r="L246" i="3"/>
  <c r="L316" i="3"/>
  <c r="L665" i="3"/>
  <c r="L776" i="3"/>
  <c r="L376" i="3"/>
  <c r="L206" i="3"/>
  <c r="L248" i="3"/>
  <c r="L674" i="3"/>
  <c r="L27" i="3"/>
  <c r="L785" i="3"/>
  <c r="L852" i="3"/>
  <c r="L309" i="3"/>
  <c r="L593" i="3"/>
  <c r="L703" i="3"/>
  <c r="L714" i="3"/>
  <c r="L159" i="3"/>
  <c r="L240" i="3"/>
  <c r="L329" i="3"/>
  <c r="L419" i="3"/>
  <c r="L548" i="3"/>
  <c r="L633" i="3"/>
  <c r="L610" i="3"/>
  <c r="L353" i="3"/>
  <c r="L651" i="3"/>
  <c r="L318" i="3"/>
  <c r="L114" i="3"/>
  <c r="L311" i="3"/>
  <c r="L706" i="3"/>
  <c r="L138" i="3"/>
  <c r="L69" i="3"/>
  <c r="L731" i="3"/>
  <c r="L559" i="3"/>
  <c r="L7" i="3"/>
  <c r="L670" i="3"/>
  <c r="L767" i="3"/>
  <c r="L687" i="3"/>
  <c r="L773" i="3"/>
  <c r="L191" i="3"/>
  <c r="L176" i="3"/>
  <c r="L233" i="3"/>
  <c r="L150" i="3"/>
  <c r="L503" i="3"/>
  <c r="L464" i="3"/>
  <c r="L505" i="3"/>
  <c r="L370" i="3"/>
  <c r="L872" i="3"/>
  <c r="L369" i="3"/>
  <c r="L456" i="3"/>
  <c r="L475" i="3"/>
  <c r="L286" i="3"/>
  <c r="L289" i="3"/>
  <c r="L121" i="3"/>
  <c r="L88" i="3"/>
  <c r="L802" i="3"/>
  <c r="L250" i="3"/>
  <c r="L141" i="3"/>
  <c r="L147" i="3"/>
  <c r="L613" i="3"/>
  <c r="L485" i="3"/>
  <c r="L734" i="3"/>
  <c r="L390" i="3"/>
  <c r="L577" i="3"/>
  <c r="L707" i="3"/>
  <c r="L671" i="3"/>
  <c r="L810" i="3"/>
  <c r="L805" i="3"/>
  <c r="L64" i="3"/>
  <c r="L319" i="3"/>
  <c r="L208" i="3"/>
  <c r="L169" i="3"/>
  <c r="L87" i="3"/>
  <c r="L278" i="3"/>
  <c r="L527" i="3"/>
  <c r="L444" i="3"/>
  <c r="L357" i="3"/>
  <c r="L537" i="3"/>
  <c r="L434" i="3"/>
  <c r="L626" i="3"/>
  <c r="L712" i="3"/>
  <c r="L600" i="3"/>
  <c r="L440" i="3"/>
  <c r="L555" i="3"/>
  <c r="L347" i="3"/>
  <c r="L111" i="3"/>
  <c r="L225" i="3"/>
  <c r="L200" i="3"/>
  <c r="L247" i="3"/>
  <c r="L765" i="3"/>
  <c r="L727" i="3"/>
  <c r="L330" i="3"/>
  <c r="L333" i="3"/>
  <c r="L85" i="3"/>
  <c r="L721" i="3"/>
  <c r="L795" i="3"/>
  <c r="L394" i="3"/>
  <c r="L328" i="3"/>
  <c r="L481" i="3"/>
  <c r="L474" i="3"/>
  <c r="L213" i="3"/>
  <c r="L595" i="3"/>
  <c r="L155" i="3"/>
  <c r="L771" i="3"/>
  <c r="L799" i="3"/>
  <c r="L858" i="3"/>
  <c r="L842" i="3"/>
  <c r="L682" i="3"/>
  <c r="L741" i="3"/>
  <c r="L127" i="3"/>
  <c r="L287" i="3"/>
  <c r="L113" i="3"/>
  <c r="L42" i="3"/>
  <c r="L201" i="3"/>
  <c r="L23" i="3"/>
  <c r="L214" i="3"/>
  <c r="L387" i="3"/>
  <c r="L567" i="3"/>
  <c r="L400" i="3"/>
  <c r="L572" i="3"/>
  <c r="L441" i="3"/>
  <c r="L601" i="3"/>
  <c r="L418" i="3"/>
  <c r="L546" i="3"/>
  <c r="L840" i="3"/>
  <c r="L680" i="3"/>
  <c r="L648" i="3"/>
  <c r="L472" i="3"/>
  <c r="L344" i="3"/>
  <c r="L539" i="3"/>
  <c r="L363" i="3"/>
  <c r="L222" i="3"/>
  <c r="L47" i="3"/>
  <c r="L161" i="3"/>
  <c r="L232" i="3"/>
  <c r="L41" i="3"/>
  <c r="L104" i="3"/>
  <c r="L797" i="3"/>
  <c r="L834" i="3"/>
  <c r="L439" i="3"/>
  <c r="L202" i="3"/>
  <c r="L301" i="3"/>
  <c r="L196" i="3"/>
  <c r="L179" i="3"/>
  <c r="L694" i="3"/>
  <c r="L879" i="3"/>
  <c r="L732" i="3"/>
  <c r="L361" i="3"/>
  <c r="L65" i="3"/>
  <c r="L468" i="3"/>
  <c r="L97" i="3"/>
  <c r="L372" i="3"/>
  <c r="L382" i="3"/>
  <c r="L197" i="3"/>
  <c r="L803" i="3"/>
  <c r="L675" i="3"/>
  <c r="L735" i="3"/>
  <c r="L783" i="3"/>
  <c r="L874" i="3"/>
  <c r="L746" i="3"/>
  <c r="L837" i="3"/>
  <c r="L709" i="3"/>
  <c r="L96" i="3"/>
  <c r="L223" i="3"/>
  <c r="L17" i="3"/>
  <c r="L144" i="3"/>
  <c r="L10" i="3"/>
  <c r="L137" i="3"/>
  <c r="L265" i="3"/>
  <c r="L55" i="3"/>
  <c r="L182" i="3"/>
  <c r="L310" i="3"/>
  <c r="L483" i="3"/>
  <c r="L591" i="3"/>
  <c r="L356" i="3"/>
  <c r="L528" i="3"/>
  <c r="L656" i="3"/>
  <c r="L457" i="3"/>
  <c r="L585" i="3"/>
  <c r="L354" i="3"/>
  <c r="L450" i="3"/>
  <c r="L578" i="3"/>
  <c r="L856" i="3"/>
  <c r="L744" i="3"/>
  <c r="L385" i="3"/>
  <c r="L632" i="3"/>
  <c r="L520" i="3"/>
  <c r="L392" i="3"/>
  <c r="L619" i="3"/>
  <c r="L523" i="3"/>
  <c r="L395" i="3"/>
  <c r="L302" i="3"/>
  <c r="L158" i="3"/>
  <c r="L321" i="3"/>
  <c r="L193" i="3"/>
  <c r="L50" i="3"/>
  <c r="L136" i="3"/>
  <c r="L327" i="3"/>
  <c r="L199" i="3"/>
  <c r="L717" i="3"/>
  <c r="L690" i="3"/>
  <c r="L6" i="3"/>
  <c r="L455" i="3"/>
  <c r="L314" i="3"/>
  <c r="L122" i="3"/>
  <c r="L221" i="3"/>
  <c r="L260" i="3"/>
  <c r="L21" i="3"/>
  <c r="L52" i="3"/>
  <c r="L726" i="3"/>
  <c r="L815" i="3"/>
  <c r="L880" i="3"/>
  <c r="L502" i="3"/>
  <c r="L500" i="3"/>
  <c r="L102" i="3"/>
  <c r="L501" i="3"/>
  <c r="L579" i="3"/>
  <c r="L12" i="3"/>
  <c r="L492" i="3"/>
  <c r="L251" i="3"/>
  <c r="L480" i="3"/>
  <c r="L252" i="3"/>
  <c r="L342" i="3"/>
  <c r="L451" i="3"/>
  <c r="L547" i="3"/>
  <c r="L631" i="3"/>
  <c r="L380" i="3"/>
  <c r="L484" i="3"/>
  <c r="L612" i="3"/>
  <c r="L377" i="3"/>
  <c r="L473" i="3"/>
  <c r="L569" i="3"/>
  <c r="L649" i="3"/>
  <c r="L386" i="3"/>
  <c r="L482" i="3"/>
  <c r="L562" i="3"/>
  <c r="L642" i="3"/>
  <c r="L808" i="3"/>
  <c r="L728" i="3"/>
  <c r="L417" i="3"/>
  <c r="L664" i="3"/>
  <c r="L584" i="3"/>
  <c r="L504" i="3"/>
  <c r="L408" i="3"/>
  <c r="L284" i="3"/>
  <c r="L587" i="3"/>
  <c r="L491" i="3"/>
  <c r="L411" i="3"/>
  <c r="L296" i="3"/>
  <c r="L238" i="3"/>
  <c r="L142" i="3"/>
  <c r="L31" i="3"/>
  <c r="L241" i="3"/>
  <c r="L129" i="3"/>
  <c r="L34" i="3"/>
  <c r="L168" i="3"/>
  <c r="L57" i="3"/>
  <c r="L279" i="3"/>
  <c r="L135" i="3"/>
  <c r="L8" i="3"/>
  <c r="L829" i="3"/>
  <c r="L770" i="3"/>
  <c r="L711" i="3"/>
  <c r="L839" i="3"/>
  <c r="L359" i="3"/>
  <c r="L218" i="3"/>
  <c r="L75" i="3"/>
  <c r="L237" i="3"/>
  <c r="L94" i="3"/>
  <c r="L164" i="3"/>
  <c r="L275" i="3"/>
  <c r="L84" i="3"/>
  <c r="L801" i="3"/>
  <c r="L683" i="3"/>
  <c r="L863" i="3"/>
  <c r="L558" i="3"/>
  <c r="L637" i="3"/>
  <c r="L812" i="3"/>
  <c r="L476" i="3"/>
  <c r="L185" i="3"/>
  <c r="L789" i="3"/>
  <c r="L409" i="3"/>
  <c r="L306" i="3"/>
  <c r="L267" i="3"/>
  <c r="L561" i="3"/>
  <c r="L210" i="3"/>
  <c r="L207" i="3"/>
  <c r="L425" i="3"/>
  <c r="L162" i="3"/>
  <c r="L686" i="3"/>
  <c r="L787" i="3"/>
  <c r="L420" i="3"/>
  <c r="L508" i="3"/>
  <c r="L592" i="3"/>
  <c r="L304" i="3"/>
  <c r="L421" i="3"/>
  <c r="L489" i="3"/>
  <c r="L553" i="3"/>
  <c r="L617" i="3"/>
  <c r="L324" i="3"/>
  <c r="L402" i="3"/>
  <c r="L466" i="3"/>
  <c r="L530" i="3"/>
  <c r="L594" i="3"/>
  <c r="L658" i="3"/>
  <c r="L824" i="3"/>
  <c r="L760" i="3"/>
  <c r="L696" i="3"/>
  <c r="L401" i="3"/>
  <c r="L320" i="3"/>
  <c r="L616" i="3"/>
  <c r="L552" i="3"/>
  <c r="L488" i="3"/>
  <c r="L424" i="3"/>
  <c r="L360" i="3"/>
  <c r="L635" i="3"/>
  <c r="L571" i="3"/>
  <c r="L507" i="3"/>
  <c r="L443" i="3"/>
  <c r="L379" i="3"/>
  <c r="L334" i="3"/>
  <c r="L270" i="3"/>
  <c r="L174" i="3"/>
  <c r="L95" i="3"/>
  <c r="L15" i="3"/>
  <c r="L257" i="3"/>
  <c r="L177" i="3"/>
  <c r="L98" i="3"/>
  <c r="L264" i="3"/>
  <c r="L184" i="3"/>
  <c r="L105" i="3"/>
  <c r="L9" i="3"/>
  <c r="L263" i="3"/>
  <c r="L167" i="3"/>
  <c r="L40" i="3"/>
  <c r="L733" i="3"/>
  <c r="L845" i="3"/>
  <c r="L754" i="3"/>
  <c r="L866" i="3"/>
  <c r="L743" i="3"/>
  <c r="L871" i="3"/>
  <c r="L375" i="3"/>
  <c r="L282" i="3"/>
  <c r="L154" i="3"/>
  <c r="L59" i="3"/>
  <c r="L285" i="3"/>
  <c r="L157" i="3"/>
  <c r="L14" i="3"/>
  <c r="L148" i="3"/>
  <c r="L307" i="3"/>
  <c r="L163" i="3"/>
  <c r="L20" i="3"/>
  <c r="L881" i="3"/>
  <c r="L838" i="3"/>
  <c r="L811" i="3"/>
  <c r="L529" i="3"/>
  <c r="L622" i="3"/>
  <c r="L708" i="3"/>
  <c r="L586" i="3"/>
  <c r="L465" i="3"/>
  <c r="L300" i="3"/>
  <c r="L313" i="3"/>
  <c r="L29" i="3"/>
  <c r="L653" i="3"/>
  <c r="L580" i="3"/>
  <c r="L371" i="3"/>
  <c r="L133" i="3"/>
  <c r="L841" i="3"/>
  <c r="L453" i="3"/>
  <c r="L515" i="3"/>
  <c r="L93" i="3"/>
  <c r="L755" i="3"/>
  <c r="L365" i="3"/>
  <c r="L198" i="3"/>
  <c r="L239" i="3"/>
  <c r="L358" i="3"/>
  <c r="L868" i="3"/>
  <c r="L254" i="3"/>
  <c r="L190" i="3"/>
  <c r="L126" i="3"/>
  <c r="L63" i="3"/>
  <c r="L337" i="3"/>
  <c r="L273" i="3"/>
  <c r="L209" i="3"/>
  <c r="L145" i="3"/>
  <c r="L82" i="3"/>
  <c r="L18" i="3"/>
  <c r="L216" i="3"/>
  <c r="L152" i="3"/>
  <c r="L89" i="3"/>
  <c r="L25" i="3"/>
  <c r="L295" i="3"/>
  <c r="L231" i="3"/>
  <c r="L151" i="3"/>
  <c r="L72" i="3"/>
  <c r="L701" i="3"/>
  <c r="L781" i="3"/>
  <c r="L861" i="3"/>
  <c r="L738" i="3"/>
  <c r="L818" i="3"/>
  <c r="L679" i="3"/>
  <c r="L775" i="3"/>
  <c r="L855" i="3"/>
  <c r="L423" i="3"/>
  <c r="L280" i="3"/>
  <c r="L266" i="3"/>
  <c r="L186" i="3"/>
  <c r="L91" i="3"/>
  <c r="L11" i="3"/>
  <c r="L269" i="3"/>
  <c r="L173" i="3"/>
  <c r="L78" i="3"/>
  <c r="L228" i="3"/>
  <c r="L101" i="3"/>
  <c r="L339" i="3"/>
  <c r="L227" i="3"/>
  <c r="L100" i="3"/>
  <c r="L689" i="3"/>
  <c r="L817" i="3"/>
  <c r="L774" i="3"/>
  <c r="L699" i="3"/>
  <c r="L859" i="3"/>
  <c r="L867" i="3"/>
  <c r="L494" i="3"/>
  <c r="L836" i="3"/>
  <c r="L676" i="3"/>
  <c r="L566" i="3"/>
  <c r="L768" i="3"/>
  <c r="L620" i="3"/>
  <c r="L583" i="3"/>
  <c r="L146" i="3"/>
  <c r="L109" i="3"/>
  <c r="L16" i="3"/>
  <c r="L629" i="3"/>
  <c r="L608" i="3"/>
  <c r="L607" i="3"/>
  <c r="L226" i="3"/>
  <c r="L224" i="3"/>
  <c r="L757" i="3"/>
  <c r="L276" i="3"/>
  <c r="L516" i="3"/>
  <c r="L447" i="3"/>
  <c r="L761" i="3"/>
  <c r="L661" i="3"/>
  <c r="L652" i="3"/>
  <c r="L399" i="3"/>
  <c r="L70" i="3"/>
  <c r="L729" i="3"/>
  <c r="L550" i="3"/>
  <c r="L292" i="3"/>
  <c r="L634" i="3"/>
  <c r="L510" i="3"/>
  <c r="L780" i="3"/>
  <c r="L183" i="3"/>
  <c r="L120" i="3"/>
  <c r="L56" i="3"/>
  <c r="L685" i="3"/>
  <c r="L749" i="3"/>
  <c r="L813" i="3"/>
  <c r="L877" i="3"/>
  <c r="L722" i="3"/>
  <c r="L786" i="3"/>
  <c r="L850" i="3"/>
  <c r="L695" i="3"/>
  <c r="L759" i="3"/>
  <c r="L823" i="3"/>
  <c r="L471" i="3"/>
  <c r="L407" i="3"/>
  <c r="L343" i="3"/>
  <c r="L298" i="3"/>
  <c r="L234" i="3"/>
  <c r="L170" i="3"/>
  <c r="L107" i="3"/>
  <c r="L43" i="3"/>
  <c r="L317" i="3"/>
  <c r="L253" i="3"/>
  <c r="L189" i="3"/>
  <c r="L30" i="3"/>
  <c r="L212" i="3"/>
  <c r="L132" i="3"/>
  <c r="L37" i="3"/>
  <c r="L291" i="3"/>
  <c r="L211" i="3"/>
  <c r="L116" i="3"/>
  <c r="L36" i="3"/>
  <c r="L737" i="3"/>
  <c r="L865" i="3"/>
  <c r="L758" i="3"/>
  <c r="L854" i="3"/>
  <c r="L763" i="3"/>
  <c r="L875" i="3"/>
  <c r="L835" i="3"/>
  <c r="L422" i="3"/>
  <c r="L582" i="3"/>
  <c r="L816" i="3"/>
  <c r="L740" i="3"/>
  <c r="L478" i="3"/>
  <c r="L606" i="3"/>
  <c r="L704" i="3"/>
  <c r="L288" i="3"/>
  <c r="L388" i="3"/>
  <c r="L431" i="3"/>
  <c r="L103" i="3"/>
  <c r="L22" i="3"/>
  <c r="L187" i="3"/>
  <c r="L698" i="3"/>
  <c r="L589" i="3"/>
  <c r="L349" i="3"/>
  <c r="L412" i="3"/>
  <c r="L495" i="3"/>
  <c r="L51" i="3"/>
  <c r="L54" i="3"/>
  <c r="L219" i="3"/>
  <c r="L723" i="3"/>
  <c r="L581" i="3"/>
  <c r="L345" i="3"/>
  <c r="L599" i="3"/>
  <c r="L166" i="3"/>
  <c r="L256" i="3"/>
  <c r="L725" i="3"/>
  <c r="L470" i="3"/>
  <c r="L557" i="3"/>
  <c r="L512" i="3"/>
  <c r="L511" i="3"/>
  <c r="L71" i="3"/>
  <c r="L77" i="3"/>
  <c r="L777" i="3"/>
  <c r="L506" i="3"/>
  <c r="L764" i="3"/>
  <c r="L554" i="3"/>
  <c r="L638" i="3"/>
  <c r="L110" i="3"/>
  <c r="L46" i="3"/>
  <c r="L244" i="3"/>
  <c r="L180" i="3"/>
  <c r="L117" i="3"/>
  <c r="L53" i="3"/>
  <c r="L323" i="3"/>
  <c r="L259" i="3"/>
  <c r="L195" i="3"/>
  <c r="L131" i="3"/>
  <c r="L68" i="3"/>
  <c r="L673" i="3"/>
  <c r="L753" i="3"/>
  <c r="L849" i="3"/>
  <c r="L710" i="3"/>
  <c r="L790" i="3"/>
  <c r="L667" i="3"/>
  <c r="L747" i="3"/>
  <c r="L827" i="3"/>
  <c r="L847" i="3"/>
  <c r="L851" i="3"/>
  <c r="L308" i="3"/>
  <c r="L538" i="3"/>
  <c r="L646" i="3"/>
  <c r="L796" i="3"/>
  <c r="L668" i="3"/>
  <c r="L350" i="3"/>
  <c r="L522" i="3"/>
  <c r="L876" i="3"/>
  <c r="L724" i="3"/>
  <c r="L445" i="3"/>
  <c r="L560" i="3"/>
  <c r="L364" i="3"/>
  <c r="L499" i="3"/>
  <c r="L194" i="3"/>
  <c r="L277" i="3"/>
  <c r="L236" i="3"/>
  <c r="L235" i="3"/>
  <c r="L745" i="3"/>
  <c r="L782" i="3"/>
  <c r="L545" i="3"/>
  <c r="L381" i="3"/>
  <c r="L524" i="3"/>
  <c r="L639" i="3"/>
  <c r="L463" i="3"/>
  <c r="L178" i="3"/>
  <c r="L181" i="3"/>
  <c r="L140" i="3"/>
  <c r="L175" i="3"/>
  <c r="L750" i="3"/>
  <c r="L366" i="3"/>
  <c r="L497" i="3"/>
  <c r="L576" i="3"/>
  <c r="L348" i="3"/>
  <c r="L367" i="3"/>
  <c r="L293" i="3"/>
  <c r="L128" i="3"/>
  <c r="L123" i="3"/>
  <c r="L762" i="3"/>
  <c r="L340" i="3"/>
  <c r="L493" i="3"/>
  <c r="L540" i="3"/>
  <c r="L647" i="3"/>
  <c r="L351" i="3"/>
  <c r="L245" i="3"/>
  <c r="L124" i="3"/>
  <c r="L112" i="3"/>
  <c r="L814" i="3"/>
  <c r="L526" i="3"/>
  <c r="L828" i="3"/>
  <c r="L490" i="3"/>
  <c r="L662" i="3"/>
  <c r="L820" i="3"/>
  <c r="L705" i="3"/>
  <c r="L769" i="3"/>
  <c r="L833" i="3"/>
  <c r="L678" i="3"/>
  <c r="L742" i="3"/>
  <c r="L806" i="3"/>
  <c r="L870" i="3"/>
  <c r="L715" i="3"/>
  <c r="L779" i="3"/>
  <c r="L843" i="3"/>
  <c r="L831" i="3"/>
  <c r="L819" i="3"/>
  <c r="L669" i="3"/>
  <c r="L378" i="3"/>
  <c r="L518" i="3"/>
  <c r="L602" i="3"/>
  <c r="L860" i="3"/>
  <c r="L772" i="3"/>
  <c r="L688" i="3"/>
  <c r="L549" i="3"/>
  <c r="L438" i="3"/>
  <c r="L542" i="3"/>
  <c r="L650" i="3"/>
  <c r="L788" i="3"/>
  <c r="L684" i="3"/>
  <c r="L389" i="3"/>
  <c r="L588" i="3"/>
  <c r="L448" i="3"/>
  <c r="L615" i="3"/>
  <c r="L467" i="3"/>
  <c r="L274" i="3"/>
  <c r="L19" i="3"/>
  <c r="L149" i="3"/>
  <c r="L192" i="3"/>
  <c r="L271" i="3"/>
  <c r="L60" i="3"/>
  <c r="L825" i="3"/>
  <c r="L691" i="3"/>
  <c r="L565" i="3"/>
  <c r="L461" i="3"/>
  <c r="L640" i="3"/>
  <c r="L496" i="3"/>
  <c r="L352" i="3"/>
  <c r="L519" i="3"/>
  <c r="L312" i="3"/>
  <c r="L134" i="3"/>
  <c r="L217" i="3"/>
  <c r="L268" i="3"/>
  <c r="L61" i="3"/>
  <c r="L48" i="3"/>
  <c r="L702" i="3"/>
  <c r="L454" i="3"/>
  <c r="L625" i="3"/>
  <c r="L477" i="3"/>
  <c r="L628" i="3"/>
  <c r="L404" i="3"/>
  <c r="L575" i="3"/>
  <c r="L338" i="3"/>
  <c r="L341" i="3"/>
  <c r="L38" i="3"/>
  <c r="L45" i="3"/>
  <c r="L44" i="3"/>
  <c r="L718" i="3"/>
  <c r="L426" i="3"/>
  <c r="L597" i="3"/>
  <c r="L469" i="3"/>
  <c r="L624" i="3"/>
  <c r="L396" i="3"/>
  <c r="L535" i="3"/>
  <c r="L326" i="3"/>
  <c r="L325" i="3"/>
  <c r="L26" i="3"/>
  <c r="L331" i="3"/>
  <c r="L693" i="3"/>
  <c r="L730" i="3"/>
  <c r="L398" i="3"/>
  <c r="L614" i="3"/>
  <c r="L784" i="3"/>
  <c r="L374" i="3"/>
  <c r="L598" i="3"/>
  <c r="L800" i="3"/>
  <c r="L692" i="3"/>
  <c r="L630" i="3"/>
  <c r="L832" i="3"/>
  <c r="L748" i="3"/>
  <c r="L509" i="3"/>
  <c r="L413" i="3"/>
  <c r="L644" i="3"/>
  <c r="L532" i="3"/>
  <c r="L416" i="3"/>
  <c r="L643" i="3"/>
  <c r="L531" i="3"/>
  <c r="L383" i="3"/>
  <c r="L230" i="3"/>
  <c r="L67" i="3"/>
  <c r="L229" i="3"/>
  <c r="L58" i="3"/>
  <c r="L156" i="3"/>
  <c r="L315" i="3"/>
  <c r="L143" i="3"/>
  <c r="L697" i="3"/>
  <c r="L873" i="3"/>
  <c r="L826" i="3"/>
  <c r="L609" i="3"/>
  <c r="L525" i="3"/>
  <c r="L437" i="3"/>
  <c r="L272" i="3"/>
  <c r="L556" i="3"/>
  <c r="L436" i="3"/>
  <c r="L663" i="3"/>
  <c r="L551" i="3"/>
  <c r="L415" i="3"/>
  <c r="L262" i="3"/>
  <c r="L99" i="3"/>
  <c r="L261" i="3"/>
  <c r="L90" i="3"/>
  <c r="L188" i="3"/>
  <c r="L13" i="3"/>
  <c r="L92" i="3"/>
  <c r="L793" i="3"/>
  <c r="L794" i="3"/>
  <c r="L410" i="3"/>
  <c r="L645" i="3"/>
  <c r="L541" i="3"/>
  <c r="L405" i="3"/>
  <c r="L604" i="3"/>
  <c r="L460" i="3"/>
  <c r="L627" i="3"/>
  <c r="L487" i="3"/>
  <c r="L294" i="3"/>
  <c r="L39" i="3"/>
  <c r="L165" i="3"/>
  <c r="L220" i="3"/>
  <c r="L299" i="3"/>
  <c r="L80" i="3"/>
  <c r="L809" i="3"/>
  <c r="L846" i="3"/>
  <c r="L406" i="3"/>
  <c r="L641" i="3"/>
  <c r="L513" i="3"/>
  <c r="L393" i="3"/>
  <c r="L596" i="3"/>
  <c r="L428" i="3"/>
  <c r="L623" i="3"/>
  <c r="L479" i="3"/>
  <c r="L242" i="3"/>
  <c r="L35" i="3"/>
  <c r="L153" i="3"/>
  <c r="L160" i="3"/>
  <c r="L283" i="3"/>
  <c r="L76" i="3"/>
  <c r="L857" i="3"/>
  <c r="L878" i="3"/>
  <c r="L442" i="3"/>
  <c r="L590" i="3"/>
  <c r="L848" i="3"/>
  <c r="L720" i="3"/>
  <c r="L458" i="3"/>
  <c r="L574" i="3"/>
  <c r="L864" i="3"/>
  <c r="L736" i="3"/>
  <c r="L716" i="3"/>
  <c r="L303" i="3"/>
  <c r="L139" i="3"/>
  <c r="L713" i="3"/>
  <c r="L666" i="3"/>
  <c r="L830" i="3"/>
  <c r="L430" i="3"/>
  <c r="L346" i="3"/>
  <c r="L605" i="3"/>
  <c r="L517" i="3"/>
  <c r="L429" i="3"/>
  <c r="L660" i="3"/>
  <c r="L544" i="3"/>
  <c r="L432" i="3"/>
  <c r="L659" i="3"/>
  <c r="L543" i="3"/>
  <c r="L403" i="3"/>
  <c r="L258" i="3"/>
  <c r="L83" i="3"/>
  <c r="L249" i="3"/>
  <c r="L86" i="3"/>
  <c r="L172" i="3"/>
  <c r="L335" i="3"/>
  <c r="L171" i="3"/>
  <c r="L681" i="3"/>
  <c r="L853" i="3"/>
  <c r="L798" i="3"/>
  <c r="L446" i="3"/>
  <c r="L362" i="3"/>
  <c r="L621" i="3"/>
  <c r="L533" i="3"/>
  <c r="L449" i="3"/>
  <c r="L336" i="3"/>
  <c r="L564" i="3"/>
  <c r="L452" i="3"/>
  <c r="L332" i="3"/>
  <c r="L563" i="3"/>
  <c r="L435" i="3"/>
  <c r="L290" i="3"/>
  <c r="L115" i="3"/>
  <c r="L281" i="3"/>
  <c r="L118" i="3"/>
  <c r="L204" i="3"/>
  <c r="L33" i="3"/>
  <c r="L203" i="3"/>
  <c r="L28" i="3"/>
  <c r="L821" i="3"/>
  <c r="L766" i="3"/>
  <c r="L657" i="3"/>
  <c r="L486" i="3"/>
  <c r="L570" i="3"/>
  <c r="L654" i="3"/>
  <c r="L804" i="3"/>
  <c r="L700" i="3"/>
  <c r="L414" i="3"/>
  <c r="L534" i="3"/>
  <c r="L618" i="3"/>
  <c r="L844" i="3"/>
  <c r="L756" i="3"/>
  <c r="L672" i="3"/>
  <c r="B74" i="3"/>
  <c r="D82" i="3" s="1"/>
  <c r="F87" i="3" s="1"/>
  <c r="B92" i="3" s="1"/>
  <c r="B10" i="4"/>
  <c r="L49" i="4" s="1"/>
  <c r="M49" i="4" s="1"/>
  <c r="B8" i="2"/>
  <c r="B6" i="4"/>
  <c r="B31" i="1" l="1"/>
  <c r="B9" i="4" s="1"/>
  <c r="N882" i="3"/>
  <c r="P882" i="3"/>
  <c r="N844" i="3"/>
  <c r="P844" i="3"/>
  <c r="N28" i="3"/>
  <c r="P28" i="3"/>
  <c r="N118" i="3"/>
  <c r="P118" i="3"/>
  <c r="N435" i="3"/>
  <c r="P435" i="3"/>
  <c r="N564" i="3"/>
  <c r="P564" i="3"/>
  <c r="N621" i="3"/>
  <c r="P621" i="3"/>
  <c r="N853" i="3"/>
  <c r="P853" i="3"/>
  <c r="N172" i="3"/>
  <c r="P172" i="3"/>
  <c r="N258" i="3"/>
  <c r="P258" i="3"/>
  <c r="N432" i="3"/>
  <c r="P432" i="3"/>
  <c r="N517" i="3"/>
  <c r="P517" i="3"/>
  <c r="N830" i="3"/>
  <c r="P830" i="3"/>
  <c r="N303" i="3"/>
  <c r="P303" i="3"/>
  <c r="N574" i="3"/>
  <c r="P574" i="3"/>
  <c r="N590" i="3"/>
  <c r="P590" i="3"/>
  <c r="N76" i="3"/>
  <c r="P76" i="3"/>
  <c r="N35" i="3"/>
  <c r="P35" i="3"/>
  <c r="N428" i="3"/>
  <c r="P428" i="3"/>
  <c r="N641" i="3"/>
  <c r="P641" i="3"/>
  <c r="N80" i="3"/>
  <c r="P80" i="3"/>
  <c r="N39" i="3"/>
  <c r="P39" i="3"/>
  <c r="N460" i="3"/>
  <c r="P460" i="3"/>
  <c r="N645" i="3"/>
  <c r="P645" i="3"/>
  <c r="N92" i="3"/>
  <c r="P92" i="3"/>
  <c r="N261" i="3"/>
  <c r="P261" i="3"/>
  <c r="N551" i="3"/>
  <c r="P551" i="3"/>
  <c r="N272" i="3"/>
  <c r="P272" i="3"/>
  <c r="N826" i="3"/>
  <c r="P826" i="3"/>
  <c r="N315" i="3"/>
  <c r="P315" i="3"/>
  <c r="N67" i="3"/>
  <c r="P67" i="3"/>
  <c r="N643" i="3"/>
  <c r="P643" i="3"/>
  <c r="N413" i="3"/>
  <c r="P413" i="3"/>
  <c r="N630" i="3"/>
  <c r="P630" i="3"/>
  <c r="N374" i="3"/>
  <c r="P374" i="3"/>
  <c r="N730" i="3"/>
  <c r="P730" i="3"/>
  <c r="N325" i="3"/>
  <c r="P325" i="3"/>
  <c r="N624" i="3"/>
  <c r="P624" i="3"/>
  <c r="N718" i="3"/>
  <c r="P718" i="3"/>
  <c r="N341" i="3"/>
  <c r="P341" i="3"/>
  <c r="N628" i="3"/>
  <c r="P628" i="3"/>
  <c r="N702" i="3"/>
  <c r="P702" i="3"/>
  <c r="N217" i="3"/>
  <c r="P217" i="3"/>
  <c r="N352" i="3"/>
  <c r="P352" i="3"/>
  <c r="N565" i="3"/>
  <c r="P565" i="3"/>
  <c r="N271" i="3"/>
  <c r="P271" i="3"/>
  <c r="N274" i="3"/>
  <c r="P274" i="3"/>
  <c r="N588" i="3"/>
  <c r="P588" i="3"/>
  <c r="N650" i="3"/>
  <c r="P650" i="3"/>
  <c r="N688" i="3"/>
  <c r="P688" i="3"/>
  <c r="N518" i="3"/>
  <c r="P518" i="3"/>
  <c r="N831" i="3"/>
  <c r="P831" i="3"/>
  <c r="N870" i="3"/>
  <c r="P870" i="3"/>
  <c r="N833" i="3"/>
  <c r="P833" i="3"/>
  <c r="N662" i="3"/>
  <c r="P662" i="3"/>
  <c r="N814" i="3"/>
  <c r="P814" i="3"/>
  <c r="N351" i="3"/>
  <c r="P351" i="3"/>
  <c r="N340" i="3"/>
  <c r="P340" i="3"/>
  <c r="N293" i="3"/>
  <c r="P293" i="3"/>
  <c r="N497" i="3"/>
  <c r="P497" i="3"/>
  <c r="N140" i="3"/>
  <c r="P140" i="3"/>
  <c r="N639" i="3"/>
  <c r="P639" i="3"/>
  <c r="N782" i="3"/>
  <c r="P782" i="3"/>
  <c r="N277" i="3"/>
  <c r="P277" i="3"/>
  <c r="N560" i="3"/>
  <c r="P560" i="3"/>
  <c r="N522" i="3"/>
  <c r="P522" i="3"/>
  <c r="N646" i="3"/>
  <c r="P646" i="3"/>
  <c r="N847" i="3"/>
  <c r="P847" i="3"/>
  <c r="N790" i="3"/>
  <c r="P790" i="3"/>
  <c r="N673" i="3"/>
  <c r="P673" i="3"/>
  <c r="N259" i="3"/>
  <c r="P259" i="3"/>
  <c r="N180" i="3"/>
  <c r="P180" i="3"/>
  <c r="N638" i="3"/>
  <c r="P638" i="3"/>
  <c r="N777" i="3"/>
  <c r="P777" i="3"/>
  <c r="N512" i="3"/>
  <c r="P512" i="3"/>
  <c r="N256" i="3"/>
  <c r="P256" i="3"/>
  <c r="N581" i="3"/>
  <c r="P581" i="3"/>
  <c r="N51" i="3"/>
  <c r="P51" i="3"/>
  <c r="N589" i="3"/>
  <c r="P589" i="3"/>
  <c r="N103" i="3"/>
  <c r="P103" i="3"/>
  <c r="N704" i="3"/>
  <c r="P704" i="3"/>
  <c r="N816" i="3"/>
  <c r="P816" i="3"/>
  <c r="N875" i="3"/>
  <c r="P875" i="3"/>
  <c r="N865" i="3"/>
  <c r="P865" i="3"/>
  <c r="N211" i="3"/>
  <c r="P211" i="3"/>
  <c r="N212" i="3"/>
  <c r="P212" i="3"/>
  <c r="N317" i="3"/>
  <c r="P317" i="3"/>
  <c r="N234" i="3"/>
  <c r="P234" i="3"/>
  <c r="N471" i="3"/>
  <c r="P471" i="3"/>
  <c r="N850" i="3"/>
  <c r="P850" i="3"/>
  <c r="N813" i="3"/>
  <c r="P813" i="3"/>
  <c r="N120" i="3"/>
  <c r="P120" i="3"/>
  <c r="N634" i="3"/>
  <c r="P634" i="3"/>
  <c r="N70" i="3"/>
  <c r="P70" i="3"/>
  <c r="N761" i="3"/>
  <c r="P761" i="3"/>
  <c r="N757" i="3"/>
  <c r="P757" i="3"/>
  <c r="N608" i="3"/>
  <c r="P608" i="3"/>
  <c r="N146" i="3"/>
  <c r="P146" i="3"/>
  <c r="N566" i="3"/>
  <c r="P566" i="3"/>
  <c r="N867" i="3"/>
  <c r="P867" i="3"/>
  <c r="N817" i="3"/>
  <c r="P817" i="3"/>
  <c r="N339" i="3"/>
  <c r="P339" i="3"/>
  <c r="N173" i="3"/>
  <c r="P173" i="3"/>
  <c r="N186" i="3"/>
  <c r="P186" i="3"/>
  <c r="N855" i="3"/>
  <c r="P855" i="3"/>
  <c r="N738" i="3"/>
  <c r="P738" i="3"/>
  <c r="N72" i="3"/>
  <c r="P72" i="3"/>
  <c r="N25" i="3"/>
  <c r="P25" i="3"/>
  <c r="N18" i="3"/>
  <c r="P18" i="3"/>
  <c r="N273" i="3"/>
  <c r="P273" i="3"/>
  <c r="N190" i="3"/>
  <c r="P190" i="3"/>
  <c r="N239" i="3"/>
  <c r="P239" i="3"/>
  <c r="N93" i="3"/>
  <c r="P93" i="3"/>
  <c r="N133" i="3"/>
  <c r="P133" i="3"/>
  <c r="N29" i="3"/>
  <c r="P29" i="3"/>
  <c r="N586" i="3"/>
  <c r="P586" i="3"/>
  <c r="N811" i="3"/>
  <c r="P811" i="3"/>
  <c r="N163" i="3"/>
  <c r="P163" i="3"/>
  <c r="N157" i="3"/>
  <c r="P157" i="3"/>
  <c r="N282" i="3"/>
  <c r="P282" i="3"/>
  <c r="N866" i="3"/>
  <c r="P866" i="3"/>
  <c r="N40" i="3"/>
  <c r="P40" i="3"/>
  <c r="N105" i="3"/>
  <c r="P105" i="3"/>
  <c r="N177" i="3"/>
  <c r="P177" i="3"/>
  <c r="N174" i="3"/>
  <c r="P174" i="3"/>
  <c r="N443" i="3"/>
  <c r="P443" i="3"/>
  <c r="N360" i="3"/>
  <c r="P360" i="3"/>
  <c r="N616" i="3"/>
  <c r="P616" i="3"/>
  <c r="N760" i="3"/>
  <c r="P760" i="3"/>
  <c r="N530" i="3"/>
  <c r="P530" i="3"/>
  <c r="N617" i="3"/>
  <c r="P617" i="3"/>
  <c r="N304" i="3"/>
  <c r="P304" i="3"/>
  <c r="N787" i="3"/>
  <c r="P787" i="3"/>
  <c r="N207" i="3"/>
  <c r="P207" i="3"/>
  <c r="N306" i="3"/>
  <c r="P306" i="3"/>
  <c r="N476" i="3"/>
  <c r="P476" i="3"/>
  <c r="N863" i="3"/>
  <c r="P863" i="3"/>
  <c r="N275" i="3"/>
  <c r="P275" i="3"/>
  <c r="N75" i="3"/>
  <c r="P75" i="3"/>
  <c r="N711" i="3"/>
  <c r="P711" i="3"/>
  <c r="N135" i="3"/>
  <c r="P135" i="3"/>
  <c r="N34" i="3"/>
  <c r="P34" i="3"/>
  <c r="N142" i="3"/>
  <c r="P142" i="3"/>
  <c r="N491" i="3"/>
  <c r="P491" i="3"/>
  <c r="N504" i="3"/>
  <c r="P504" i="3"/>
  <c r="N728" i="3"/>
  <c r="P728" i="3"/>
  <c r="N482" i="3"/>
  <c r="P482" i="3"/>
  <c r="N473" i="3"/>
  <c r="P473" i="3"/>
  <c r="N380" i="3"/>
  <c r="P380" i="3"/>
  <c r="N342" i="3"/>
  <c r="P342" i="3"/>
  <c r="N492" i="3"/>
  <c r="P492" i="3"/>
  <c r="N102" i="3"/>
  <c r="P102" i="3"/>
  <c r="N815" i="3"/>
  <c r="P815" i="3"/>
  <c r="N260" i="3"/>
  <c r="P260" i="3"/>
  <c r="N455" i="3"/>
  <c r="P455" i="3"/>
  <c r="N199" i="3"/>
  <c r="P199" i="3"/>
  <c r="N193" i="3"/>
  <c r="P193" i="3"/>
  <c r="N395" i="3"/>
  <c r="P395" i="3"/>
  <c r="N520" i="3"/>
  <c r="P520" i="3"/>
  <c r="N856" i="3"/>
  <c r="P856" i="3"/>
  <c r="N585" i="3"/>
  <c r="P585" i="3"/>
  <c r="N356" i="3"/>
  <c r="P356" i="3"/>
  <c r="N182" i="3"/>
  <c r="P182" i="3"/>
  <c r="N10" i="3"/>
  <c r="P10" i="3"/>
  <c r="N96" i="3"/>
  <c r="P96" i="3"/>
  <c r="N874" i="3"/>
  <c r="P874" i="3"/>
  <c r="N803" i="3"/>
  <c r="P803" i="3"/>
  <c r="N97" i="3"/>
  <c r="P97" i="3"/>
  <c r="N732" i="3"/>
  <c r="P732" i="3"/>
  <c r="N196" i="3"/>
  <c r="P196" i="3"/>
  <c r="N834" i="3"/>
  <c r="P834" i="3"/>
  <c r="N232" i="3"/>
  <c r="P232" i="3"/>
  <c r="N363" i="3"/>
  <c r="P363" i="3"/>
  <c r="N648" i="3"/>
  <c r="P648" i="3"/>
  <c r="N418" i="3"/>
  <c r="P418" i="3"/>
  <c r="N400" i="3"/>
  <c r="P400" i="3"/>
  <c r="N23" i="3"/>
  <c r="P23" i="3"/>
  <c r="N287" i="3"/>
  <c r="P287" i="3"/>
  <c r="N842" i="3"/>
  <c r="P842" i="3"/>
  <c r="N155" i="3"/>
  <c r="P155" i="3"/>
  <c r="N481" i="3"/>
  <c r="P481" i="3"/>
  <c r="N721" i="3"/>
  <c r="P721" i="3"/>
  <c r="N727" i="3"/>
  <c r="P727" i="3"/>
  <c r="N225" i="3"/>
  <c r="P225" i="3"/>
  <c r="N440" i="3"/>
  <c r="P440" i="3"/>
  <c r="N434" i="3"/>
  <c r="P434" i="3"/>
  <c r="N527" i="3"/>
  <c r="P527" i="3"/>
  <c r="N208" i="3"/>
  <c r="P208" i="3"/>
  <c r="N810" i="3"/>
  <c r="P810" i="3"/>
  <c r="N390" i="3"/>
  <c r="P390" i="3"/>
  <c r="N147" i="3"/>
  <c r="P147" i="3"/>
  <c r="N88" i="3"/>
  <c r="P88" i="3"/>
  <c r="N475" i="3"/>
  <c r="P475" i="3"/>
  <c r="N370" i="3"/>
  <c r="P370" i="3"/>
  <c r="N150" i="3"/>
  <c r="P150" i="3"/>
  <c r="N773" i="3"/>
  <c r="P773" i="3"/>
  <c r="N7" i="3"/>
  <c r="P7" i="3"/>
  <c r="N138" i="3"/>
  <c r="P138" i="3"/>
  <c r="N318" i="3"/>
  <c r="P318" i="3"/>
  <c r="N633" i="3"/>
  <c r="P633" i="3"/>
  <c r="N240" i="3"/>
  <c r="P240" i="3"/>
  <c r="N593" i="3"/>
  <c r="P593" i="3"/>
  <c r="N27" i="3"/>
  <c r="P27" i="3"/>
  <c r="N376" i="3"/>
  <c r="P376" i="3"/>
  <c r="N246" i="3"/>
  <c r="P246" i="3"/>
  <c r="N568" i="3"/>
  <c r="P568" i="3"/>
  <c r="N373" i="3"/>
  <c r="P373" i="3"/>
  <c r="N243" i="3"/>
  <c r="P243" i="3"/>
  <c r="N427" i="3"/>
  <c r="P427" i="3"/>
  <c r="N655" i="3"/>
  <c r="P655" i="3"/>
  <c r="N751" i="3"/>
  <c r="P751" i="3"/>
  <c r="N62" i="3"/>
  <c r="P62" i="3"/>
  <c r="N459" i="3"/>
  <c r="P459" i="3"/>
  <c r="N869" i="3"/>
  <c r="P869" i="3"/>
  <c r="N106" i="3"/>
  <c r="P106" i="3"/>
  <c r="N205" i="3"/>
  <c r="P205" i="3"/>
  <c r="N498" i="3"/>
  <c r="P498" i="3"/>
  <c r="N700" i="3"/>
  <c r="P700" i="3"/>
  <c r="N618" i="3"/>
  <c r="P618" i="3"/>
  <c r="N657" i="3"/>
  <c r="P657" i="3"/>
  <c r="N203" i="3"/>
  <c r="P203" i="3"/>
  <c r="N281" i="3"/>
  <c r="P281" i="3"/>
  <c r="N563" i="3"/>
  <c r="P563" i="3"/>
  <c r="N336" i="3"/>
  <c r="P336" i="3"/>
  <c r="N362" i="3"/>
  <c r="P362" i="3"/>
  <c r="N681" i="3"/>
  <c r="P681" i="3"/>
  <c r="N86" i="3"/>
  <c r="P86" i="3"/>
  <c r="N403" i="3"/>
  <c r="P403" i="3"/>
  <c r="N544" i="3"/>
  <c r="P544" i="3"/>
  <c r="N605" i="3"/>
  <c r="P605" i="3"/>
  <c r="N666" i="3"/>
  <c r="P666" i="3"/>
  <c r="N716" i="3"/>
  <c r="P716" i="3"/>
  <c r="N458" i="3"/>
  <c r="P458" i="3"/>
  <c r="N442" i="3"/>
  <c r="P442" i="3"/>
  <c r="N283" i="3"/>
  <c r="P283" i="3"/>
  <c r="N242" i="3"/>
  <c r="P242" i="3"/>
  <c r="N596" i="3"/>
  <c r="P596" i="3"/>
  <c r="N406" i="3"/>
  <c r="P406" i="3"/>
  <c r="N299" i="3"/>
  <c r="P299" i="3"/>
  <c r="N294" i="3"/>
  <c r="P294" i="3"/>
  <c r="N604" i="3"/>
  <c r="P604" i="3"/>
  <c r="N410" i="3"/>
  <c r="P410" i="3"/>
  <c r="N13" i="3"/>
  <c r="P13" i="3"/>
  <c r="N99" i="3"/>
  <c r="P99" i="3"/>
  <c r="N663" i="3"/>
  <c r="P663" i="3"/>
  <c r="N437" i="3"/>
  <c r="P437" i="3"/>
  <c r="N873" i="3"/>
  <c r="P873" i="3"/>
  <c r="N156" i="3"/>
  <c r="P156" i="3"/>
  <c r="N230" i="3"/>
  <c r="P230" i="3"/>
  <c r="N416" i="3"/>
  <c r="P416" i="3"/>
  <c r="N509" i="3"/>
  <c r="P509" i="3"/>
  <c r="N692" i="3"/>
  <c r="P692" i="3"/>
  <c r="N784" i="3"/>
  <c r="P784" i="3"/>
  <c r="N693" i="3"/>
  <c r="P693" i="3"/>
  <c r="N326" i="3"/>
  <c r="P326" i="3"/>
  <c r="N469" i="3"/>
  <c r="P469" i="3"/>
  <c r="N44" i="3"/>
  <c r="P44" i="3"/>
  <c r="N338" i="3"/>
  <c r="P338" i="3"/>
  <c r="N477" i="3"/>
  <c r="P477" i="3"/>
  <c r="N48" i="3"/>
  <c r="P48" i="3"/>
  <c r="N134" i="3"/>
  <c r="P134" i="3"/>
  <c r="N496" i="3"/>
  <c r="P496" i="3"/>
  <c r="N691" i="3"/>
  <c r="P691" i="3"/>
  <c r="N192" i="3"/>
  <c r="P192" i="3"/>
  <c r="N467" i="3"/>
  <c r="P467" i="3"/>
  <c r="N389" i="3"/>
  <c r="P389" i="3"/>
  <c r="N542" i="3"/>
  <c r="P542" i="3"/>
  <c r="N772" i="3"/>
  <c r="P772" i="3"/>
  <c r="N378" i="3"/>
  <c r="P378" i="3"/>
  <c r="N843" i="3"/>
  <c r="P843" i="3"/>
  <c r="N806" i="3"/>
  <c r="P806" i="3"/>
  <c r="N769" i="3"/>
  <c r="P769" i="3"/>
  <c r="N490" i="3"/>
  <c r="P490" i="3"/>
  <c r="N112" i="3"/>
  <c r="P112" i="3"/>
  <c r="N647" i="3"/>
  <c r="P647" i="3"/>
  <c r="N762" i="3"/>
  <c r="P762" i="3"/>
  <c r="N367" i="3"/>
  <c r="P367" i="3"/>
  <c r="N366" i="3"/>
  <c r="P366" i="3"/>
  <c r="N181" i="3"/>
  <c r="P181" i="3"/>
  <c r="N524" i="3"/>
  <c r="P524" i="3"/>
  <c r="N745" i="3"/>
  <c r="P745" i="3"/>
  <c r="N194" i="3"/>
  <c r="P194" i="3"/>
  <c r="N445" i="3"/>
  <c r="P445" i="3"/>
  <c r="N350" i="3"/>
  <c r="P350" i="3"/>
  <c r="N538" i="3"/>
  <c r="P538" i="3"/>
  <c r="N827" i="3"/>
  <c r="P827" i="3"/>
  <c r="N710" i="3"/>
  <c r="P710" i="3"/>
  <c r="N68" i="3"/>
  <c r="P68" i="3"/>
  <c r="N323" i="3"/>
  <c r="P323" i="3"/>
  <c r="N244" i="3"/>
  <c r="P244" i="3"/>
  <c r="N554" i="3"/>
  <c r="P554" i="3"/>
  <c r="N77" i="3"/>
  <c r="P77" i="3"/>
  <c r="N557" i="3"/>
  <c r="P557" i="3"/>
  <c r="N166" i="3"/>
  <c r="P166" i="3"/>
  <c r="N723" i="3"/>
  <c r="P723" i="3"/>
  <c r="N495" i="3"/>
  <c r="P495" i="3"/>
  <c r="N698" i="3"/>
  <c r="P698" i="3"/>
  <c r="N431" i="3"/>
  <c r="P431" i="3"/>
  <c r="N606" i="3"/>
  <c r="P606" i="3"/>
  <c r="N582" i="3"/>
  <c r="P582" i="3"/>
  <c r="N763" i="3"/>
  <c r="P763" i="3"/>
  <c r="N737" i="3"/>
  <c r="P737" i="3"/>
  <c r="N291" i="3"/>
  <c r="P291" i="3"/>
  <c r="N30" i="3"/>
  <c r="P30" i="3"/>
  <c r="N43" i="3"/>
  <c r="P43" i="3"/>
  <c r="N298" i="3"/>
  <c r="P298" i="3"/>
  <c r="N823" i="3"/>
  <c r="P823" i="3"/>
  <c r="N786" i="3"/>
  <c r="P786" i="3"/>
  <c r="N749" i="3"/>
  <c r="P749" i="3"/>
  <c r="N183" i="3"/>
  <c r="P183" i="3"/>
  <c r="N292" i="3"/>
  <c r="P292" i="3"/>
  <c r="N399" i="3"/>
  <c r="P399" i="3"/>
  <c r="N447" i="3"/>
  <c r="P447" i="3"/>
  <c r="N224" i="3"/>
  <c r="P224" i="3"/>
  <c r="N629" i="3"/>
  <c r="P629" i="3"/>
  <c r="N583" i="3"/>
  <c r="P583" i="3"/>
  <c r="N676" i="3"/>
  <c r="P676" i="3"/>
  <c r="N859" i="3"/>
  <c r="P859" i="3"/>
  <c r="N689" i="3"/>
  <c r="P689" i="3"/>
  <c r="N101" i="3"/>
  <c r="P101" i="3"/>
  <c r="N269" i="3"/>
  <c r="P269" i="3"/>
  <c r="N266" i="3"/>
  <c r="P266" i="3"/>
  <c r="N775" i="3"/>
  <c r="P775" i="3"/>
  <c r="N861" i="3"/>
  <c r="P861" i="3"/>
  <c r="N151" i="3"/>
  <c r="P151" i="3"/>
  <c r="N89" i="3"/>
  <c r="P89" i="3"/>
  <c r="N82" i="3"/>
  <c r="P82" i="3"/>
  <c r="N337" i="3"/>
  <c r="P337" i="3"/>
  <c r="N254" i="3"/>
  <c r="P254" i="3"/>
  <c r="N198" i="3"/>
  <c r="P198" i="3"/>
  <c r="N515" i="3"/>
  <c r="P515" i="3"/>
  <c r="N371" i="3"/>
  <c r="P371" i="3"/>
  <c r="N313" i="3"/>
  <c r="P313" i="3"/>
  <c r="N708" i="3"/>
  <c r="P708" i="3"/>
  <c r="N838" i="3"/>
  <c r="P838" i="3"/>
  <c r="N307" i="3"/>
  <c r="P307" i="3"/>
  <c r="N285" i="3"/>
  <c r="P285" i="3"/>
  <c r="N375" i="3"/>
  <c r="P375" i="3"/>
  <c r="N754" i="3"/>
  <c r="P754" i="3"/>
  <c r="N167" i="3"/>
  <c r="P167" i="3"/>
  <c r="N184" i="3"/>
  <c r="P184" i="3"/>
  <c r="N257" i="3"/>
  <c r="P257" i="3"/>
  <c r="N270" i="3"/>
  <c r="P270" i="3"/>
  <c r="N507" i="3"/>
  <c r="P507" i="3"/>
  <c r="N424" i="3"/>
  <c r="P424" i="3"/>
  <c r="N320" i="3"/>
  <c r="P320" i="3"/>
  <c r="N824" i="3"/>
  <c r="P824" i="3"/>
  <c r="N466" i="3"/>
  <c r="P466" i="3"/>
  <c r="N553" i="3"/>
  <c r="P553" i="3"/>
  <c r="N592" i="3"/>
  <c r="P592" i="3"/>
  <c r="N686" i="3"/>
  <c r="P686" i="3"/>
  <c r="N210" i="3"/>
  <c r="P210" i="3"/>
  <c r="N409" i="3"/>
  <c r="P409" i="3"/>
  <c r="N812" i="3"/>
  <c r="P812" i="3"/>
  <c r="N683" i="3"/>
  <c r="P683" i="3"/>
  <c r="N164" i="3"/>
  <c r="P164" i="3"/>
  <c r="N218" i="3"/>
  <c r="P218" i="3"/>
  <c r="N770" i="3"/>
  <c r="P770" i="3"/>
  <c r="N279" i="3"/>
  <c r="P279" i="3"/>
  <c r="N129" i="3"/>
  <c r="P129" i="3"/>
  <c r="N238" i="3"/>
  <c r="P238" i="3"/>
  <c r="N587" i="3"/>
  <c r="P587" i="3"/>
  <c r="N584" i="3"/>
  <c r="P584" i="3"/>
  <c r="N808" i="3"/>
  <c r="P808" i="3"/>
  <c r="N386" i="3"/>
  <c r="P386" i="3"/>
  <c r="N377" i="3"/>
  <c r="P377" i="3"/>
  <c r="N631" i="3"/>
  <c r="P631" i="3"/>
  <c r="N252" i="3"/>
  <c r="P252" i="3"/>
  <c r="N12" i="3"/>
  <c r="P12" i="3"/>
  <c r="N500" i="3"/>
  <c r="P500" i="3"/>
  <c r="N726" i="3"/>
  <c r="P726" i="3"/>
  <c r="N221" i="3"/>
  <c r="P221" i="3"/>
  <c r="N6" i="3"/>
  <c r="P6" i="3"/>
  <c r="N327" i="3"/>
  <c r="P327" i="3"/>
  <c r="N321" i="3"/>
  <c r="P321" i="3"/>
  <c r="N523" i="3"/>
  <c r="P523" i="3"/>
  <c r="N632" i="3"/>
  <c r="P632" i="3"/>
  <c r="N578" i="3"/>
  <c r="P578" i="3"/>
  <c r="N457" i="3"/>
  <c r="P457" i="3"/>
  <c r="N591" i="3"/>
  <c r="P591" i="3"/>
  <c r="N55" i="3"/>
  <c r="P55" i="3"/>
  <c r="N144" i="3"/>
  <c r="P144" i="3"/>
  <c r="N709" i="3"/>
  <c r="P709" i="3"/>
  <c r="N783" i="3"/>
  <c r="P783" i="3"/>
  <c r="N197" i="3"/>
  <c r="P197" i="3"/>
  <c r="N468" i="3"/>
  <c r="P468" i="3"/>
  <c r="N879" i="3"/>
  <c r="P879" i="3"/>
  <c r="N301" i="3"/>
  <c r="P301" i="3"/>
  <c r="N797" i="3"/>
  <c r="P797" i="3"/>
  <c r="N161" i="3"/>
  <c r="P161" i="3"/>
  <c r="N539" i="3"/>
  <c r="P539" i="3"/>
  <c r="N680" i="3"/>
  <c r="P680" i="3"/>
  <c r="N601" i="3"/>
  <c r="P601" i="3"/>
  <c r="N567" i="3"/>
  <c r="P567" i="3"/>
  <c r="N201" i="3"/>
  <c r="P201" i="3"/>
  <c r="N127" i="3"/>
  <c r="P127" i="3"/>
  <c r="N858" i="3"/>
  <c r="P858" i="3"/>
  <c r="N595" i="3"/>
  <c r="P595" i="3"/>
  <c r="N328" i="3"/>
  <c r="P328" i="3"/>
  <c r="N85" i="3"/>
  <c r="P85" i="3"/>
  <c r="N765" i="3"/>
  <c r="P765" i="3"/>
  <c r="N111" i="3"/>
  <c r="P111" i="3"/>
  <c r="N600" i="3"/>
  <c r="P600" i="3"/>
  <c r="N537" i="3"/>
  <c r="P537" i="3"/>
  <c r="N278" i="3"/>
  <c r="P278" i="3"/>
  <c r="N319" i="3"/>
  <c r="P319" i="3"/>
  <c r="N671" i="3"/>
  <c r="P671" i="3"/>
  <c r="N734" i="3"/>
  <c r="P734" i="3"/>
  <c r="N141" i="3"/>
  <c r="P141" i="3"/>
  <c r="N121" i="3"/>
  <c r="P121" i="3"/>
  <c r="N456" i="3"/>
  <c r="P456" i="3"/>
  <c r="N505" i="3"/>
  <c r="P505" i="3"/>
  <c r="N233" i="3"/>
  <c r="P233" i="3"/>
  <c r="N687" i="3"/>
  <c r="P687" i="3"/>
  <c r="N559" i="3"/>
  <c r="P559" i="3"/>
  <c r="N706" i="3"/>
  <c r="P706" i="3"/>
  <c r="N651" i="3"/>
  <c r="P651" i="3"/>
  <c r="N548" i="3"/>
  <c r="P548" i="3"/>
  <c r="N159" i="3"/>
  <c r="P159" i="3"/>
  <c r="N309" i="3"/>
  <c r="P309" i="3"/>
  <c r="N674" i="3"/>
  <c r="P674" i="3"/>
  <c r="N776" i="3"/>
  <c r="P776" i="3"/>
  <c r="N74" i="3"/>
  <c r="P74" i="3"/>
  <c r="N611" i="3"/>
  <c r="P611" i="3"/>
  <c r="N368" i="3"/>
  <c r="P368" i="3"/>
  <c r="N391" i="3"/>
  <c r="P391" i="3"/>
  <c r="N536" i="3"/>
  <c r="P536" i="3"/>
  <c r="N119" i="3"/>
  <c r="P119" i="3"/>
  <c r="N130" i="3"/>
  <c r="P130" i="3"/>
  <c r="N807" i="3"/>
  <c r="P807" i="3"/>
  <c r="N514" i="3"/>
  <c r="P514" i="3"/>
  <c r="N322" i="3"/>
  <c r="P322" i="3"/>
  <c r="N73" i="3"/>
  <c r="P73" i="3"/>
  <c r="N355" i="3"/>
  <c r="P355" i="3"/>
  <c r="N778" i="3"/>
  <c r="P778" i="3"/>
  <c r="N125" i="3"/>
  <c r="P125" i="3"/>
  <c r="N534" i="3"/>
  <c r="P534" i="3"/>
  <c r="N766" i="3"/>
  <c r="P766" i="3"/>
  <c r="N115" i="3"/>
  <c r="P115" i="3"/>
  <c r="N449" i="3"/>
  <c r="P449" i="3"/>
  <c r="N171" i="3"/>
  <c r="P171" i="3"/>
  <c r="N249" i="3"/>
  <c r="P249" i="3"/>
  <c r="N543" i="3"/>
  <c r="P543" i="3"/>
  <c r="N660" i="3"/>
  <c r="P660" i="3"/>
  <c r="N346" i="3"/>
  <c r="P346" i="3"/>
  <c r="N713" i="3"/>
  <c r="P713" i="3"/>
  <c r="N736" i="3"/>
  <c r="P736" i="3"/>
  <c r="N720" i="3"/>
  <c r="P720" i="3"/>
  <c r="N878" i="3"/>
  <c r="P878" i="3"/>
  <c r="N160" i="3"/>
  <c r="P160" i="3"/>
  <c r="N479" i="3"/>
  <c r="P479" i="3"/>
  <c r="N393" i="3"/>
  <c r="P393" i="3"/>
  <c r="N846" i="3"/>
  <c r="P846" i="3"/>
  <c r="N220" i="3"/>
  <c r="P220" i="3"/>
  <c r="N487" i="3"/>
  <c r="P487" i="3"/>
  <c r="N405" i="3"/>
  <c r="P405" i="3"/>
  <c r="N794" i="3"/>
  <c r="P794" i="3"/>
  <c r="N188" i="3"/>
  <c r="P188" i="3"/>
  <c r="N262" i="3"/>
  <c r="P262" i="3"/>
  <c r="N436" i="3"/>
  <c r="P436" i="3"/>
  <c r="N525" i="3"/>
  <c r="P525" i="3"/>
  <c r="N697" i="3"/>
  <c r="P697" i="3"/>
  <c r="N58" i="3"/>
  <c r="P58" i="3"/>
  <c r="N383" i="3"/>
  <c r="P383" i="3"/>
  <c r="N532" i="3"/>
  <c r="P532" i="3"/>
  <c r="N748" i="3"/>
  <c r="P748" i="3"/>
  <c r="N800" i="3"/>
  <c r="P800" i="3"/>
  <c r="N614" i="3"/>
  <c r="P614" i="3"/>
  <c r="N331" i="3"/>
  <c r="P331" i="3"/>
  <c r="N535" i="3"/>
  <c r="P535" i="3"/>
  <c r="N597" i="3"/>
  <c r="P597" i="3"/>
  <c r="N45" i="3"/>
  <c r="P45" i="3"/>
  <c r="N575" i="3"/>
  <c r="P575" i="3"/>
  <c r="N625" i="3"/>
  <c r="P625" i="3"/>
  <c r="N61" i="3"/>
  <c r="P61" i="3"/>
  <c r="N312" i="3"/>
  <c r="P312" i="3"/>
  <c r="N640" i="3"/>
  <c r="P640" i="3"/>
  <c r="N825" i="3"/>
  <c r="P825" i="3"/>
  <c r="N149" i="3"/>
  <c r="P149" i="3"/>
  <c r="N615" i="3"/>
  <c r="P615" i="3"/>
  <c r="N684" i="3"/>
  <c r="P684" i="3"/>
  <c r="N438" i="3"/>
  <c r="P438" i="3"/>
  <c r="N860" i="3"/>
  <c r="P860" i="3"/>
  <c r="N669" i="3"/>
  <c r="P669" i="3"/>
  <c r="N779" i="3"/>
  <c r="P779" i="3"/>
  <c r="N742" i="3"/>
  <c r="P742" i="3"/>
  <c r="N705" i="3"/>
  <c r="P705" i="3"/>
  <c r="N828" i="3"/>
  <c r="P828" i="3"/>
  <c r="N124" i="3"/>
  <c r="P124" i="3"/>
  <c r="N540" i="3"/>
  <c r="P540" i="3"/>
  <c r="N123" i="3"/>
  <c r="P123" i="3"/>
  <c r="N348" i="3"/>
  <c r="P348" i="3"/>
  <c r="N750" i="3"/>
  <c r="P750" i="3"/>
  <c r="N178" i="3"/>
  <c r="P178" i="3"/>
  <c r="N381" i="3"/>
  <c r="P381" i="3"/>
  <c r="N235" i="3"/>
  <c r="P235" i="3"/>
  <c r="N499" i="3"/>
  <c r="P499" i="3"/>
  <c r="N724" i="3"/>
  <c r="P724" i="3"/>
  <c r="N668" i="3"/>
  <c r="P668" i="3"/>
  <c r="N308" i="3"/>
  <c r="P308" i="3"/>
  <c r="N747" i="3"/>
  <c r="P747" i="3"/>
  <c r="N849" i="3"/>
  <c r="P849" i="3"/>
  <c r="N131" i="3"/>
  <c r="P131" i="3"/>
  <c r="N53" i="3"/>
  <c r="P53" i="3"/>
  <c r="N46" i="3"/>
  <c r="P46" i="3"/>
  <c r="N764" i="3"/>
  <c r="P764" i="3"/>
  <c r="N71" i="3"/>
  <c r="P71" i="3"/>
  <c r="N470" i="3"/>
  <c r="P470" i="3"/>
  <c r="N599" i="3"/>
  <c r="P599" i="3"/>
  <c r="N219" i="3"/>
  <c r="P219" i="3"/>
  <c r="N412" i="3"/>
  <c r="P412" i="3"/>
  <c r="N187" i="3"/>
  <c r="P187" i="3"/>
  <c r="N388" i="3"/>
  <c r="P388" i="3"/>
  <c r="N478" i="3"/>
  <c r="P478" i="3"/>
  <c r="N422" i="3"/>
  <c r="P422" i="3"/>
  <c r="N854" i="3"/>
  <c r="P854" i="3"/>
  <c r="N36" i="3"/>
  <c r="P36" i="3"/>
  <c r="N37" i="3"/>
  <c r="P37" i="3"/>
  <c r="N189" i="3"/>
  <c r="P189" i="3"/>
  <c r="N107" i="3"/>
  <c r="P107" i="3"/>
  <c r="N343" i="3"/>
  <c r="P343" i="3"/>
  <c r="N759" i="3"/>
  <c r="P759" i="3"/>
  <c r="N722" i="3"/>
  <c r="P722" i="3"/>
  <c r="N685" i="3"/>
  <c r="P685" i="3"/>
  <c r="N780" i="3"/>
  <c r="P780" i="3"/>
  <c r="N550" i="3"/>
  <c r="P550" i="3"/>
  <c r="N652" i="3"/>
  <c r="P652" i="3"/>
  <c r="N516" i="3"/>
  <c r="P516" i="3"/>
  <c r="N226" i="3"/>
  <c r="P226" i="3"/>
  <c r="N16" i="3"/>
  <c r="P16" i="3"/>
  <c r="N620" i="3"/>
  <c r="P620" i="3"/>
  <c r="N836" i="3"/>
  <c r="P836" i="3"/>
  <c r="N699" i="3"/>
  <c r="P699" i="3"/>
  <c r="N100" i="3"/>
  <c r="P100" i="3"/>
  <c r="N228" i="3"/>
  <c r="P228" i="3"/>
  <c r="N11" i="3"/>
  <c r="P11" i="3"/>
  <c r="N280" i="3"/>
  <c r="P280" i="3"/>
  <c r="N679" i="3"/>
  <c r="P679" i="3"/>
  <c r="N781" i="3"/>
  <c r="P781" i="3"/>
  <c r="N231" i="3"/>
  <c r="P231" i="3"/>
  <c r="N152" i="3"/>
  <c r="P152" i="3"/>
  <c r="N145" i="3"/>
  <c r="P145" i="3"/>
  <c r="N63" i="3"/>
  <c r="P63" i="3"/>
  <c r="N868" i="3"/>
  <c r="P868" i="3"/>
  <c r="N365" i="3"/>
  <c r="P365" i="3"/>
  <c r="N453" i="3"/>
  <c r="P453" i="3"/>
  <c r="N580" i="3"/>
  <c r="P580" i="3"/>
  <c r="N300" i="3"/>
  <c r="P300" i="3"/>
  <c r="N622" i="3"/>
  <c r="P622" i="3"/>
  <c r="N881" i="3"/>
  <c r="P881" i="3"/>
  <c r="N148" i="3"/>
  <c r="P148" i="3"/>
  <c r="N59" i="3"/>
  <c r="P59" i="3"/>
  <c r="N871" i="3"/>
  <c r="P871" i="3"/>
  <c r="N845" i="3"/>
  <c r="P845" i="3"/>
  <c r="N263" i="3"/>
  <c r="P263" i="3"/>
  <c r="N264" i="3"/>
  <c r="P264" i="3"/>
  <c r="N15" i="3"/>
  <c r="P15" i="3"/>
  <c r="N334" i="3"/>
  <c r="P334" i="3"/>
  <c r="N571" i="3"/>
  <c r="P571" i="3"/>
  <c r="N488" i="3"/>
  <c r="P488" i="3"/>
  <c r="N401" i="3"/>
  <c r="P401" i="3"/>
  <c r="N658" i="3"/>
  <c r="P658" i="3"/>
  <c r="N402" i="3"/>
  <c r="P402" i="3"/>
  <c r="N489" i="3"/>
  <c r="P489" i="3"/>
  <c r="N508" i="3"/>
  <c r="P508" i="3"/>
  <c r="N162" i="3"/>
  <c r="P162" i="3"/>
  <c r="N561" i="3"/>
  <c r="P561" i="3"/>
  <c r="N789" i="3"/>
  <c r="P789" i="3"/>
  <c r="N637" i="3"/>
  <c r="P637" i="3"/>
  <c r="N801" i="3"/>
  <c r="P801" i="3"/>
  <c r="N94" i="3"/>
  <c r="P94" i="3"/>
  <c r="N359" i="3"/>
  <c r="P359" i="3"/>
  <c r="N829" i="3"/>
  <c r="P829" i="3"/>
  <c r="N57" i="3"/>
  <c r="P57" i="3"/>
  <c r="N241" i="3"/>
  <c r="P241" i="3"/>
  <c r="N296" i="3"/>
  <c r="P296" i="3"/>
  <c r="N284" i="3"/>
  <c r="P284" i="3"/>
  <c r="N664" i="3"/>
  <c r="P664" i="3"/>
  <c r="N642" i="3"/>
  <c r="P642" i="3"/>
  <c r="N649" i="3"/>
  <c r="P649" i="3"/>
  <c r="N612" i="3"/>
  <c r="P612" i="3"/>
  <c r="N547" i="3"/>
  <c r="P547" i="3"/>
  <c r="N480" i="3"/>
  <c r="P480" i="3"/>
  <c r="N579" i="3"/>
  <c r="P579" i="3"/>
  <c r="N502" i="3"/>
  <c r="P502" i="3"/>
  <c r="N52" i="3"/>
  <c r="P52" i="3"/>
  <c r="N122" i="3"/>
  <c r="P122" i="3"/>
  <c r="N690" i="3"/>
  <c r="P690" i="3"/>
  <c r="N136" i="3"/>
  <c r="P136" i="3"/>
  <c r="N158" i="3"/>
  <c r="P158" i="3"/>
  <c r="N619" i="3"/>
  <c r="P619" i="3"/>
  <c r="N385" i="3"/>
  <c r="P385" i="3"/>
  <c r="N450" i="3"/>
  <c r="P450" i="3"/>
  <c r="N656" i="3"/>
  <c r="P656" i="3"/>
  <c r="N483" i="3"/>
  <c r="P483" i="3"/>
  <c r="N265" i="3"/>
  <c r="P265" i="3"/>
  <c r="N17" i="3"/>
  <c r="P17" i="3"/>
  <c r="N837" i="3"/>
  <c r="P837" i="3"/>
  <c r="N735" i="3"/>
  <c r="P735" i="3"/>
  <c r="N382" i="3"/>
  <c r="P382" i="3"/>
  <c r="N65" i="3"/>
  <c r="P65" i="3"/>
  <c r="N694" i="3"/>
  <c r="P694" i="3"/>
  <c r="N202" i="3"/>
  <c r="P202" i="3"/>
  <c r="N104" i="3"/>
  <c r="P104" i="3"/>
  <c r="N47" i="3"/>
  <c r="P47" i="3"/>
  <c r="N344" i="3"/>
  <c r="P344" i="3"/>
  <c r="N840" i="3"/>
  <c r="P840" i="3"/>
  <c r="N441" i="3"/>
  <c r="P441" i="3"/>
  <c r="N387" i="3"/>
  <c r="P387" i="3"/>
  <c r="N42" i="3"/>
  <c r="P42" i="3"/>
  <c r="N741" i="3"/>
  <c r="P741" i="3"/>
  <c r="N799" i="3"/>
  <c r="P799" i="3"/>
  <c r="N213" i="3"/>
  <c r="P213" i="3"/>
  <c r="N394" i="3"/>
  <c r="P394" i="3"/>
  <c r="N333" i="3"/>
  <c r="P333" i="3"/>
  <c r="N247" i="3"/>
  <c r="P247" i="3"/>
  <c r="N347" i="3"/>
  <c r="P347" i="3"/>
  <c r="N712" i="3"/>
  <c r="P712" i="3"/>
  <c r="N357" i="3"/>
  <c r="P357" i="3"/>
  <c r="N87" i="3"/>
  <c r="P87" i="3"/>
  <c r="N64" i="3"/>
  <c r="P64" i="3"/>
  <c r="N707" i="3"/>
  <c r="P707" i="3"/>
  <c r="N485" i="3"/>
  <c r="P485" i="3"/>
  <c r="N250" i="3"/>
  <c r="P250" i="3"/>
  <c r="N289" i="3"/>
  <c r="P289" i="3"/>
  <c r="N369" i="3"/>
  <c r="P369" i="3"/>
  <c r="N464" i="3"/>
  <c r="P464" i="3"/>
  <c r="N176" i="3"/>
  <c r="P176" i="3"/>
  <c r="N767" i="3"/>
  <c r="P767" i="3"/>
  <c r="N731" i="3"/>
  <c r="P731" i="3"/>
  <c r="N311" i="3"/>
  <c r="P311" i="3"/>
  <c r="N353" i="3"/>
  <c r="P353" i="3"/>
  <c r="N419" i="3"/>
  <c r="P419" i="3"/>
  <c r="N714" i="3"/>
  <c r="P714" i="3"/>
  <c r="N852" i="3"/>
  <c r="P852" i="3"/>
  <c r="N248" i="3"/>
  <c r="P248" i="3"/>
  <c r="N665" i="3"/>
  <c r="P665" i="3"/>
  <c r="N32" i="3"/>
  <c r="P32" i="3"/>
  <c r="N49" i="3"/>
  <c r="P49" i="3"/>
  <c r="N384" i="3"/>
  <c r="P384" i="3"/>
  <c r="N24" i="3"/>
  <c r="P24" i="3"/>
  <c r="N792" i="3"/>
  <c r="P792" i="3"/>
  <c r="N81" i="3"/>
  <c r="P81" i="3"/>
  <c r="N108" i="3"/>
  <c r="P108" i="3"/>
  <c r="N215" i="3"/>
  <c r="P215" i="3"/>
  <c r="N397" i="3"/>
  <c r="P397" i="3"/>
  <c r="N791" i="3"/>
  <c r="P791" i="3"/>
  <c r="N636" i="3"/>
  <c r="P636" i="3"/>
  <c r="N79" i="3"/>
  <c r="P79" i="3"/>
  <c r="N603" i="3"/>
  <c r="P603" i="3"/>
  <c r="N486" i="3"/>
  <c r="P486" i="3"/>
  <c r="N804" i="3"/>
  <c r="P804" i="3"/>
  <c r="N672" i="3"/>
  <c r="P672" i="3"/>
  <c r="N654" i="3"/>
  <c r="P654" i="3"/>
  <c r="N33" i="3"/>
  <c r="P33" i="3"/>
  <c r="N332" i="3"/>
  <c r="P332" i="3"/>
  <c r="N446" i="3"/>
  <c r="P446" i="3"/>
  <c r="N756" i="3"/>
  <c r="P756" i="3"/>
  <c r="N414" i="3"/>
  <c r="P414" i="3"/>
  <c r="N570" i="3"/>
  <c r="P570" i="3"/>
  <c r="N821" i="3"/>
  <c r="P821" i="3"/>
  <c r="N204" i="3"/>
  <c r="P204" i="3"/>
  <c r="N290" i="3"/>
  <c r="P290" i="3"/>
  <c r="N452" i="3"/>
  <c r="P452" i="3"/>
  <c r="N533" i="3"/>
  <c r="P533" i="3"/>
  <c r="N798" i="3"/>
  <c r="P798" i="3"/>
  <c r="N335" i="3"/>
  <c r="P335" i="3"/>
  <c r="N83" i="3"/>
  <c r="P83" i="3"/>
  <c r="N659" i="3"/>
  <c r="P659" i="3"/>
  <c r="N429" i="3"/>
  <c r="P429" i="3"/>
  <c r="N430" i="3"/>
  <c r="P430" i="3"/>
  <c r="N139" i="3"/>
  <c r="P139" i="3"/>
  <c r="N864" i="3"/>
  <c r="P864" i="3"/>
  <c r="N848" i="3"/>
  <c r="P848" i="3"/>
  <c r="N857" i="3"/>
  <c r="P857" i="3"/>
  <c r="N153" i="3"/>
  <c r="P153" i="3"/>
  <c r="N623" i="3"/>
  <c r="P623" i="3"/>
  <c r="N513" i="3"/>
  <c r="P513" i="3"/>
  <c r="N809" i="3"/>
  <c r="P809" i="3"/>
  <c r="N165" i="3"/>
  <c r="P165" i="3"/>
  <c r="N627" i="3"/>
  <c r="P627" i="3"/>
  <c r="N541" i="3"/>
  <c r="P541" i="3"/>
  <c r="N793" i="3"/>
  <c r="P793" i="3"/>
  <c r="N90" i="3"/>
  <c r="P90" i="3"/>
  <c r="N415" i="3"/>
  <c r="P415" i="3"/>
  <c r="N556" i="3"/>
  <c r="P556" i="3"/>
  <c r="N609" i="3"/>
  <c r="P609" i="3"/>
  <c r="N143" i="3"/>
  <c r="P143" i="3"/>
  <c r="N229" i="3"/>
  <c r="P229" i="3"/>
  <c r="N531" i="3"/>
  <c r="P531" i="3"/>
  <c r="N644" i="3"/>
  <c r="P644" i="3"/>
  <c r="N832" i="3"/>
  <c r="P832" i="3"/>
  <c r="N598" i="3"/>
  <c r="P598" i="3"/>
  <c r="N398" i="3"/>
  <c r="P398" i="3"/>
  <c r="N26" i="3"/>
  <c r="P26" i="3"/>
  <c r="N396" i="3"/>
  <c r="P396" i="3"/>
  <c r="N426" i="3"/>
  <c r="P426" i="3"/>
  <c r="N38" i="3"/>
  <c r="P38" i="3"/>
  <c r="N404" i="3"/>
  <c r="P404" i="3"/>
  <c r="N454" i="3"/>
  <c r="P454" i="3"/>
  <c r="N268" i="3"/>
  <c r="P268" i="3"/>
  <c r="N519" i="3"/>
  <c r="P519" i="3"/>
  <c r="N461" i="3"/>
  <c r="P461" i="3"/>
  <c r="N60" i="3"/>
  <c r="P60" i="3"/>
  <c r="N19" i="3"/>
  <c r="P19" i="3"/>
  <c r="N448" i="3"/>
  <c r="P448" i="3"/>
  <c r="N788" i="3"/>
  <c r="P788" i="3"/>
  <c r="N549" i="3"/>
  <c r="P549" i="3"/>
  <c r="N602" i="3"/>
  <c r="P602" i="3"/>
  <c r="N819" i="3"/>
  <c r="P819" i="3"/>
  <c r="N715" i="3"/>
  <c r="P715" i="3"/>
  <c r="N678" i="3"/>
  <c r="P678" i="3"/>
  <c r="N820" i="3"/>
  <c r="P820" i="3"/>
  <c r="N526" i="3"/>
  <c r="P526" i="3"/>
  <c r="N245" i="3"/>
  <c r="P245" i="3"/>
  <c r="N493" i="3"/>
  <c r="P493" i="3"/>
  <c r="N128" i="3"/>
  <c r="P128" i="3"/>
  <c r="N576" i="3"/>
  <c r="P576" i="3"/>
  <c r="N175" i="3"/>
  <c r="P175" i="3"/>
  <c r="N463" i="3"/>
  <c r="P463" i="3"/>
  <c r="N545" i="3"/>
  <c r="P545" i="3"/>
  <c r="N236" i="3"/>
  <c r="P236" i="3"/>
  <c r="N364" i="3"/>
  <c r="P364" i="3"/>
  <c r="N876" i="3"/>
  <c r="P876" i="3"/>
  <c r="N796" i="3"/>
  <c r="P796" i="3"/>
  <c r="N851" i="3"/>
  <c r="P851" i="3"/>
  <c r="N667" i="3"/>
  <c r="P667" i="3"/>
  <c r="N753" i="3"/>
  <c r="P753" i="3"/>
  <c r="N195" i="3"/>
  <c r="P195" i="3"/>
  <c r="N117" i="3"/>
  <c r="P117" i="3"/>
  <c r="N110" i="3"/>
  <c r="P110" i="3"/>
  <c r="N506" i="3"/>
  <c r="P506" i="3"/>
  <c r="N511" i="3"/>
  <c r="P511" i="3"/>
  <c r="N725" i="3"/>
  <c r="P725" i="3"/>
  <c r="N345" i="3"/>
  <c r="P345" i="3"/>
  <c r="N54" i="3"/>
  <c r="P54" i="3"/>
  <c r="N349" i="3"/>
  <c r="P349" i="3"/>
  <c r="N22" i="3"/>
  <c r="P22" i="3"/>
  <c r="N288" i="3"/>
  <c r="P288" i="3"/>
  <c r="N740" i="3"/>
  <c r="P740" i="3"/>
  <c r="N835" i="3"/>
  <c r="P835" i="3"/>
  <c r="N758" i="3"/>
  <c r="P758" i="3"/>
  <c r="N116" i="3"/>
  <c r="P116" i="3"/>
  <c r="N132" i="3"/>
  <c r="P132" i="3"/>
  <c r="N253" i="3"/>
  <c r="P253" i="3"/>
  <c r="N170" i="3"/>
  <c r="P170" i="3"/>
  <c r="N407" i="3"/>
  <c r="P407" i="3"/>
  <c r="N695" i="3"/>
  <c r="P695" i="3"/>
  <c r="N877" i="3"/>
  <c r="P877" i="3"/>
  <c r="N56" i="3"/>
  <c r="P56" i="3"/>
  <c r="N510" i="3"/>
  <c r="P510" i="3"/>
  <c r="N729" i="3"/>
  <c r="P729" i="3"/>
  <c r="N661" i="3"/>
  <c r="P661" i="3"/>
  <c r="N276" i="3"/>
  <c r="P276" i="3"/>
  <c r="N607" i="3"/>
  <c r="P607" i="3"/>
  <c r="N109" i="3"/>
  <c r="P109" i="3"/>
  <c r="N768" i="3"/>
  <c r="P768" i="3"/>
  <c r="N494" i="3"/>
  <c r="P494" i="3"/>
  <c r="N774" i="3"/>
  <c r="P774" i="3"/>
  <c r="N227" i="3"/>
  <c r="P227" i="3"/>
  <c r="N78" i="3"/>
  <c r="P78" i="3"/>
  <c r="N91" i="3"/>
  <c r="P91" i="3"/>
  <c r="N423" i="3"/>
  <c r="P423" i="3"/>
  <c r="N818" i="3"/>
  <c r="P818" i="3"/>
  <c r="N701" i="3"/>
  <c r="P701" i="3"/>
  <c r="N295" i="3"/>
  <c r="P295" i="3"/>
  <c r="N216" i="3"/>
  <c r="P216" i="3"/>
  <c r="N209" i="3"/>
  <c r="P209" i="3"/>
  <c r="N126" i="3"/>
  <c r="P126" i="3"/>
  <c r="N358" i="3"/>
  <c r="P358" i="3"/>
  <c r="N755" i="3"/>
  <c r="P755" i="3"/>
  <c r="N841" i="3"/>
  <c r="P841" i="3"/>
  <c r="N653" i="3"/>
  <c r="P653" i="3"/>
  <c r="N465" i="3"/>
  <c r="P465" i="3"/>
  <c r="N529" i="3"/>
  <c r="P529" i="3"/>
  <c r="N20" i="3"/>
  <c r="P20" i="3"/>
  <c r="N14" i="3"/>
  <c r="P14" i="3"/>
  <c r="N154" i="3"/>
  <c r="P154" i="3"/>
  <c r="N743" i="3"/>
  <c r="P743" i="3"/>
  <c r="N733" i="3"/>
  <c r="P733" i="3"/>
  <c r="N9" i="3"/>
  <c r="P9" i="3"/>
  <c r="N98" i="3"/>
  <c r="P98" i="3"/>
  <c r="N95" i="3"/>
  <c r="P95" i="3"/>
  <c r="N379" i="3"/>
  <c r="P379" i="3"/>
  <c r="N635" i="3"/>
  <c r="P635" i="3"/>
  <c r="N552" i="3"/>
  <c r="P552" i="3"/>
  <c r="N696" i="3"/>
  <c r="P696" i="3"/>
  <c r="N594" i="3"/>
  <c r="P594" i="3"/>
  <c r="N324" i="3"/>
  <c r="P324" i="3"/>
  <c r="N421" i="3"/>
  <c r="P421" i="3"/>
  <c r="N420" i="3"/>
  <c r="P420" i="3"/>
  <c r="N425" i="3"/>
  <c r="P425" i="3"/>
  <c r="N267" i="3"/>
  <c r="P267" i="3"/>
  <c r="N185" i="3"/>
  <c r="P185" i="3"/>
  <c r="N558" i="3"/>
  <c r="P558" i="3"/>
  <c r="N84" i="3"/>
  <c r="P84" i="3"/>
  <c r="N237" i="3"/>
  <c r="P237" i="3"/>
  <c r="N839" i="3"/>
  <c r="P839" i="3"/>
  <c r="N8" i="3"/>
  <c r="P8" i="3"/>
  <c r="N168" i="3"/>
  <c r="P168" i="3"/>
  <c r="N31" i="3"/>
  <c r="P31" i="3"/>
  <c r="N411" i="3"/>
  <c r="P411" i="3"/>
  <c r="N408" i="3"/>
  <c r="P408" i="3"/>
  <c r="N417" i="3"/>
  <c r="P417" i="3"/>
  <c r="N562" i="3"/>
  <c r="P562" i="3"/>
  <c r="N569" i="3"/>
  <c r="P569" i="3"/>
  <c r="N484" i="3"/>
  <c r="P484" i="3"/>
  <c r="N451" i="3"/>
  <c r="P451" i="3"/>
  <c r="N251" i="3"/>
  <c r="P251" i="3"/>
  <c r="N501" i="3"/>
  <c r="P501" i="3"/>
  <c r="N880" i="3"/>
  <c r="P880" i="3"/>
  <c r="N21" i="3"/>
  <c r="P21" i="3"/>
  <c r="N314" i="3"/>
  <c r="P314" i="3"/>
  <c r="N717" i="3"/>
  <c r="P717" i="3"/>
  <c r="N50" i="3"/>
  <c r="P50" i="3"/>
  <c r="N302" i="3"/>
  <c r="P302" i="3"/>
  <c r="N392" i="3"/>
  <c r="P392" i="3"/>
  <c r="N744" i="3"/>
  <c r="P744" i="3"/>
  <c r="N354" i="3"/>
  <c r="P354" i="3"/>
  <c r="N528" i="3"/>
  <c r="P528" i="3"/>
  <c r="N310" i="3"/>
  <c r="P310" i="3"/>
  <c r="N137" i="3"/>
  <c r="P137" i="3"/>
  <c r="N223" i="3"/>
  <c r="P223" i="3"/>
  <c r="N746" i="3"/>
  <c r="P746" i="3"/>
  <c r="N675" i="3"/>
  <c r="P675" i="3"/>
  <c r="N372" i="3"/>
  <c r="P372" i="3"/>
  <c r="N361" i="3"/>
  <c r="P361" i="3"/>
  <c r="N179" i="3"/>
  <c r="P179" i="3"/>
  <c r="N439" i="3"/>
  <c r="P439" i="3"/>
  <c r="N41" i="3"/>
  <c r="P41" i="3"/>
  <c r="N222" i="3"/>
  <c r="P222" i="3"/>
  <c r="N472" i="3"/>
  <c r="P472" i="3"/>
  <c r="N546" i="3"/>
  <c r="P546" i="3"/>
  <c r="N572" i="3"/>
  <c r="P572" i="3"/>
  <c r="N214" i="3"/>
  <c r="P214" i="3"/>
  <c r="N113" i="3"/>
  <c r="P113" i="3"/>
  <c r="N682" i="3"/>
  <c r="P682" i="3"/>
  <c r="N771" i="3"/>
  <c r="P771" i="3"/>
  <c r="N474" i="3"/>
  <c r="P474" i="3"/>
  <c r="N795" i="3"/>
  <c r="P795" i="3"/>
  <c r="N330" i="3"/>
  <c r="P330" i="3"/>
  <c r="N200" i="3"/>
  <c r="P200" i="3"/>
  <c r="N555" i="3"/>
  <c r="P555" i="3"/>
  <c r="N626" i="3"/>
  <c r="P626" i="3"/>
  <c r="N444" i="3"/>
  <c r="P444" i="3"/>
  <c r="N169" i="3"/>
  <c r="P169" i="3"/>
  <c r="N805" i="3"/>
  <c r="P805" i="3"/>
  <c r="N577" i="3"/>
  <c r="P577" i="3"/>
  <c r="N613" i="3"/>
  <c r="P613" i="3"/>
  <c r="N802" i="3"/>
  <c r="P802" i="3"/>
  <c r="N286" i="3"/>
  <c r="P286" i="3"/>
  <c r="N872" i="3"/>
  <c r="P872" i="3"/>
  <c r="N503" i="3"/>
  <c r="P503" i="3"/>
  <c r="N191" i="3"/>
  <c r="P191" i="3"/>
  <c r="N670" i="3"/>
  <c r="P670" i="3"/>
  <c r="N69" i="3"/>
  <c r="P69" i="3"/>
  <c r="N114" i="3"/>
  <c r="P114" i="3"/>
  <c r="N610" i="3"/>
  <c r="P610" i="3"/>
  <c r="N329" i="3"/>
  <c r="P329" i="3"/>
  <c r="N703" i="3"/>
  <c r="P703" i="3"/>
  <c r="N785" i="3"/>
  <c r="P785" i="3"/>
  <c r="N206" i="3"/>
  <c r="P206" i="3"/>
  <c r="N316" i="3"/>
  <c r="P316" i="3"/>
  <c r="N719" i="3"/>
  <c r="P719" i="3"/>
  <c r="N862" i="3"/>
  <c r="P862" i="3"/>
  <c r="N752" i="3"/>
  <c r="P752" i="3"/>
  <c r="N66" i="3"/>
  <c r="P66" i="3"/>
  <c r="N521" i="3"/>
  <c r="P521" i="3"/>
  <c r="N677" i="3"/>
  <c r="P677" i="3"/>
  <c r="N462" i="3"/>
  <c r="P462" i="3"/>
  <c r="N305" i="3"/>
  <c r="P305" i="3"/>
  <c r="N297" i="3"/>
  <c r="P297" i="3"/>
  <c r="N433" i="3"/>
  <c r="P433" i="3"/>
  <c r="N739" i="3"/>
  <c r="P739" i="3"/>
  <c r="N255" i="3"/>
  <c r="P255" i="3"/>
  <c r="N822" i="3"/>
  <c r="P822" i="3"/>
  <c r="B96" i="3"/>
  <c r="M125" i="3"/>
  <c r="E128" i="3"/>
  <c r="C134" i="3" s="1"/>
  <c r="C137" i="3" s="1"/>
  <c r="M878" i="3"/>
  <c r="M857" i="3"/>
  <c r="M868" i="3"/>
  <c r="M852" i="3"/>
  <c r="M832" i="3"/>
  <c r="M816" i="3"/>
  <c r="M804" i="3"/>
  <c r="M796" i="3"/>
  <c r="M788" i="3"/>
  <c r="M780" i="3"/>
  <c r="M772" i="3"/>
  <c r="M764" i="3"/>
  <c r="M756" i="3"/>
  <c r="M748" i="3"/>
  <c r="M740" i="3"/>
  <c r="M732" i="3"/>
  <c r="M724" i="3"/>
  <c r="M716" i="3"/>
  <c r="M708" i="3"/>
  <c r="M700" i="3"/>
  <c r="M692" i="3"/>
  <c r="M684" i="3"/>
  <c r="M676" i="3"/>
  <c r="M668" i="3"/>
  <c r="M660" i="3"/>
  <c r="M652" i="3"/>
  <c r="M644" i="3"/>
  <c r="M636" i="3"/>
  <c r="M628" i="3"/>
  <c r="M620" i="3"/>
  <c r="M612" i="3"/>
  <c r="M604" i="3"/>
  <c r="M596" i="3"/>
  <c r="M588" i="3"/>
  <c r="M580" i="3"/>
  <c r="M572" i="3"/>
  <c r="M564" i="3"/>
  <c r="M556" i="3"/>
  <c r="M548" i="3"/>
  <c r="M540" i="3"/>
  <c r="M532" i="3"/>
  <c r="M524" i="3"/>
  <c r="M516" i="3"/>
  <c r="M508" i="3"/>
  <c r="M500" i="3"/>
  <c r="M492" i="3"/>
  <c r="M484" i="3"/>
  <c r="M476" i="3"/>
  <c r="M468" i="3"/>
  <c r="M460" i="3"/>
  <c r="M452" i="3"/>
  <c r="M444" i="3"/>
  <c r="M436" i="3"/>
  <c r="M428" i="3"/>
  <c r="M420" i="3"/>
  <c r="M412" i="3"/>
  <c r="M404" i="3"/>
  <c r="M396" i="3"/>
  <c r="M388" i="3"/>
  <c r="M380" i="3"/>
  <c r="M372" i="3"/>
  <c r="M364" i="3"/>
  <c r="M356" i="3"/>
  <c r="M348" i="3"/>
  <c r="M340" i="3"/>
  <c r="M332" i="3"/>
  <c r="M324" i="3"/>
  <c r="M316" i="3"/>
  <c r="M308" i="3"/>
  <c r="M300" i="3"/>
  <c r="M292" i="3"/>
  <c r="M284" i="3"/>
  <c r="M276" i="3"/>
  <c r="M268" i="3"/>
  <c r="M260" i="3"/>
  <c r="M252" i="3"/>
  <c r="M244" i="3"/>
  <c r="M236" i="3"/>
  <c r="M228" i="3"/>
  <c r="M220" i="3"/>
  <c r="M212" i="3"/>
  <c r="M204" i="3"/>
  <c r="M196" i="3"/>
  <c r="M188" i="3"/>
  <c r="M180" i="3"/>
  <c r="M172" i="3"/>
  <c r="M164" i="3"/>
  <c r="M156" i="3"/>
  <c r="M148" i="3"/>
  <c r="M140" i="3"/>
  <c r="M132" i="3"/>
  <c r="M124" i="3"/>
  <c r="M117" i="3"/>
  <c r="M109" i="3"/>
  <c r="M101" i="3"/>
  <c r="M93" i="3"/>
  <c r="M85" i="3"/>
  <c r="M77" i="3"/>
  <c r="M69" i="3"/>
  <c r="M61" i="3"/>
  <c r="M53" i="3"/>
  <c r="M45" i="3"/>
  <c r="M37" i="3"/>
  <c r="M29" i="3"/>
  <c r="M21" i="3"/>
  <c r="M13" i="3"/>
  <c r="M874" i="3"/>
  <c r="M869" i="3"/>
  <c r="M880" i="3"/>
  <c r="M864" i="3"/>
  <c r="M848" i="3"/>
  <c r="M836" i="3"/>
  <c r="M820" i="3"/>
  <c r="M879" i="3"/>
  <c r="M871" i="3"/>
  <c r="M863" i="3"/>
  <c r="M855" i="3"/>
  <c r="M847" i="3"/>
  <c r="M839" i="3"/>
  <c r="M831" i="3"/>
  <c r="M823" i="3"/>
  <c r="M815" i="3"/>
  <c r="M807" i="3"/>
  <c r="M799" i="3"/>
  <c r="M791" i="3"/>
  <c r="M783" i="3"/>
  <c r="M775" i="3"/>
  <c r="M767" i="3"/>
  <c r="M759" i="3"/>
  <c r="M751" i="3"/>
  <c r="M743" i="3"/>
  <c r="M735" i="3"/>
  <c r="M727" i="3"/>
  <c r="M719" i="3"/>
  <c r="M711" i="3"/>
  <c r="M703" i="3"/>
  <c r="M695" i="3"/>
  <c r="M687" i="3"/>
  <c r="M679" i="3"/>
  <c r="M671" i="3"/>
  <c r="M663" i="3"/>
  <c r="M655" i="3"/>
  <c r="M647" i="3"/>
  <c r="M639" i="3"/>
  <c r="M631" i="3"/>
  <c r="M623" i="3"/>
  <c r="M615" i="3"/>
  <c r="M607" i="3"/>
  <c r="M599" i="3"/>
  <c r="M591" i="3"/>
  <c r="M583" i="3"/>
  <c r="M575" i="3"/>
  <c r="M567" i="3"/>
  <c r="M559" i="3"/>
  <c r="M551" i="3"/>
  <c r="M543" i="3"/>
  <c r="M535" i="3"/>
  <c r="M527" i="3"/>
  <c r="M519" i="3"/>
  <c r="M511" i="3"/>
  <c r="M503" i="3"/>
  <c r="M495" i="3"/>
  <c r="M487" i="3"/>
  <c r="M479" i="3"/>
  <c r="M471" i="3"/>
  <c r="M463" i="3"/>
  <c r="M455" i="3"/>
  <c r="M447" i="3"/>
  <c r="M439" i="3"/>
  <c r="M431" i="3"/>
  <c r="M873" i="3"/>
  <c r="M876" i="3"/>
  <c r="M860" i="3"/>
  <c r="M840" i="3"/>
  <c r="M824" i="3"/>
  <c r="M812" i="3"/>
  <c r="M800" i="3"/>
  <c r="M792" i="3"/>
  <c r="M784" i="3"/>
  <c r="M776" i="3"/>
  <c r="M768" i="3"/>
  <c r="M760" i="3"/>
  <c r="M752" i="3"/>
  <c r="M744" i="3"/>
  <c r="M736" i="3"/>
  <c r="M728" i="3"/>
  <c r="M720" i="3"/>
  <c r="M712" i="3"/>
  <c r="M704" i="3"/>
  <c r="M696" i="3"/>
  <c r="M688" i="3"/>
  <c r="M680" i="3"/>
  <c r="M672" i="3"/>
  <c r="M664" i="3"/>
  <c r="M656" i="3"/>
  <c r="M648" i="3"/>
  <c r="M640" i="3"/>
  <c r="M632" i="3"/>
  <c r="M624" i="3"/>
  <c r="M616" i="3"/>
  <c r="M608" i="3"/>
  <c r="M600" i="3"/>
  <c r="M592" i="3"/>
  <c r="M584" i="3"/>
  <c r="M576" i="3"/>
  <c r="M568" i="3"/>
  <c r="M560" i="3"/>
  <c r="M552" i="3"/>
  <c r="M544" i="3"/>
  <c r="M536" i="3"/>
  <c r="M528" i="3"/>
  <c r="M520" i="3"/>
  <c r="M512" i="3"/>
  <c r="M504" i="3"/>
  <c r="M496" i="3"/>
  <c r="M488" i="3"/>
  <c r="M480" i="3"/>
  <c r="M472" i="3"/>
  <c r="M464" i="3"/>
  <c r="M456" i="3"/>
  <c r="M448" i="3"/>
  <c r="M440" i="3"/>
  <c r="M432" i="3"/>
  <c r="M424" i="3"/>
  <c r="M416" i="3"/>
  <c r="M408" i="3"/>
  <c r="M400" i="3"/>
  <c r="M392" i="3"/>
  <c r="M384" i="3"/>
  <c r="M376" i="3"/>
  <c r="M368" i="3"/>
  <c r="M360" i="3"/>
  <c r="M352" i="3"/>
  <c r="M344" i="3"/>
  <c r="M336" i="3"/>
  <c r="M328" i="3"/>
  <c r="M320" i="3"/>
  <c r="M312" i="3"/>
  <c r="M304" i="3"/>
  <c r="M296" i="3"/>
  <c r="M288" i="3"/>
  <c r="M280" i="3"/>
  <c r="M272" i="3"/>
  <c r="M264" i="3"/>
  <c r="M256" i="3"/>
  <c r="M248" i="3"/>
  <c r="M240" i="3"/>
  <c r="M232" i="3"/>
  <c r="M224" i="3"/>
  <c r="M216" i="3"/>
  <c r="M208" i="3"/>
  <c r="M200" i="3"/>
  <c r="M192" i="3"/>
  <c r="M184" i="3"/>
  <c r="M176" i="3"/>
  <c r="M168" i="3"/>
  <c r="M160" i="3"/>
  <c r="M152" i="3"/>
  <c r="M144" i="3"/>
  <c r="M136" i="3"/>
  <c r="M128" i="3"/>
  <c r="M121" i="3"/>
  <c r="M113" i="3"/>
  <c r="M105" i="3"/>
  <c r="M97" i="3"/>
  <c r="M89" i="3"/>
  <c r="M81" i="3"/>
  <c r="M73" i="3"/>
  <c r="M65" i="3"/>
  <c r="M57" i="3"/>
  <c r="M49" i="3"/>
  <c r="M41" i="3"/>
  <c r="M33" i="3"/>
  <c r="M25" i="3"/>
  <c r="M17" i="3"/>
  <c r="M9" i="3"/>
  <c r="M881" i="3"/>
  <c r="M861" i="3"/>
  <c r="M872" i="3"/>
  <c r="M856" i="3"/>
  <c r="M844" i="3"/>
  <c r="M828" i="3"/>
  <c r="M808" i="3"/>
  <c r="M875" i="3"/>
  <c r="M867" i="3"/>
  <c r="M859" i="3"/>
  <c r="M851" i="3"/>
  <c r="M843" i="3"/>
  <c r="M835" i="3"/>
  <c r="M827" i="3"/>
  <c r="M819" i="3"/>
  <c r="M811" i="3"/>
  <c r="M803" i="3"/>
  <c r="M795" i="3"/>
  <c r="M787" i="3"/>
  <c r="M779" i="3"/>
  <c r="M771" i="3"/>
  <c r="M763" i="3"/>
  <c r="M755" i="3"/>
  <c r="M747" i="3"/>
  <c r="M739" i="3"/>
  <c r="M731" i="3"/>
  <c r="M723" i="3"/>
  <c r="M715" i="3"/>
  <c r="M707" i="3"/>
  <c r="M699" i="3"/>
  <c r="M691" i="3"/>
  <c r="M683" i="3"/>
  <c r="M675" i="3"/>
  <c r="M667" i="3"/>
  <c r="M659" i="3"/>
  <c r="M651" i="3"/>
  <c r="M643" i="3"/>
  <c r="M635" i="3"/>
  <c r="M627" i="3"/>
  <c r="M619" i="3"/>
  <c r="M611" i="3"/>
  <c r="M603" i="3"/>
  <c r="M595" i="3"/>
  <c r="M587" i="3"/>
  <c r="M579" i="3"/>
  <c r="M571" i="3"/>
  <c r="M563" i="3"/>
  <c r="M555" i="3"/>
  <c r="M547" i="3"/>
  <c r="M539" i="3"/>
  <c r="M531" i="3"/>
  <c r="M523" i="3"/>
  <c r="M515" i="3"/>
  <c r="M507" i="3"/>
  <c r="M499" i="3"/>
  <c r="M491" i="3"/>
  <c r="M483" i="3"/>
  <c r="M475" i="3"/>
  <c r="M467" i="3"/>
  <c r="M459" i="3"/>
  <c r="M451" i="3"/>
  <c r="M443" i="3"/>
  <c r="M435" i="3"/>
  <c r="M427" i="3"/>
  <c r="M423" i="3"/>
  <c r="M415" i="3"/>
  <c r="M407" i="3"/>
  <c r="M399" i="3"/>
  <c r="M391" i="3"/>
  <c r="M383" i="3"/>
  <c r="M375" i="3"/>
  <c r="M367" i="3"/>
  <c r="M359" i="3"/>
  <c r="M351" i="3"/>
  <c r="M343" i="3"/>
  <c r="M335" i="3"/>
  <c r="M327" i="3"/>
  <c r="M319" i="3"/>
  <c r="M311" i="3"/>
  <c r="M303" i="3"/>
  <c r="M295" i="3"/>
  <c r="M287" i="3"/>
  <c r="M279" i="3"/>
  <c r="M271" i="3"/>
  <c r="M263" i="3"/>
  <c r="M255" i="3"/>
  <c r="M247" i="3"/>
  <c r="M239" i="3"/>
  <c r="M231" i="3"/>
  <c r="M223" i="3"/>
  <c r="M215" i="3"/>
  <c r="M207" i="3"/>
  <c r="M199" i="3"/>
  <c r="M191" i="3"/>
  <c r="M183" i="3"/>
  <c r="M175" i="3"/>
  <c r="M167" i="3"/>
  <c r="M159" i="3"/>
  <c r="M151" i="3"/>
  <c r="M143" i="3"/>
  <c r="M135" i="3"/>
  <c r="M127" i="3"/>
  <c r="M120" i="3"/>
  <c r="M112" i="3"/>
  <c r="M104" i="3"/>
  <c r="M96" i="3"/>
  <c r="M88" i="3"/>
  <c r="M80" i="3"/>
  <c r="M72" i="3"/>
  <c r="M64" i="3"/>
  <c r="M56" i="3"/>
  <c r="M48" i="3"/>
  <c r="M40" i="3"/>
  <c r="M32" i="3"/>
  <c r="M24" i="3"/>
  <c r="M16" i="3"/>
  <c r="M8" i="3"/>
  <c r="M870" i="3"/>
  <c r="M862" i="3"/>
  <c r="M854" i="3"/>
  <c r="M846" i="3"/>
  <c r="M838" i="3"/>
  <c r="M830" i="3"/>
  <c r="M822" i="3"/>
  <c r="M814" i="3"/>
  <c r="M806" i="3"/>
  <c r="M798" i="3"/>
  <c r="M790" i="3"/>
  <c r="M782" i="3"/>
  <c r="M774" i="3"/>
  <c r="M766" i="3"/>
  <c r="M758" i="3"/>
  <c r="M750" i="3"/>
  <c r="M742" i="3"/>
  <c r="M734" i="3"/>
  <c r="M726" i="3"/>
  <c r="M718" i="3"/>
  <c r="M710" i="3"/>
  <c r="M702" i="3"/>
  <c r="M694" i="3"/>
  <c r="M686" i="3"/>
  <c r="M678" i="3"/>
  <c r="M670" i="3"/>
  <c r="M662" i="3"/>
  <c r="M654" i="3"/>
  <c r="M646" i="3"/>
  <c r="M638" i="3"/>
  <c r="M630" i="3"/>
  <c r="M622" i="3"/>
  <c r="M614" i="3"/>
  <c r="M606" i="3"/>
  <c r="M598" i="3"/>
  <c r="M590" i="3"/>
  <c r="M582" i="3"/>
  <c r="M574" i="3"/>
  <c r="M566" i="3"/>
  <c r="M558" i="3"/>
  <c r="M550" i="3"/>
  <c r="M542" i="3"/>
  <c r="M534" i="3"/>
  <c r="M526" i="3"/>
  <c r="M518" i="3"/>
  <c r="M510" i="3"/>
  <c r="M502" i="3"/>
  <c r="M494" i="3"/>
  <c r="M486" i="3"/>
  <c r="M478" i="3"/>
  <c r="M470" i="3"/>
  <c r="M462" i="3"/>
  <c r="M454" i="3"/>
  <c r="M446" i="3"/>
  <c r="M438" i="3"/>
  <c r="M430" i="3"/>
  <c r="M422" i="3"/>
  <c r="M414" i="3"/>
  <c r="M406" i="3"/>
  <c r="M398" i="3"/>
  <c r="M390" i="3"/>
  <c r="M382" i="3"/>
  <c r="M374" i="3"/>
  <c r="M366" i="3"/>
  <c r="M358" i="3"/>
  <c r="M350" i="3"/>
  <c r="M342" i="3"/>
  <c r="M334" i="3"/>
  <c r="M326" i="3"/>
  <c r="M318" i="3"/>
  <c r="M310" i="3"/>
  <c r="M302" i="3"/>
  <c r="M294" i="3"/>
  <c r="M286" i="3"/>
  <c r="M278" i="3"/>
  <c r="M270" i="3"/>
  <c r="M262" i="3"/>
  <c r="M254" i="3"/>
  <c r="M246" i="3"/>
  <c r="M238" i="3"/>
  <c r="M230" i="3"/>
  <c r="M222" i="3"/>
  <c r="M214" i="3"/>
  <c r="M206" i="3"/>
  <c r="M198" i="3"/>
  <c r="M190" i="3"/>
  <c r="M182" i="3"/>
  <c r="M174" i="3"/>
  <c r="M166" i="3"/>
  <c r="M158" i="3"/>
  <c r="M150" i="3"/>
  <c r="M142" i="3"/>
  <c r="M134" i="3"/>
  <c r="M126" i="3"/>
  <c r="M119" i="3"/>
  <c r="M111" i="3"/>
  <c r="M103" i="3"/>
  <c r="M95" i="3"/>
  <c r="M87" i="3"/>
  <c r="M79" i="3"/>
  <c r="M71" i="3"/>
  <c r="M63" i="3"/>
  <c r="M55" i="3"/>
  <c r="M47" i="3"/>
  <c r="M39" i="3"/>
  <c r="M31" i="3"/>
  <c r="M23" i="3"/>
  <c r="M15" i="3"/>
  <c r="M7" i="3"/>
  <c r="M865" i="3"/>
  <c r="M849" i="3"/>
  <c r="M841" i="3"/>
  <c r="M833" i="3"/>
  <c r="M825" i="3"/>
  <c r="M817" i="3"/>
  <c r="M809" i="3"/>
  <c r="M801" i="3"/>
  <c r="M793" i="3"/>
  <c r="M419" i="3"/>
  <c r="M411" i="3"/>
  <c r="M403" i="3"/>
  <c r="M395" i="3"/>
  <c r="M387" i="3"/>
  <c r="M379" i="3"/>
  <c r="M371" i="3"/>
  <c r="M363" i="3"/>
  <c r="M355" i="3"/>
  <c r="M347" i="3"/>
  <c r="M339" i="3"/>
  <c r="M331" i="3"/>
  <c r="M323" i="3"/>
  <c r="M315" i="3"/>
  <c r="M307" i="3"/>
  <c r="M299" i="3"/>
  <c r="M291" i="3"/>
  <c r="M283" i="3"/>
  <c r="M275" i="3"/>
  <c r="M267" i="3"/>
  <c r="M259" i="3"/>
  <c r="M251" i="3"/>
  <c r="M243" i="3"/>
  <c r="M235" i="3"/>
  <c r="M227" i="3"/>
  <c r="M219" i="3"/>
  <c r="M211" i="3"/>
  <c r="M203" i="3"/>
  <c r="M195" i="3"/>
  <c r="M187" i="3"/>
  <c r="M179" i="3"/>
  <c r="M171" i="3"/>
  <c r="M163" i="3"/>
  <c r="M155" i="3"/>
  <c r="M147" i="3"/>
  <c r="M139" i="3"/>
  <c r="M131" i="3"/>
  <c r="M123" i="3"/>
  <c r="M116" i="3"/>
  <c r="M108" i="3"/>
  <c r="M100" i="3"/>
  <c r="M92" i="3"/>
  <c r="M84" i="3"/>
  <c r="M76" i="3"/>
  <c r="M68" i="3"/>
  <c r="M60" i="3"/>
  <c r="M52" i="3"/>
  <c r="M44" i="3"/>
  <c r="M36" i="3"/>
  <c r="M28" i="3"/>
  <c r="M20" i="3"/>
  <c r="M12" i="3"/>
  <c r="M6" i="3"/>
  <c r="M866" i="3"/>
  <c r="M858" i="3"/>
  <c r="M850" i="3"/>
  <c r="M842" i="3"/>
  <c r="M834" i="3"/>
  <c r="M826" i="3"/>
  <c r="M818" i="3"/>
  <c r="M810" i="3"/>
  <c r="M802" i="3"/>
  <c r="M794" i="3"/>
  <c r="M786" i="3"/>
  <c r="M778" i="3"/>
  <c r="M770" i="3"/>
  <c r="M762" i="3"/>
  <c r="M754" i="3"/>
  <c r="M746" i="3"/>
  <c r="M738" i="3"/>
  <c r="M730" i="3"/>
  <c r="M722" i="3"/>
  <c r="M714" i="3"/>
  <c r="M706" i="3"/>
  <c r="M698" i="3"/>
  <c r="M690" i="3"/>
  <c r="M682" i="3"/>
  <c r="M674" i="3"/>
  <c r="M666" i="3"/>
  <c r="M658" i="3"/>
  <c r="M650" i="3"/>
  <c r="M642" i="3"/>
  <c r="M634" i="3"/>
  <c r="M626" i="3"/>
  <c r="M618" i="3"/>
  <c r="M610" i="3"/>
  <c r="M602" i="3"/>
  <c r="M594" i="3"/>
  <c r="M586" i="3"/>
  <c r="M578" i="3"/>
  <c r="M570" i="3"/>
  <c r="M562" i="3"/>
  <c r="M554" i="3"/>
  <c r="M546" i="3"/>
  <c r="M538" i="3"/>
  <c r="M530" i="3"/>
  <c r="M522" i="3"/>
  <c r="M514" i="3"/>
  <c r="M506" i="3"/>
  <c r="M498" i="3"/>
  <c r="M490" i="3"/>
  <c r="M482" i="3"/>
  <c r="M474" i="3"/>
  <c r="M466" i="3"/>
  <c r="M458" i="3"/>
  <c r="M450" i="3"/>
  <c r="M442" i="3"/>
  <c r="M434" i="3"/>
  <c r="M426" i="3"/>
  <c r="M418" i="3"/>
  <c r="M410" i="3"/>
  <c r="M402" i="3"/>
  <c r="M394" i="3"/>
  <c r="M386" i="3"/>
  <c r="M378" i="3"/>
  <c r="M370" i="3"/>
  <c r="M362" i="3"/>
  <c r="M354" i="3"/>
  <c r="M346" i="3"/>
  <c r="M338" i="3"/>
  <c r="M330" i="3"/>
  <c r="M322" i="3"/>
  <c r="M314" i="3"/>
  <c r="M306" i="3"/>
  <c r="M298" i="3"/>
  <c r="M290" i="3"/>
  <c r="M282" i="3"/>
  <c r="M274" i="3"/>
  <c r="M266" i="3"/>
  <c r="M258" i="3"/>
  <c r="M250" i="3"/>
  <c r="M242" i="3"/>
  <c r="M234" i="3"/>
  <c r="M226" i="3"/>
  <c r="M218" i="3"/>
  <c r="M210" i="3"/>
  <c r="M202" i="3"/>
  <c r="M194" i="3"/>
  <c r="M186" i="3"/>
  <c r="M178" i="3"/>
  <c r="M170" i="3"/>
  <c r="M162" i="3"/>
  <c r="M154" i="3"/>
  <c r="M146" i="3"/>
  <c r="M138" i="3"/>
  <c r="M130" i="3"/>
  <c r="M122" i="3"/>
  <c r="M115" i="3"/>
  <c r="M107" i="3"/>
  <c r="M99" i="3"/>
  <c r="M91" i="3"/>
  <c r="M83" i="3"/>
  <c r="M75" i="3"/>
  <c r="M67" i="3"/>
  <c r="M59" i="3"/>
  <c r="M51" i="3"/>
  <c r="M43" i="3"/>
  <c r="M35" i="3"/>
  <c r="M27" i="3"/>
  <c r="M19" i="3"/>
  <c r="M11" i="3"/>
  <c r="M877" i="3"/>
  <c r="M853" i="3"/>
  <c r="M845" i="3"/>
  <c r="M837" i="3"/>
  <c r="M829" i="3"/>
  <c r="M821" i="3"/>
  <c r="M813" i="3"/>
  <c r="M805" i="3"/>
  <c r="M797" i="3"/>
  <c r="M665" i="3"/>
  <c r="M401" i="3"/>
  <c r="M313" i="3"/>
  <c r="M249" i="3"/>
  <c r="M193" i="3"/>
  <c r="M145" i="3"/>
  <c r="M98" i="3"/>
  <c r="M58" i="3"/>
  <c r="M18" i="3"/>
  <c r="M357" i="3"/>
  <c r="M269" i="3"/>
  <c r="M245" i="3"/>
  <c r="M221" i="3"/>
  <c r="M197" i="3"/>
  <c r="M165" i="3"/>
  <c r="M133" i="3"/>
  <c r="M110" i="3"/>
  <c r="M78" i="3"/>
  <c r="M54" i="3"/>
  <c r="M30" i="3"/>
  <c r="M325" i="3"/>
  <c r="M253" i="3"/>
  <c r="M213" i="3"/>
  <c r="M189" i="3"/>
  <c r="M157" i="3"/>
  <c r="M141" i="3"/>
  <c r="M118" i="3"/>
  <c r="M86" i="3"/>
  <c r="M62" i="3"/>
  <c r="M22" i="3"/>
  <c r="M789" i="3"/>
  <c r="M781" i="3"/>
  <c r="M773" i="3"/>
  <c r="M765" i="3"/>
  <c r="M757" i="3"/>
  <c r="M749" i="3"/>
  <c r="M741" i="3"/>
  <c r="M733" i="3"/>
  <c r="M725" i="3"/>
  <c r="M717" i="3"/>
  <c r="M709" i="3"/>
  <c r="M701" i="3"/>
  <c r="M693" i="3"/>
  <c r="M685" i="3"/>
  <c r="M677" i="3"/>
  <c r="M669" i="3"/>
  <c r="M661" i="3"/>
  <c r="M653" i="3"/>
  <c r="M645" i="3"/>
  <c r="M637" i="3"/>
  <c r="M629" i="3"/>
  <c r="M621" i="3"/>
  <c r="M613" i="3"/>
  <c r="M605" i="3"/>
  <c r="M597" i="3"/>
  <c r="M589" i="3"/>
  <c r="M581" i="3"/>
  <c r="M573" i="3"/>
  <c r="M565" i="3"/>
  <c r="M557" i="3"/>
  <c r="M549" i="3"/>
  <c r="M541" i="3"/>
  <c r="M533" i="3"/>
  <c r="M525" i="3"/>
  <c r="M517" i="3"/>
  <c r="M509" i="3"/>
  <c r="M501" i="3"/>
  <c r="M493" i="3"/>
  <c r="M485" i="3"/>
  <c r="M477" i="3"/>
  <c r="M469" i="3"/>
  <c r="M461" i="3"/>
  <c r="M453" i="3"/>
  <c r="M445" i="3"/>
  <c r="M437" i="3"/>
  <c r="M429" i="3"/>
  <c r="M421" i="3"/>
  <c r="M413" i="3"/>
  <c r="M405" i="3"/>
  <c r="M397" i="3"/>
  <c r="M389" i="3"/>
  <c r="M381" i="3"/>
  <c r="M373" i="3"/>
  <c r="M365" i="3"/>
  <c r="M349" i="3"/>
  <c r="M333" i="3"/>
  <c r="M317" i="3"/>
  <c r="M309" i="3"/>
  <c r="M301" i="3"/>
  <c r="M293" i="3"/>
  <c r="M277" i="3"/>
  <c r="M237" i="3"/>
  <c r="M173" i="3"/>
  <c r="M94" i="3"/>
  <c r="M882" i="3"/>
  <c r="M785" i="3"/>
  <c r="M777" i="3"/>
  <c r="M769" i="3"/>
  <c r="M761" i="3"/>
  <c r="M753" i="3"/>
  <c r="M745" i="3"/>
  <c r="M737" i="3"/>
  <c r="M729" i="3"/>
  <c r="M721" i="3"/>
  <c r="M713" i="3"/>
  <c r="M705" i="3"/>
  <c r="M697" i="3"/>
  <c r="M689" i="3"/>
  <c r="M681" i="3"/>
  <c r="M673" i="3"/>
  <c r="M657" i="3"/>
  <c r="M649" i="3"/>
  <c r="M641" i="3"/>
  <c r="M633" i="3"/>
  <c r="M625" i="3"/>
  <c r="M617" i="3"/>
  <c r="M609" i="3"/>
  <c r="M601" i="3"/>
  <c r="M593" i="3"/>
  <c r="M585" i="3"/>
  <c r="M577" i="3"/>
  <c r="M569" i="3"/>
  <c r="M561" i="3"/>
  <c r="M553" i="3"/>
  <c r="M545" i="3"/>
  <c r="M537" i="3"/>
  <c r="M529" i="3"/>
  <c r="M521" i="3"/>
  <c r="M513" i="3"/>
  <c r="M505" i="3"/>
  <c r="M497" i="3"/>
  <c r="M489" i="3"/>
  <c r="M481" i="3"/>
  <c r="M473" i="3"/>
  <c r="M465" i="3"/>
  <c r="M457" i="3"/>
  <c r="M449" i="3"/>
  <c r="M441" i="3"/>
  <c r="M433" i="3"/>
  <c r="M425" i="3"/>
  <c r="M417" i="3"/>
  <c r="M409" i="3"/>
  <c r="M393" i="3"/>
  <c r="M385" i="3"/>
  <c r="M377" i="3"/>
  <c r="M369" i="3"/>
  <c r="M361" i="3"/>
  <c r="M353" i="3"/>
  <c r="M345" i="3"/>
  <c r="M337" i="3"/>
  <c r="M329" i="3"/>
  <c r="M321" i="3"/>
  <c r="M305" i="3"/>
  <c r="M297" i="3"/>
  <c r="M289" i="3"/>
  <c r="M281" i="3"/>
  <c r="M273" i="3"/>
  <c r="M265" i="3"/>
  <c r="M257" i="3"/>
  <c r="M241" i="3"/>
  <c r="M233" i="3"/>
  <c r="M225" i="3"/>
  <c r="M217" i="3"/>
  <c r="M209" i="3"/>
  <c r="M201" i="3"/>
  <c r="M185" i="3"/>
  <c r="M177" i="3"/>
  <c r="M169" i="3"/>
  <c r="M161" i="3"/>
  <c r="M153" i="3"/>
  <c r="M137" i="3"/>
  <c r="M129" i="3"/>
  <c r="M114" i="3"/>
  <c r="M106" i="3"/>
  <c r="M90" i="3"/>
  <c r="M82" i="3"/>
  <c r="M74" i="3"/>
  <c r="M66" i="3"/>
  <c r="M50" i="3"/>
  <c r="M42" i="3"/>
  <c r="M34" i="3"/>
  <c r="M26" i="3"/>
  <c r="M10" i="3"/>
  <c r="M341" i="3"/>
  <c r="M285" i="3"/>
  <c r="M261" i="3"/>
  <c r="M229" i="3"/>
  <c r="M205" i="3"/>
  <c r="M181" i="3"/>
  <c r="M149" i="3"/>
  <c r="M102" i="3"/>
  <c r="M70" i="3"/>
  <c r="M46" i="3"/>
  <c r="M38" i="3"/>
  <c r="M14" i="3"/>
  <c r="M191" i="2"/>
  <c r="M891" i="2"/>
  <c r="M193" i="2"/>
  <c r="M197" i="2"/>
  <c r="M201" i="2"/>
  <c r="M195" i="2"/>
  <c r="M200" i="2"/>
  <c r="M205" i="2"/>
  <c r="M209" i="2"/>
  <c r="M213" i="2"/>
  <c r="M217" i="2"/>
  <c r="M221" i="2"/>
  <c r="M225" i="2"/>
  <c r="M229" i="2"/>
  <c r="M233" i="2"/>
  <c r="M237" i="2"/>
  <c r="M241" i="2"/>
  <c r="M245" i="2"/>
  <c r="M249" i="2"/>
  <c r="M253" i="2"/>
  <c r="M257" i="2"/>
  <c r="M261" i="2"/>
  <c r="M265" i="2"/>
  <c r="M269" i="2"/>
  <c r="M273" i="2"/>
  <c r="M277" i="2"/>
  <c r="M281" i="2"/>
  <c r="M285" i="2"/>
  <c r="M289" i="2"/>
  <c r="M293" i="2"/>
  <c r="M297" i="2"/>
  <c r="M301" i="2"/>
  <c r="M305" i="2"/>
  <c r="M309" i="2"/>
  <c r="M313" i="2"/>
  <c r="M317" i="2"/>
  <c r="M321" i="2"/>
  <c r="M325" i="2"/>
  <c r="M329" i="2"/>
  <c r="M333" i="2"/>
  <c r="M337" i="2"/>
  <c r="M341" i="2"/>
  <c r="M345" i="2"/>
  <c r="M349" i="2"/>
  <c r="M353" i="2"/>
  <c r="M357" i="2"/>
  <c r="M361" i="2"/>
  <c r="M365" i="2"/>
  <c r="M369" i="2"/>
  <c r="M373" i="2"/>
  <c r="M377" i="2"/>
  <c r="M381" i="2"/>
  <c r="M385" i="2"/>
  <c r="M389" i="2"/>
  <c r="M393" i="2"/>
  <c r="M397" i="2"/>
  <c r="M401" i="2"/>
  <c r="M405" i="2"/>
  <c r="M409" i="2"/>
  <c r="M413" i="2"/>
  <c r="M417" i="2"/>
  <c r="M421" i="2"/>
  <c r="M425" i="2"/>
  <c r="M429" i="2"/>
  <c r="M433" i="2"/>
  <c r="M437" i="2"/>
  <c r="M441" i="2"/>
  <c r="M445" i="2"/>
  <c r="M449" i="2"/>
  <c r="M453" i="2"/>
  <c r="M457" i="2"/>
  <c r="M461" i="2"/>
  <c r="M465" i="2"/>
  <c r="M469" i="2"/>
  <c r="M473" i="2"/>
  <c r="M477" i="2"/>
  <c r="M481" i="2"/>
  <c r="M485" i="2"/>
  <c r="M489" i="2"/>
  <c r="M493" i="2"/>
  <c r="M497" i="2"/>
  <c r="M501" i="2"/>
  <c r="M505" i="2"/>
  <c r="M509" i="2"/>
  <c r="M513" i="2"/>
  <c r="M517" i="2"/>
  <c r="M521" i="2"/>
  <c r="M525" i="2"/>
  <c r="M529" i="2"/>
  <c r="M533" i="2"/>
  <c r="M537" i="2"/>
  <c r="M541" i="2"/>
  <c r="M545" i="2"/>
  <c r="M549" i="2"/>
  <c r="M553" i="2"/>
  <c r="M557" i="2"/>
  <c r="M561" i="2"/>
  <c r="M565" i="2"/>
  <c r="M569" i="2"/>
  <c r="M573" i="2"/>
  <c r="M577" i="2"/>
  <c r="M581" i="2"/>
  <c r="M585" i="2"/>
  <c r="M589" i="2"/>
  <c r="M593" i="2"/>
  <c r="M597" i="2"/>
  <c r="M601" i="2"/>
  <c r="M605" i="2"/>
  <c r="M609" i="2"/>
  <c r="M613" i="2"/>
  <c r="M617" i="2"/>
  <c r="M621" i="2"/>
  <c r="M625" i="2"/>
  <c r="M629" i="2"/>
  <c r="M633" i="2"/>
  <c r="M637" i="2"/>
  <c r="M641" i="2"/>
  <c r="M645" i="2"/>
  <c r="M649" i="2"/>
  <c r="M653" i="2"/>
  <c r="M657" i="2"/>
  <c r="M661" i="2"/>
  <c r="M665" i="2"/>
  <c r="M198" i="2"/>
  <c r="M204" i="2"/>
  <c r="M210" i="2"/>
  <c r="M215" i="2"/>
  <c r="M220" i="2"/>
  <c r="M226" i="2"/>
  <c r="M231" i="2"/>
  <c r="M236" i="2"/>
  <c r="M242" i="2"/>
  <c r="M247" i="2"/>
  <c r="M252" i="2"/>
  <c r="M258" i="2"/>
  <c r="M263" i="2"/>
  <c r="M268" i="2"/>
  <c r="M274" i="2"/>
  <c r="M279" i="2"/>
  <c r="M284" i="2"/>
  <c r="M290" i="2"/>
  <c r="M295" i="2"/>
  <c r="M300" i="2"/>
  <c r="M306" i="2"/>
  <c r="M311" i="2"/>
  <c r="M316" i="2"/>
  <c r="M322" i="2"/>
  <c r="M327" i="2"/>
  <c r="M332" i="2"/>
  <c r="M338" i="2"/>
  <c r="M343" i="2"/>
  <c r="M348" i="2"/>
  <c r="M354" i="2"/>
  <c r="M359" i="2"/>
  <c r="M364" i="2"/>
  <c r="M370" i="2"/>
  <c r="M375" i="2"/>
  <c r="M380" i="2"/>
  <c r="M386" i="2"/>
  <c r="M391" i="2"/>
  <c r="M396" i="2"/>
  <c r="M402" i="2"/>
  <c r="M407" i="2"/>
  <c r="M412" i="2"/>
  <c r="M418" i="2"/>
  <c r="M423" i="2"/>
  <c r="M428" i="2"/>
  <c r="M434" i="2"/>
  <c r="M439" i="2"/>
  <c r="M444" i="2"/>
  <c r="M450" i="2"/>
  <c r="M455" i="2"/>
  <c r="M460" i="2"/>
  <c r="M466" i="2"/>
  <c r="M471" i="2"/>
  <c r="M476" i="2"/>
  <c r="M482" i="2"/>
  <c r="M487" i="2"/>
  <c r="M492" i="2"/>
  <c r="M498" i="2"/>
  <c r="M503" i="2"/>
  <c r="M508" i="2"/>
  <c r="M514" i="2"/>
  <c r="M519" i="2"/>
  <c r="M524" i="2"/>
  <c r="M530" i="2"/>
  <c r="M535" i="2"/>
  <c r="M540" i="2"/>
  <c r="M546" i="2"/>
  <c r="M551" i="2"/>
  <c r="M556" i="2"/>
  <c r="M562" i="2"/>
  <c r="M567" i="2"/>
  <c r="M572" i="2"/>
  <c r="M578" i="2"/>
  <c r="M583" i="2"/>
  <c r="M588" i="2"/>
  <c r="M594" i="2"/>
  <c r="M599" i="2"/>
  <c r="M604" i="2"/>
  <c r="M610" i="2"/>
  <c r="M615" i="2"/>
  <c r="M620" i="2"/>
  <c r="M626" i="2"/>
  <c r="M631" i="2"/>
  <c r="M636" i="2"/>
  <c r="M642" i="2"/>
  <c r="M647" i="2"/>
  <c r="M652" i="2"/>
  <c r="M658" i="2"/>
  <c r="M663" i="2"/>
  <c r="M668" i="2"/>
  <c r="M672" i="2"/>
  <c r="M676" i="2"/>
  <c r="M680" i="2"/>
  <c r="M684" i="2"/>
  <c r="M688" i="2"/>
  <c r="M692" i="2"/>
  <c r="M696" i="2"/>
  <c r="M700" i="2"/>
  <c r="M704" i="2"/>
  <c r="M708" i="2"/>
  <c r="M712" i="2"/>
  <c r="M716" i="2"/>
  <c r="M720" i="2"/>
  <c r="M724" i="2"/>
  <c r="M728" i="2"/>
  <c r="M732" i="2"/>
  <c r="M736" i="2"/>
  <c r="M740" i="2"/>
  <c r="M744" i="2"/>
  <c r="M748" i="2"/>
  <c r="M752" i="2"/>
  <c r="M756" i="2"/>
  <c r="M760" i="2"/>
  <c r="M764" i="2"/>
  <c r="M768" i="2"/>
  <c r="M772" i="2"/>
  <c r="M776" i="2"/>
  <c r="M780" i="2"/>
  <c r="M784" i="2"/>
  <c r="M788" i="2"/>
  <c r="M792" i="2"/>
  <c r="M796" i="2"/>
  <c r="M800" i="2"/>
  <c r="M804" i="2"/>
  <c r="M808" i="2"/>
  <c r="M812" i="2"/>
  <c r="M816" i="2"/>
  <c r="M820" i="2"/>
  <c r="M824" i="2"/>
  <c r="M828" i="2"/>
  <c r="M832" i="2"/>
  <c r="M836" i="2"/>
  <c r="M840" i="2"/>
  <c r="M844" i="2"/>
  <c r="M848" i="2"/>
  <c r="M852" i="2"/>
  <c r="M856" i="2"/>
  <c r="M860" i="2"/>
  <c r="M864" i="2"/>
  <c r="M868" i="2"/>
  <c r="M872" i="2"/>
  <c r="M876" i="2"/>
  <c r="M880" i="2"/>
  <c r="M884" i="2"/>
  <c r="M888" i="2"/>
  <c r="M224" i="2"/>
  <c r="M683" i="2"/>
  <c r="M727" i="2"/>
  <c r="M743" i="2"/>
  <c r="M755" i="2"/>
  <c r="M767" i="2"/>
  <c r="M779" i="2"/>
  <c r="M192" i="2"/>
  <c r="M199" i="2"/>
  <c r="M206" i="2"/>
  <c r="M211" i="2"/>
  <c r="M216" i="2"/>
  <c r="M222" i="2"/>
  <c r="M227" i="2"/>
  <c r="M232" i="2"/>
  <c r="M238" i="2"/>
  <c r="M243" i="2"/>
  <c r="M248" i="2"/>
  <c r="M254" i="2"/>
  <c r="M259" i="2"/>
  <c r="M264" i="2"/>
  <c r="M270" i="2"/>
  <c r="M275" i="2"/>
  <c r="M280" i="2"/>
  <c r="M286" i="2"/>
  <c r="M291" i="2"/>
  <c r="M296" i="2"/>
  <c r="M302" i="2"/>
  <c r="M307" i="2"/>
  <c r="M312" i="2"/>
  <c r="M318" i="2"/>
  <c r="M323" i="2"/>
  <c r="M328" i="2"/>
  <c r="M334" i="2"/>
  <c r="M339" i="2"/>
  <c r="M344" i="2"/>
  <c r="M350" i="2"/>
  <c r="M355" i="2"/>
  <c r="M360" i="2"/>
  <c r="M366" i="2"/>
  <c r="M371" i="2"/>
  <c r="M376" i="2"/>
  <c r="M382" i="2"/>
  <c r="M387" i="2"/>
  <c r="M392" i="2"/>
  <c r="M398" i="2"/>
  <c r="M403" i="2"/>
  <c r="M408" i="2"/>
  <c r="M414" i="2"/>
  <c r="M419" i="2"/>
  <c r="M424" i="2"/>
  <c r="M430" i="2"/>
  <c r="M435" i="2"/>
  <c r="M440" i="2"/>
  <c r="M446" i="2"/>
  <c r="M451" i="2"/>
  <c r="M456" i="2"/>
  <c r="M462" i="2"/>
  <c r="M467" i="2"/>
  <c r="M472" i="2"/>
  <c r="M478" i="2"/>
  <c r="M483" i="2"/>
  <c r="M488" i="2"/>
  <c r="M494" i="2"/>
  <c r="M499" i="2"/>
  <c r="M504" i="2"/>
  <c r="M510" i="2"/>
  <c r="M515" i="2"/>
  <c r="M520" i="2"/>
  <c r="M526" i="2"/>
  <c r="M531" i="2"/>
  <c r="M536" i="2"/>
  <c r="M542" i="2"/>
  <c r="M547" i="2"/>
  <c r="M552" i="2"/>
  <c r="M558" i="2"/>
  <c r="M563" i="2"/>
  <c r="M568" i="2"/>
  <c r="M574" i="2"/>
  <c r="M579" i="2"/>
  <c r="M584" i="2"/>
  <c r="M590" i="2"/>
  <c r="M595" i="2"/>
  <c r="M600" i="2"/>
  <c r="M606" i="2"/>
  <c r="M611" i="2"/>
  <c r="M616" i="2"/>
  <c r="M622" i="2"/>
  <c r="M627" i="2"/>
  <c r="M632" i="2"/>
  <c r="M638" i="2"/>
  <c r="M643" i="2"/>
  <c r="M648" i="2"/>
  <c r="M654" i="2"/>
  <c r="M659" i="2"/>
  <c r="M664" i="2"/>
  <c r="M669" i="2"/>
  <c r="M673" i="2"/>
  <c r="M677" i="2"/>
  <c r="M681" i="2"/>
  <c r="M685" i="2"/>
  <c r="M689" i="2"/>
  <c r="M693" i="2"/>
  <c r="M697" i="2"/>
  <c r="M701" i="2"/>
  <c r="M705" i="2"/>
  <c r="M709" i="2"/>
  <c r="M713" i="2"/>
  <c r="M717" i="2"/>
  <c r="M721" i="2"/>
  <c r="M725" i="2"/>
  <c r="M729" i="2"/>
  <c r="M733" i="2"/>
  <c r="M737" i="2"/>
  <c r="M741" i="2"/>
  <c r="M745" i="2"/>
  <c r="M749" i="2"/>
  <c r="M753" i="2"/>
  <c r="M757" i="2"/>
  <c r="M761" i="2"/>
  <c r="M765" i="2"/>
  <c r="M769" i="2"/>
  <c r="M773" i="2"/>
  <c r="M777" i="2"/>
  <c r="M781" i="2"/>
  <c r="M785" i="2"/>
  <c r="M789" i="2"/>
  <c r="M793" i="2"/>
  <c r="M797" i="2"/>
  <c r="M801" i="2"/>
  <c r="M805" i="2"/>
  <c r="M809" i="2"/>
  <c r="M813" i="2"/>
  <c r="M817" i="2"/>
  <c r="M821" i="2"/>
  <c r="M825" i="2"/>
  <c r="M829" i="2"/>
  <c r="M833" i="2"/>
  <c r="M837" i="2"/>
  <c r="M841" i="2"/>
  <c r="M845" i="2"/>
  <c r="M849" i="2"/>
  <c r="M853" i="2"/>
  <c r="M857" i="2"/>
  <c r="M861" i="2"/>
  <c r="M865" i="2"/>
  <c r="M869" i="2"/>
  <c r="M873" i="2"/>
  <c r="M877" i="2"/>
  <c r="M881" i="2"/>
  <c r="M885" i="2"/>
  <c r="M889" i="2"/>
  <c r="M454" i="2"/>
  <c r="M480" i="2"/>
  <c r="M491" i="2"/>
  <c r="M502" i="2"/>
  <c r="M512" i="2"/>
  <c r="M523" i="2"/>
  <c r="M534" i="2"/>
  <c r="M544" i="2"/>
  <c r="M555" i="2"/>
  <c r="M566" i="2"/>
  <c r="M576" i="2"/>
  <c r="M587" i="2"/>
  <c r="M598" i="2"/>
  <c r="M608" i="2"/>
  <c r="M619" i="2"/>
  <c r="M630" i="2"/>
  <c r="M640" i="2"/>
  <c r="M651" i="2"/>
  <c r="M662" i="2"/>
  <c r="M671" i="2"/>
  <c r="M679" i="2"/>
  <c r="M691" i="2"/>
  <c r="M699" i="2"/>
  <c r="M707" i="2"/>
  <c r="M715" i="2"/>
  <c r="M723" i="2"/>
  <c r="M735" i="2"/>
  <c r="M747" i="2"/>
  <c r="M759" i="2"/>
  <c r="M771" i="2"/>
  <c r="M783" i="2"/>
  <c r="M795" i="2"/>
  <c r="M194" i="2"/>
  <c r="M202" i="2"/>
  <c r="M207" i="2"/>
  <c r="M212" i="2"/>
  <c r="M218" i="2"/>
  <c r="M223" i="2"/>
  <c r="M228" i="2"/>
  <c r="M234" i="2"/>
  <c r="M239" i="2"/>
  <c r="M244" i="2"/>
  <c r="M250" i="2"/>
  <c r="M255" i="2"/>
  <c r="M260" i="2"/>
  <c r="M266" i="2"/>
  <c r="M271" i="2"/>
  <c r="M276" i="2"/>
  <c r="M282" i="2"/>
  <c r="M287" i="2"/>
  <c r="M292" i="2"/>
  <c r="M298" i="2"/>
  <c r="M303" i="2"/>
  <c r="M308" i="2"/>
  <c r="M314" i="2"/>
  <c r="M319" i="2"/>
  <c r="M324" i="2"/>
  <c r="M330" i="2"/>
  <c r="M335" i="2"/>
  <c r="M340" i="2"/>
  <c r="M346" i="2"/>
  <c r="M351" i="2"/>
  <c r="M356" i="2"/>
  <c r="M362" i="2"/>
  <c r="M367" i="2"/>
  <c r="M372" i="2"/>
  <c r="M378" i="2"/>
  <c r="M383" i="2"/>
  <c r="M388" i="2"/>
  <c r="M394" i="2"/>
  <c r="M399" i="2"/>
  <c r="M404" i="2"/>
  <c r="M410" i="2"/>
  <c r="M415" i="2"/>
  <c r="M420" i="2"/>
  <c r="M426" i="2"/>
  <c r="M431" i="2"/>
  <c r="M436" i="2"/>
  <c r="M442" i="2"/>
  <c r="M447" i="2"/>
  <c r="M452" i="2"/>
  <c r="M458" i="2"/>
  <c r="M463" i="2"/>
  <c r="M468" i="2"/>
  <c r="M474" i="2"/>
  <c r="M479" i="2"/>
  <c r="M484" i="2"/>
  <c r="M490" i="2"/>
  <c r="M495" i="2"/>
  <c r="M500" i="2"/>
  <c r="M506" i="2"/>
  <c r="M511" i="2"/>
  <c r="M516" i="2"/>
  <c r="M522" i="2"/>
  <c r="M527" i="2"/>
  <c r="M532" i="2"/>
  <c r="M538" i="2"/>
  <c r="M543" i="2"/>
  <c r="M548" i="2"/>
  <c r="M554" i="2"/>
  <c r="M559" i="2"/>
  <c r="M564" i="2"/>
  <c r="M570" i="2"/>
  <c r="M575" i="2"/>
  <c r="M580" i="2"/>
  <c r="M586" i="2"/>
  <c r="M591" i="2"/>
  <c r="M596" i="2"/>
  <c r="M602" i="2"/>
  <c r="M607" i="2"/>
  <c r="M612" i="2"/>
  <c r="M618" i="2"/>
  <c r="M623" i="2"/>
  <c r="M628" i="2"/>
  <c r="M634" i="2"/>
  <c r="M639" i="2"/>
  <c r="M644" i="2"/>
  <c r="M650" i="2"/>
  <c r="M655" i="2"/>
  <c r="M660" i="2"/>
  <c r="M666" i="2"/>
  <c r="M670" i="2"/>
  <c r="M674" i="2"/>
  <c r="M678" i="2"/>
  <c r="M682" i="2"/>
  <c r="M686" i="2"/>
  <c r="M690" i="2"/>
  <c r="M694" i="2"/>
  <c r="M698" i="2"/>
  <c r="M702" i="2"/>
  <c r="M706" i="2"/>
  <c r="M710" i="2"/>
  <c r="M714" i="2"/>
  <c r="M718" i="2"/>
  <c r="M722" i="2"/>
  <c r="M726" i="2"/>
  <c r="M730" i="2"/>
  <c r="M734" i="2"/>
  <c r="M738" i="2"/>
  <c r="M742" i="2"/>
  <c r="M746" i="2"/>
  <c r="M750" i="2"/>
  <c r="M754" i="2"/>
  <c r="M758" i="2"/>
  <c r="M762" i="2"/>
  <c r="M766" i="2"/>
  <c r="M770" i="2"/>
  <c r="M774" i="2"/>
  <c r="M778" i="2"/>
  <c r="M782" i="2"/>
  <c r="M786" i="2"/>
  <c r="M790" i="2"/>
  <c r="M794" i="2"/>
  <c r="M798" i="2"/>
  <c r="M802" i="2"/>
  <c r="M806" i="2"/>
  <c r="M810" i="2"/>
  <c r="M814" i="2"/>
  <c r="M818" i="2"/>
  <c r="M822" i="2"/>
  <c r="M826" i="2"/>
  <c r="M830" i="2"/>
  <c r="M834" i="2"/>
  <c r="M838" i="2"/>
  <c r="M842" i="2"/>
  <c r="M846" i="2"/>
  <c r="M850" i="2"/>
  <c r="M854" i="2"/>
  <c r="M858" i="2"/>
  <c r="M862" i="2"/>
  <c r="M866" i="2"/>
  <c r="M870" i="2"/>
  <c r="M874" i="2"/>
  <c r="M878" i="2"/>
  <c r="M882" i="2"/>
  <c r="M886" i="2"/>
  <c r="M890" i="2"/>
  <c r="M196" i="2"/>
  <c r="M203" i="2"/>
  <c r="M208" i="2"/>
  <c r="M214" i="2"/>
  <c r="M219" i="2"/>
  <c r="M230" i="2"/>
  <c r="M235" i="2"/>
  <c r="M240" i="2"/>
  <c r="M246" i="2"/>
  <c r="M251" i="2"/>
  <c r="M256" i="2"/>
  <c r="M262" i="2"/>
  <c r="M267" i="2"/>
  <c r="M272" i="2"/>
  <c r="M278" i="2"/>
  <c r="M283" i="2"/>
  <c r="M288" i="2"/>
  <c r="M294" i="2"/>
  <c r="M299" i="2"/>
  <c r="M304" i="2"/>
  <c r="M310" i="2"/>
  <c r="M315" i="2"/>
  <c r="M320" i="2"/>
  <c r="M326" i="2"/>
  <c r="M331" i="2"/>
  <c r="M336" i="2"/>
  <c r="M342" i="2"/>
  <c r="M347" i="2"/>
  <c r="M352" i="2"/>
  <c r="M358" i="2"/>
  <c r="M363" i="2"/>
  <c r="M368" i="2"/>
  <c r="M374" i="2"/>
  <c r="M379" i="2"/>
  <c r="M384" i="2"/>
  <c r="M390" i="2"/>
  <c r="M395" i="2"/>
  <c r="M400" i="2"/>
  <c r="M406" i="2"/>
  <c r="M411" i="2"/>
  <c r="M416" i="2"/>
  <c r="M422" i="2"/>
  <c r="M427" i="2"/>
  <c r="M432" i="2"/>
  <c r="M438" i="2"/>
  <c r="M443" i="2"/>
  <c r="M448" i="2"/>
  <c r="M459" i="2"/>
  <c r="M464" i="2"/>
  <c r="M470" i="2"/>
  <c r="M475" i="2"/>
  <c r="M486" i="2"/>
  <c r="M496" i="2"/>
  <c r="M507" i="2"/>
  <c r="M518" i="2"/>
  <c r="M528" i="2"/>
  <c r="M539" i="2"/>
  <c r="M550" i="2"/>
  <c r="M560" i="2"/>
  <c r="M571" i="2"/>
  <c r="M582" i="2"/>
  <c r="M592" i="2"/>
  <c r="M603" i="2"/>
  <c r="M614" i="2"/>
  <c r="M624" i="2"/>
  <c r="M635" i="2"/>
  <c r="M646" i="2"/>
  <c r="M656" i="2"/>
  <c r="M667" i="2"/>
  <c r="M675" i="2"/>
  <c r="M687" i="2"/>
  <c r="M695" i="2"/>
  <c r="M703" i="2"/>
  <c r="M711" i="2"/>
  <c r="M719" i="2"/>
  <c r="M731" i="2"/>
  <c r="M739" i="2"/>
  <c r="M751" i="2"/>
  <c r="M763" i="2"/>
  <c r="M775" i="2"/>
  <c r="M787" i="2"/>
  <c r="M807" i="2"/>
  <c r="M823" i="2"/>
  <c r="M839" i="2"/>
  <c r="M855" i="2"/>
  <c r="M871" i="2"/>
  <c r="M887" i="2"/>
  <c r="M791" i="2"/>
  <c r="M811" i="2"/>
  <c r="M827" i="2"/>
  <c r="M843" i="2"/>
  <c r="M859" i="2"/>
  <c r="M875" i="2"/>
  <c r="M799" i="2"/>
  <c r="M815" i="2"/>
  <c r="M831" i="2"/>
  <c r="M847" i="2"/>
  <c r="M863" i="2"/>
  <c r="M879" i="2"/>
  <c r="M803" i="2"/>
  <c r="M819" i="2"/>
  <c r="M835" i="2"/>
  <c r="M851" i="2"/>
  <c r="M867" i="2"/>
  <c r="M883" i="2"/>
  <c r="N191" i="2"/>
  <c r="L142" i="4"/>
  <c r="M142" i="4" s="1"/>
  <c r="L189" i="4"/>
  <c r="M189" i="4" s="1"/>
  <c r="L193" i="4"/>
  <c r="M193" i="4" s="1"/>
  <c r="L197" i="4"/>
  <c r="M197" i="4" s="1"/>
  <c r="L201" i="4"/>
  <c r="M201" i="4" s="1"/>
  <c r="L205" i="4"/>
  <c r="M205" i="4" s="1"/>
  <c r="L209" i="4"/>
  <c r="M209" i="4" s="1"/>
  <c r="L213" i="4"/>
  <c r="M213" i="4" s="1"/>
  <c r="L217" i="4"/>
  <c r="M217" i="4" s="1"/>
  <c r="L221" i="4"/>
  <c r="M221" i="4" s="1"/>
  <c r="L225" i="4"/>
  <c r="M225" i="4" s="1"/>
  <c r="L229" i="4"/>
  <c r="M229" i="4" s="1"/>
  <c r="L233" i="4"/>
  <c r="M233" i="4" s="1"/>
  <c r="L237" i="4"/>
  <c r="M237" i="4" s="1"/>
  <c r="L241" i="4"/>
  <c r="M241" i="4" s="1"/>
  <c r="L245" i="4"/>
  <c r="M245" i="4" s="1"/>
  <c r="L249" i="4"/>
  <c r="M249" i="4" s="1"/>
  <c r="L253" i="4"/>
  <c r="M253" i="4" s="1"/>
  <c r="L257" i="4"/>
  <c r="M257" i="4" s="1"/>
  <c r="L261" i="4"/>
  <c r="M261" i="4" s="1"/>
  <c r="L265" i="4"/>
  <c r="M265" i="4" s="1"/>
  <c r="L269" i="4"/>
  <c r="M269" i="4" s="1"/>
  <c r="L273" i="4"/>
  <c r="M273" i="4" s="1"/>
  <c r="L277" i="4"/>
  <c r="M277" i="4" s="1"/>
  <c r="L281" i="4"/>
  <c r="M281" i="4" s="1"/>
  <c r="L285" i="4"/>
  <c r="M285" i="4" s="1"/>
  <c r="L289" i="4"/>
  <c r="M289" i="4" s="1"/>
  <c r="L293" i="4"/>
  <c r="M293" i="4" s="1"/>
  <c r="L297" i="4"/>
  <c r="M297" i="4" s="1"/>
  <c r="L301" i="4"/>
  <c r="M301" i="4" s="1"/>
  <c r="L305" i="4"/>
  <c r="M305" i="4" s="1"/>
  <c r="L309" i="4"/>
  <c r="M309" i="4" s="1"/>
  <c r="L313" i="4"/>
  <c r="M313" i="4" s="1"/>
  <c r="L317" i="4"/>
  <c r="M317" i="4" s="1"/>
  <c r="L321" i="4"/>
  <c r="M321" i="4" s="1"/>
  <c r="L325" i="4"/>
  <c r="M325" i="4" s="1"/>
  <c r="L329" i="4"/>
  <c r="M329" i="4" s="1"/>
  <c r="L333" i="4"/>
  <c r="M333" i="4" s="1"/>
  <c r="L337" i="4"/>
  <c r="M337" i="4" s="1"/>
  <c r="L341" i="4"/>
  <c r="M341" i="4" s="1"/>
  <c r="L345" i="4"/>
  <c r="M345" i="4" s="1"/>
  <c r="L349" i="4"/>
  <c r="M349" i="4" s="1"/>
  <c r="L353" i="4"/>
  <c r="M353" i="4" s="1"/>
  <c r="L357" i="4"/>
  <c r="M357" i="4" s="1"/>
  <c r="L361" i="4"/>
  <c r="M361" i="4" s="1"/>
  <c r="L365" i="4"/>
  <c r="M365" i="4" s="1"/>
  <c r="L369" i="4"/>
  <c r="M369" i="4" s="1"/>
  <c r="L373" i="4"/>
  <c r="M373" i="4" s="1"/>
  <c r="L377" i="4"/>
  <c r="M377" i="4" s="1"/>
  <c r="L381" i="4"/>
  <c r="M381" i="4" s="1"/>
  <c r="L385" i="4"/>
  <c r="M385" i="4" s="1"/>
  <c r="L389" i="4"/>
  <c r="M389" i="4" s="1"/>
  <c r="L393" i="4"/>
  <c r="M393" i="4" s="1"/>
  <c r="L397" i="4"/>
  <c r="M397" i="4" s="1"/>
  <c r="L401" i="4"/>
  <c r="M401" i="4" s="1"/>
  <c r="L405" i="4"/>
  <c r="M405" i="4" s="1"/>
  <c r="L409" i="4"/>
  <c r="M409" i="4" s="1"/>
  <c r="L413" i="4"/>
  <c r="M413" i="4" s="1"/>
  <c r="L417" i="4"/>
  <c r="M417" i="4" s="1"/>
  <c r="L421" i="4"/>
  <c r="M421" i="4" s="1"/>
  <c r="L425" i="4"/>
  <c r="M425" i="4" s="1"/>
  <c r="L429" i="4"/>
  <c r="M429" i="4" s="1"/>
  <c r="L433" i="4"/>
  <c r="M433" i="4" s="1"/>
  <c r="L437" i="4"/>
  <c r="M437" i="4" s="1"/>
  <c r="L441" i="4"/>
  <c r="M441" i="4" s="1"/>
  <c r="L445" i="4"/>
  <c r="M445" i="4" s="1"/>
  <c r="L449" i="4"/>
  <c r="M449" i="4" s="1"/>
  <c r="L453" i="4"/>
  <c r="M453" i="4" s="1"/>
  <c r="L457" i="4"/>
  <c r="M457" i="4" s="1"/>
  <c r="L461" i="4"/>
  <c r="M461" i="4" s="1"/>
  <c r="L465" i="4"/>
  <c r="M465" i="4" s="1"/>
  <c r="L469" i="4"/>
  <c r="M469" i="4" s="1"/>
  <c r="L473" i="4"/>
  <c r="M473" i="4" s="1"/>
  <c r="L477" i="4"/>
  <c r="M477" i="4" s="1"/>
  <c r="L481" i="4"/>
  <c r="M481" i="4" s="1"/>
  <c r="L485" i="4"/>
  <c r="M485" i="4" s="1"/>
  <c r="L489" i="4"/>
  <c r="M489" i="4" s="1"/>
  <c r="L493" i="4"/>
  <c r="M493" i="4" s="1"/>
  <c r="L497" i="4"/>
  <c r="M497" i="4" s="1"/>
  <c r="L501" i="4"/>
  <c r="M501" i="4" s="1"/>
  <c r="L505" i="4"/>
  <c r="M505" i="4" s="1"/>
  <c r="L509" i="4"/>
  <c r="M509" i="4" s="1"/>
  <c r="L513" i="4"/>
  <c r="M513" i="4" s="1"/>
  <c r="L517" i="4"/>
  <c r="M517" i="4" s="1"/>
  <c r="L521" i="4"/>
  <c r="M521" i="4" s="1"/>
  <c r="L525" i="4"/>
  <c r="M525" i="4" s="1"/>
  <c r="L529" i="4"/>
  <c r="M529" i="4" s="1"/>
  <c r="L533" i="4"/>
  <c r="M533" i="4" s="1"/>
  <c r="L537" i="4"/>
  <c r="M537" i="4" s="1"/>
  <c r="L541" i="4"/>
  <c r="M541" i="4" s="1"/>
  <c r="L545" i="4"/>
  <c r="M545" i="4" s="1"/>
  <c r="L549" i="4"/>
  <c r="M549" i="4" s="1"/>
  <c r="L553" i="4"/>
  <c r="M553" i="4" s="1"/>
  <c r="L557" i="4"/>
  <c r="M557" i="4" s="1"/>
  <c r="L561" i="4"/>
  <c r="M561" i="4" s="1"/>
  <c r="L565" i="4"/>
  <c r="M565" i="4" s="1"/>
  <c r="L569" i="4"/>
  <c r="M569" i="4" s="1"/>
  <c r="L573" i="4"/>
  <c r="M573" i="4" s="1"/>
  <c r="L577" i="4"/>
  <c r="M577" i="4" s="1"/>
  <c r="L581" i="4"/>
  <c r="M581" i="4" s="1"/>
  <c r="L585" i="4"/>
  <c r="M585" i="4" s="1"/>
  <c r="L589" i="4"/>
  <c r="M589" i="4" s="1"/>
  <c r="L593" i="4"/>
  <c r="M593" i="4" s="1"/>
  <c r="L597" i="4"/>
  <c r="M597" i="4" s="1"/>
  <c r="L601" i="4"/>
  <c r="M601" i="4" s="1"/>
  <c r="L605" i="4"/>
  <c r="M605" i="4" s="1"/>
  <c r="L609" i="4"/>
  <c r="M609" i="4" s="1"/>
  <c r="L613" i="4"/>
  <c r="M613" i="4" s="1"/>
  <c r="L617" i="4"/>
  <c r="M617" i="4" s="1"/>
  <c r="L621" i="4"/>
  <c r="M621" i="4" s="1"/>
  <c r="L625" i="4"/>
  <c r="M625" i="4" s="1"/>
  <c r="L629" i="4"/>
  <c r="M629" i="4" s="1"/>
  <c r="L633" i="4"/>
  <c r="M633" i="4" s="1"/>
  <c r="L637" i="4"/>
  <c r="M637" i="4" s="1"/>
  <c r="L190" i="4"/>
  <c r="M190" i="4" s="1"/>
  <c r="L194" i="4"/>
  <c r="M194" i="4" s="1"/>
  <c r="L198" i="4"/>
  <c r="M198" i="4" s="1"/>
  <c r="L202" i="4"/>
  <c r="M202" i="4" s="1"/>
  <c r="L206" i="4"/>
  <c r="M206" i="4" s="1"/>
  <c r="L210" i="4"/>
  <c r="M210" i="4" s="1"/>
  <c r="L214" i="4"/>
  <c r="M214" i="4" s="1"/>
  <c r="L218" i="4"/>
  <c r="M218" i="4" s="1"/>
  <c r="L222" i="4"/>
  <c r="M222" i="4" s="1"/>
  <c r="L226" i="4"/>
  <c r="M226" i="4" s="1"/>
  <c r="L230" i="4"/>
  <c r="M230" i="4" s="1"/>
  <c r="L234" i="4"/>
  <c r="M234" i="4" s="1"/>
  <c r="L238" i="4"/>
  <c r="M238" i="4" s="1"/>
  <c r="L242" i="4"/>
  <c r="M242" i="4" s="1"/>
  <c r="L246" i="4"/>
  <c r="M246" i="4" s="1"/>
  <c r="L250" i="4"/>
  <c r="M250" i="4" s="1"/>
  <c r="L254" i="4"/>
  <c r="M254" i="4" s="1"/>
  <c r="L258" i="4"/>
  <c r="M258" i="4" s="1"/>
  <c r="L262" i="4"/>
  <c r="M262" i="4" s="1"/>
  <c r="L266" i="4"/>
  <c r="M266" i="4" s="1"/>
  <c r="L270" i="4"/>
  <c r="M270" i="4" s="1"/>
  <c r="L274" i="4"/>
  <c r="M274" i="4" s="1"/>
  <c r="L278" i="4"/>
  <c r="M278" i="4" s="1"/>
  <c r="L282" i="4"/>
  <c r="M282" i="4" s="1"/>
  <c r="L286" i="4"/>
  <c r="M286" i="4" s="1"/>
  <c r="L290" i="4"/>
  <c r="M290" i="4" s="1"/>
  <c r="L294" i="4"/>
  <c r="M294" i="4" s="1"/>
  <c r="L298" i="4"/>
  <c r="M298" i="4" s="1"/>
  <c r="L302" i="4"/>
  <c r="M302" i="4" s="1"/>
  <c r="L306" i="4"/>
  <c r="M306" i="4" s="1"/>
  <c r="L310" i="4"/>
  <c r="M310" i="4" s="1"/>
  <c r="L314" i="4"/>
  <c r="M314" i="4" s="1"/>
  <c r="L318" i="4"/>
  <c r="M318" i="4" s="1"/>
  <c r="L322" i="4"/>
  <c r="M322" i="4" s="1"/>
  <c r="L326" i="4"/>
  <c r="M326" i="4" s="1"/>
  <c r="L330" i="4"/>
  <c r="M330" i="4" s="1"/>
  <c r="L334" i="4"/>
  <c r="M334" i="4" s="1"/>
  <c r="L338" i="4"/>
  <c r="M338" i="4" s="1"/>
  <c r="L342" i="4"/>
  <c r="M342" i="4" s="1"/>
  <c r="L346" i="4"/>
  <c r="M346" i="4" s="1"/>
  <c r="L350" i="4"/>
  <c r="M350" i="4" s="1"/>
  <c r="L354" i="4"/>
  <c r="M354" i="4" s="1"/>
  <c r="L358" i="4"/>
  <c r="M358" i="4" s="1"/>
  <c r="L362" i="4"/>
  <c r="M362" i="4" s="1"/>
  <c r="L366" i="4"/>
  <c r="M366" i="4" s="1"/>
  <c r="L370" i="4"/>
  <c r="M370" i="4" s="1"/>
  <c r="L374" i="4"/>
  <c r="M374" i="4" s="1"/>
  <c r="L378" i="4"/>
  <c r="M378" i="4" s="1"/>
  <c r="L382" i="4"/>
  <c r="M382" i="4" s="1"/>
  <c r="L386" i="4"/>
  <c r="M386" i="4" s="1"/>
  <c r="L390" i="4"/>
  <c r="M390" i="4" s="1"/>
  <c r="L394" i="4"/>
  <c r="M394" i="4" s="1"/>
  <c r="L398" i="4"/>
  <c r="M398" i="4" s="1"/>
  <c r="L402" i="4"/>
  <c r="M402" i="4" s="1"/>
  <c r="L406" i="4"/>
  <c r="M406" i="4" s="1"/>
  <c r="L410" i="4"/>
  <c r="M410" i="4" s="1"/>
  <c r="L414" i="4"/>
  <c r="M414" i="4" s="1"/>
  <c r="L418" i="4"/>
  <c r="M418" i="4" s="1"/>
  <c r="L422" i="4"/>
  <c r="M422" i="4" s="1"/>
  <c r="L426" i="4"/>
  <c r="M426" i="4" s="1"/>
  <c r="L430" i="4"/>
  <c r="M430" i="4" s="1"/>
  <c r="L434" i="4"/>
  <c r="M434" i="4" s="1"/>
  <c r="L438" i="4"/>
  <c r="M438" i="4" s="1"/>
  <c r="L442" i="4"/>
  <c r="M442" i="4" s="1"/>
  <c r="L446" i="4"/>
  <c r="M446" i="4" s="1"/>
  <c r="L450" i="4"/>
  <c r="M450" i="4" s="1"/>
  <c r="L454" i="4"/>
  <c r="M454" i="4" s="1"/>
  <c r="L458" i="4"/>
  <c r="M458" i="4" s="1"/>
  <c r="L462" i="4"/>
  <c r="M462" i="4" s="1"/>
  <c r="L466" i="4"/>
  <c r="M466" i="4" s="1"/>
  <c r="L470" i="4"/>
  <c r="M470" i="4" s="1"/>
  <c r="L474" i="4"/>
  <c r="M474" i="4" s="1"/>
  <c r="L478" i="4"/>
  <c r="M478" i="4" s="1"/>
  <c r="L482" i="4"/>
  <c r="M482" i="4" s="1"/>
  <c r="L486" i="4"/>
  <c r="M486" i="4" s="1"/>
  <c r="L490" i="4"/>
  <c r="M490" i="4" s="1"/>
  <c r="L494" i="4"/>
  <c r="M494" i="4" s="1"/>
  <c r="L498" i="4"/>
  <c r="M498" i="4" s="1"/>
  <c r="L502" i="4"/>
  <c r="M502" i="4" s="1"/>
  <c r="L506" i="4"/>
  <c r="M506" i="4" s="1"/>
  <c r="L510" i="4"/>
  <c r="M510" i="4" s="1"/>
  <c r="L514" i="4"/>
  <c r="M514" i="4" s="1"/>
  <c r="L518" i="4"/>
  <c r="M518" i="4" s="1"/>
  <c r="L522" i="4"/>
  <c r="M522" i="4" s="1"/>
  <c r="L526" i="4"/>
  <c r="M526" i="4" s="1"/>
  <c r="L530" i="4"/>
  <c r="M530" i="4" s="1"/>
  <c r="L534" i="4"/>
  <c r="M534" i="4" s="1"/>
  <c r="L538" i="4"/>
  <c r="M538" i="4" s="1"/>
  <c r="L542" i="4"/>
  <c r="M542" i="4" s="1"/>
  <c r="L546" i="4"/>
  <c r="M546" i="4" s="1"/>
  <c r="L550" i="4"/>
  <c r="M550" i="4" s="1"/>
  <c r="L554" i="4"/>
  <c r="M554" i="4" s="1"/>
  <c r="L558" i="4"/>
  <c r="M558" i="4" s="1"/>
  <c r="L562" i="4"/>
  <c r="M562" i="4" s="1"/>
  <c r="L566" i="4"/>
  <c r="M566" i="4" s="1"/>
  <c r="L570" i="4"/>
  <c r="M570" i="4" s="1"/>
  <c r="L574" i="4"/>
  <c r="M574" i="4" s="1"/>
  <c r="L578" i="4"/>
  <c r="M578" i="4" s="1"/>
  <c r="L582" i="4"/>
  <c r="M582" i="4" s="1"/>
  <c r="L586" i="4"/>
  <c r="M586" i="4" s="1"/>
  <c r="L590" i="4"/>
  <c r="M590" i="4" s="1"/>
  <c r="L594" i="4"/>
  <c r="M594" i="4" s="1"/>
  <c r="L598" i="4"/>
  <c r="M598" i="4" s="1"/>
  <c r="L602" i="4"/>
  <c r="M602" i="4" s="1"/>
  <c r="L606" i="4"/>
  <c r="M606" i="4" s="1"/>
  <c r="L610" i="4"/>
  <c r="M610" i="4" s="1"/>
  <c r="L614" i="4"/>
  <c r="M614" i="4" s="1"/>
  <c r="L618" i="4"/>
  <c r="M618" i="4" s="1"/>
  <c r="L622" i="4"/>
  <c r="M622" i="4" s="1"/>
  <c r="L626" i="4"/>
  <c r="M626" i="4" s="1"/>
  <c r="L630" i="4"/>
  <c r="M630" i="4" s="1"/>
  <c r="L634" i="4"/>
  <c r="M634" i="4" s="1"/>
  <c r="L187" i="4"/>
  <c r="M187" i="4" s="1"/>
  <c r="L191" i="4"/>
  <c r="M191" i="4" s="1"/>
  <c r="L195" i="4"/>
  <c r="M195" i="4" s="1"/>
  <c r="L199" i="4"/>
  <c r="M199" i="4" s="1"/>
  <c r="L203" i="4"/>
  <c r="M203" i="4" s="1"/>
  <c r="L207" i="4"/>
  <c r="M207" i="4" s="1"/>
  <c r="L211" i="4"/>
  <c r="M211" i="4" s="1"/>
  <c r="L215" i="4"/>
  <c r="M215" i="4" s="1"/>
  <c r="L219" i="4"/>
  <c r="M219" i="4" s="1"/>
  <c r="L223" i="4"/>
  <c r="M223" i="4" s="1"/>
  <c r="L227" i="4"/>
  <c r="M227" i="4" s="1"/>
  <c r="L231" i="4"/>
  <c r="M231" i="4" s="1"/>
  <c r="L235" i="4"/>
  <c r="M235" i="4" s="1"/>
  <c r="L239" i="4"/>
  <c r="M239" i="4" s="1"/>
  <c r="L243" i="4"/>
  <c r="M243" i="4" s="1"/>
  <c r="L247" i="4"/>
  <c r="M247" i="4" s="1"/>
  <c r="L251" i="4"/>
  <c r="M251" i="4" s="1"/>
  <c r="L255" i="4"/>
  <c r="M255" i="4" s="1"/>
  <c r="L259" i="4"/>
  <c r="M259" i="4" s="1"/>
  <c r="L263" i="4"/>
  <c r="M263" i="4" s="1"/>
  <c r="L267" i="4"/>
  <c r="M267" i="4" s="1"/>
  <c r="L271" i="4"/>
  <c r="M271" i="4" s="1"/>
  <c r="L275" i="4"/>
  <c r="M275" i="4" s="1"/>
  <c r="L279" i="4"/>
  <c r="M279" i="4" s="1"/>
  <c r="L283" i="4"/>
  <c r="M283" i="4" s="1"/>
  <c r="L287" i="4"/>
  <c r="M287" i="4" s="1"/>
  <c r="L291" i="4"/>
  <c r="M291" i="4" s="1"/>
  <c r="L295" i="4"/>
  <c r="M295" i="4" s="1"/>
  <c r="L299" i="4"/>
  <c r="M299" i="4" s="1"/>
  <c r="L303" i="4"/>
  <c r="M303" i="4" s="1"/>
  <c r="L307" i="4"/>
  <c r="M307" i="4" s="1"/>
  <c r="L311" i="4"/>
  <c r="M311" i="4" s="1"/>
  <c r="L315" i="4"/>
  <c r="M315" i="4" s="1"/>
  <c r="L319" i="4"/>
  <c r="M319" i="4" s="1"/>
  <c r="L323" i="4"/>
  <c r="M323" i="4" s="1"/>
  <c r="L327" i="4"/>
  <c r="M327" i="4" s="1"/>
  <c r="L331" i="4"/>
  <c r="M331" i="4" s="1"/>
  <c r="L335" i="4"/>
  <c r="M335" i="4" s="1"/>
  <c r="L339" i="4"/>
  <c r="M339" i="4" s="1"/>
  <c r="L343" i="4"/>
  <c r="M343" i="4" s="1"/>
  <c r="L347" i="4"/>
  <c r="M347" i="4" s="1"/>
  <c r="L351" i="4"/>
  <c r="M351" i="4" s="1"/>
  <c r="L355" i="4"/>
  <c r="M355" i="4" s="1"/>
  <c r="L359" i="4"/>
  <c r="M359" i="4" s="1"/>
  <c r="L363" i="4"/>
  <c r="M363" i="4" s="1"/>
  <c r="L367" i="4"/>
  <c r="M367" i="4" s="1"/>
  <c r="L371" i="4"/>
  <c r="M371" i="4" s="1"/>
  <c r="L375" i="4"/>
  <c r="M375" i="4" s="1"/>
  <c r="L379" i="4"/>
  <c r="M379" i="4" s="1"/>
  <c r="L383" i="4"/>
  <c r="M383" i="4" s="1"/>
  <c r="L387" i="4"/>
  <c r="M387" i="4" s="1"/>
  <c r="L391" i="4"/>
  <c r="M391" i="4" s="1"/>
  <c r="L395" i="4"/>
  <c r="M395" i="4" s="1"/>
  <c r="L399" i="4"/>
  <c r="M399" i="4" s="1"/>
  <c r="L403" i="4"/>
  <c r="M403" i="4" s="1"/>
  <c r="L407" i="4"/>
  <c r="M407" i="4" s="1"/>
  <c r="L411" i="4"/>
  <c r="M411" i="4" s="1"/>
  <c r="L415" i="4"/>
  <c r="M415" i="4" s="1"/>
  <c r="L419" i="4"/>
  <c r="M419" i="4" s="1"/>
  <c r="L423" i="4"/>
  <c r="M423" i="4" s="1"/>
  <c r="L427" i="4"/>
  <c r="M427" i="4" s="1"/>
  <c r="L431" i="4"/>
  <c r="M431" i="4" s="1"/>
  <c r="L435" i="4"/>
  <c r="M435" i="4" s="1"/>
  <c r="L439" i="4"/>
  <c r="M439" i="4" s="1"/>
  <c r="L443" i="4"/>
  <c r="M443" i="4" s="1"/>
  <c r="L447" i="4"/>
  <c r="M447" i="4" s="1"/>
  <c r="L451" i="4"/>
  <c r="M451" i="4" s="1"/>
  <c r="L455" i="4"/>
  <c r="M455" i="4" s="1"/>
  <c r="L459" i="4"/>
  <c r="M459" i="4" s="1"/>
  <c r="L463" i="4"/>
  <c r="M463" i="4" s="1"/>
  <c r="L467" i="4"/>
  <c r="M467" i="4" s="1"/>
  <c r="L471" i="4"/>
  <c r="M471" i="4" s="1"/>
  <c r="L475" i="4"/>
  <c r="M475" i="4" s="1"/>
  <c r="L479" i="4"/>
  <c r="M479" i="4" s="1"/>
  <c r="L483" i="4"/>
  <c r="M483" i="4" s="1"/>
  <c r="L487" i="4"/>
  <c r="M487" i="4" s="1"/>
  <c r="L491" i="4"/>
  <c r="M491" i="4" s="1"/>
  <c r="L495" i="4"/>
  <c r="M495" i="4" s="1"/>
  <c r="L499" i="4"/>
  <c r="M499" i="4" s="1"/>
  <c r="L503" i="4"/>
  <c r="M503" i="4" s="1"/>
  <c r="L507" i="4"/>
  <c r="M507" i="4" s="1"/>
  <c r="L511" i="4"/>
  <c r="M511" i="4" s="1"/>
  <c r="L515" i="4"/>
  <c r="M515" i="4" s="1"/>
  <c r="L519" i="4"/>
  <c r="M519" i="4" s="1"/>
  <c r="L523" i="4"/>
  <c r="M523" i="4" s="1"/>
  <c r="L527" i="4"/>
  <c r="M527" i="4" s="1"/>
  <c r="L531" i="4"/>
  <c r="M531" i="4" s="1"/>
  <c r="L535" i="4"/>
  <c r="M535" i="4" s="1"/>
  <c r="L539" i="4"/>
  <c r="M539" i="4" s="1"/>
  <c r="L543" i="4"/>
  <c r="M543" i="4" s="1"/>
  <c r="L547" i="4"/>
  <c r="M547" i="4" s="1"/>
  <c r="L551" i="4"/>
  <c r="M551" i="4" s="1"/>
  <c r="L555" i="4"/>
  <c r="M555" i="4" s="1"/>
  <c r="L559" i="4"/>
  <c r="M559" i="4" s="1"/>
  <c r="L563" i="4"/>
  <c r="M563" i="4" s="1"/>
  <c r="L567" i="4"/>
  <c r="M567" i="4" s="1"/>
  <c r="L571" i="4"/>
  <c r="M571" i="4" s="1"/>
  <c r="L575" i="4"/>
  <c r="M575" i="4" s="1"/>
  <c r="L579" i="4"/>
  <c r="M579" i="4" s="1"/>
  <c r="L583" i="4"/>
  <c r="M583" i="4" s="1"/>
  <c r="L587" i="4"/>
  <c r="M587" i="4" s="1"/>
  <c r="L591" i="4"/>
  <c r="M591" i="4" s="1"/>
  <c r="L595" i="4"/>
  <c r="M595" i="4" s="1"/>
  <c r="L599" i="4"/>
  <c r="M599" i="4" s="1"/>
  <c r="L603" i="4"/>
  <c r="M603" i="4" s="1"/>
  <c r="L607" i="4"/>
  <c r="M607" i="4" s="1"/>
  <c r="L611" i="4"/>
  <c r="M611" i="4" s="1"/>
  <c r="L615" i="4"/>
  <c r="M615" i="4" s="1"/>
  <c r="L619" i="4"/>
  <c r="M619" i="4" s="1"/>
  <c r="L623" i="4"/>
  <c r="M623" i="4" s="1"/>
  <c r="L627" i="4"/>
  <c r="M627" i="4" s="1"/>
  <c r="L631" i="4"/>
  <c r="M631" i="4" s="1"/>
  <c r="L635" i="4"/>
  <c r="M635" i="4" s="1"/>
  <c r="L188" i="4"/>
  <c r="M188" i="4" s="1"/>
  <c r="L192" i="4"/>
  <c r="M192" i="4" s="1"/>
  <c r="L196" i="4"/>
  <c r="M196" i="4" s="1"/>
  <c r="L200" i="4"/>
  <c r="M200" i="4" s="1"/>
  <c r="L204" i="4"/>
  <c r="M204" i="4" s="1"/>
  <c r="L208" i="4"/>
  <c r="M208" i="4" s="1"/>
  <c r="L212" i="4"/>
  <c r="M212" i="4" s="1"/>
  <c r="L216" i="4"/>
  <c r="M216" i="4" s="1"/>
  <c r="L220" i="4"/>
  <c r="M220" i="4" s="1"/>
  <c r="L224" i="4"/>
  <c r="M224" i="4" s="1"/>
  <c r="L228" i="4"/>
  <c r="M228" i="4" s="1"/>
  <c r="L232" i="4"/>
  <c r="M232" i="4" s="1"/>
  <c r="L236" i="4"/>
  <c r="M236" i="4" s="1"/>
  <c r="L240" i="4"/>
  <c r="M240" i="4" s="1"/>
  <c r="L244" i="4"/>
  <c r="M244" i="4" s="1"/>
  <c r="L248" i="4"/>
  <c r="M248" i="4" s="1"/>
  <c r="L252" i="4"/>
  <c r="M252" i="4" s="1"/>
  <c r="L256" i="4"/>
  <c r="M256" i="4" s="1"/>
  <c r="L260" i="4"/>
  <c r="M260" i="4" s="1"/>
  <c r="L264" i="4"/>
  <c r="M264" i="4" s="1"/>
  <c r="L268" i="4"/>
  <c r="M268" i="4" s="1"/>
  <c r="L272" i="4"/>
  <c r="M272" i="4" s="1"/>
  <c r="L276" i="4"/>
  <c r="M276" i="4" s="1"/>
  <c r="L280" i="4"/>
  <c r="M280" i="4" s="1"/>
  <c r="L284" i="4"/>
  <c r="M284" i="4" s="1"/>
  <c r="L288" i="4"/>
  <c r="M288" i="4" s="1"/>
  <c r="L292" i="4"/>
  <c r="M292" i="4" s="1"/>
  <c r="L296" i="4"/>
  <c r="M296" i="4" s="1"/>
  <c r="L300" i="4"/>
  <c r="M300" i="4" s="1"/>
  <c r="L304" i="4"/>
  <c r="M304" i="4" s="1"/>
  <c r="L308" i="4"/>
  <c r="M308" i="4" s="1"/>
  <c r="L312" i="4"/>
  <c r="M312" i="4" s="1"/>
  <c r="L316" i="4"/>
  <c r="M316" i="4" s="1"/>
  <c r="L320" i="4"/>
  <c r="M320" i="4" s="1"/>
  <c r="L324" i="4"/>
  <c r="M324" i="4" s="1"/>
  <c r="L328" i="4"/>
  <c r="M328" i="4" s="1"/>
  <c r="L332" i="4"/>
  <c r="M332" i="4" s="1"/>
  <c r="L336" i="4"/>
  <c r="M336" i="4" s="1"/>
  <c r="L340" i="4"/>
  <c r="M340" i="4" s="1"/>
  <c r="L344" i="4"/>
  <c r="M344" i="4" s="1"/>
  <c r="L348" i="4"/>
  <c r="M348" i="4" s="1"/>
  <c r="L352" i="4"/>
  <c r="M352" i="4" s="1"/>
  <c r="L356" i="4"/>
  <c r="M356" i="4" s="1"/>
  <c r="L360" i="4"/>
  <c r="M360" i="4" s="1"/>
  <c r="L364" i="4"/>
  <c r="M364" i="4" s="1"/>
  <c r="L368" i="4"/>
  <c r="M368" i="4" s="1"/>
  <c r="L372" i="4"/>
  <c r="M372" i="4" s="1"/>
  <c r="L376" i="4"/>
  <c r="M376" i="4" s="1"/>
  <c r="L380" i="4"/>
  <c r="M380" i="4" s="1"/>
  <c r="L384" i="4"/>
  <c r="M384" i="4" s="1"/>
  <c r="L388" i="4"/>
  <c r="M388" i="4" s="1"/>
  <c r="L392" i="4"/>
  <c r="M392" i="4" s="1"/>
  <c r="L396" i="4"/>
  <c r="M396" i="4" s="1"/>
  <c r="L400" i="4"/>
  <c r="M400" i="4" s="1"/>
  <c r="L404" i="4"/>
  <c r="M404" i="4" s="1"/>
  <c r="L408" i="4"/>
  <c r="M408" i="4" s="1"/>
  <c r="L412" i="4"/>
  <c r="M412" i="4" s="1"/>
  <c r="L416" i="4"/>
  <c r="M416" i="4" s="1"/>
  <c r="L420" i="4"/>
  <c r="M420" i="4" s="1"/>
  <c r="L424" i="4"/>
  <c r="M424" i="4" s="1"/>
  <c r="L428" i="4"/>
  <c r="M428" i="4" s="1"/>
  <c r="L432" i="4"/>
  <c r="M432" i="4" s="1"/>
  <c r="L436" i="4"/>
  <c r="M436" i="4" s="1"/>
  <c r="L440" i="4"/>
  <c r="M440" i="4" s="1"/>
  <c r="L444" i="4"/>
  <c r="M444" i="4" s="1"/>
  <c r="L448" i="4"/>
  <c r="M448" i="4" s="1"/>
  <c r="L452" i="4"/>
  <c r="M452" i="4" s="1"/>
  <c r="L456" i="4"/>
  <c r="M456" i="4" s="1"/>
  <c r="L460" i="4"/>
  <c r="M460" i="4" s="1"/>
  <c r="L464" i="4"/>
  <c r="M464" i="4" s="1"/>
  <c r="L468" i="4"/>
  <c r="M468" i="4" s="1"/>
  <c r="L472" i="4"/>
  <c r="M472" i="4" s="1"/>
  <c r="L476" i="4"/>
  <c r="M476" i="4" s="1"/>
  <c r="L480" i="4"/>
  <c r="M480" i="4" s="1"/>
  <c r="L484" i="4"/>
  <c r="M484" i="4" s="1"/>
  <c r="L488" i="4"/>
  <c r="M488" i="4" s="1"/>
  <c r="L492" i="4"/>
  <c r="M492" i="4" s="1"/>
  <c r="L496" i="4"/>
  <c r="M496" i="4" s="1"/>
  <c r="L500" i="4"/>
  <c r="M500" i="4" s="1"/>
  <c r="L504" i="4"/>
  <c r="M504" i="4" s="1"/>
  <c r="L508" i="4"/>
  <c r="M508" i="4" s="1"/>
  <c r="L512" i="4"/>
  <c r="M512" i="4" s="1"/>
  <c r="L516" i="4"/>
  <c r="M516" i="4" s="1"/>
  <c r="L520" i="4"/>
  <c r="M520" i="4" s="1"/>
  <c r="L524" i="4"/>
  <c r="M524" i="4" s="1"/>
  <c r="L528" i="4"/>
  <c r="M528" i="4" s="1"/>
  <c r="L532" i="4"/>
  <c r="M532" i="4" s="1"/>
  <c r="L536" i="4"/>
  <c r="M536" i="4" s="1"/>
  <c r="L540" i="4"/>
  <c r="M540" i="4" s="1"/>
  <c r="L544" i="4"/>
  <c r="M544" i="4" s="1"/>
  <c r="L548" i="4"/>
  <c r="M548" i="4" s="1"/>
  <c r="L552" i="4"/>
  <c r="M552" i="4" s="1"/>
  <c r="L556" i="4"/>
  <c r="M556" i="4" s="1"/>
  <c r="L560" i="4"/>
  <c r="M560" i="4" s="1"/>
  <c r="L564" i="4"/>
  <c r="M564" i="4" s="1"/>
  <c r="L568" i="4"/>
  <c r="M568" i="4" s="1"/>
  <c r="L572" i="4"/>
  <c r="M572" i="4" s="1"/>
  <c r="L576" i="4"/>
  <c r="M576" i="4" s="1"/>
  <c r="L580" i="4"/>
  <c r="M580" i="4" s="1"/>
  <c r="L584" i="4"/>
  <c r="M584" i="4" s="1"/>
  <c r="L588" i="4"/>
  <c r="M588" i="4" s="1"/>
  <c r="L592" i="4"/>
  <c r="M592" i="4" s="1"/>
  <c r="L596" i="4"/>
  <c r="M596" i="4" s="1"/>
  <c r="L600" i="4"/>
  <c r="M600" i="4" s="1"/>
  <c r="L604" i="4"/>
  <c r="M604" i="4" s="1"/>
  <c r="L608" i="4"/>
  <c r="M608" i="4" s="1"/>
  <c r="L612" i="4"/>
  <c r="M612" i="4" s="1"/>
  <c r="L616" i="4"/>
  <c r="M616" i="4" s="1"/>
  <c r="L620" i="4"/>
  <c r="M620" i="4" s="1"/>
  <c r="L624" i="4"/>
  <c r="M624" i="4" s="1"/>
  <c r="L628" i="4"/>
  <c r="M628" i="4" s="1"/>
  <c r="L632" i="4"/>
  <c r="M632" i="4" s="1"/>
  <c r="L636" i="4"/>
  <c r="M636" i="4" s="1"/>
  <c r="L640" i="4"/>
  <c r="M640" i="4" s="1"/>
  <c r="L644" i="4"/>
  <c r="M644" i="4" s="1"/>
  <c r="L648" i="4"/>
  <c r="M648" i="4" s="1"/>
  <c r="L652" i="4"/>
  <c r="M652" i="4" s="1"/>
  <c r="L656" i="4"/>
  <c r="M656" i="4" s="1"/>
  <c r="L660" i="4"/>
  <c r="M660" i="4" s="1"/>
  <c r="L664" i="4"/>
  <c r="M664" i="4" s="1"/>
  <c r="L668" i="4"/>
  <c r="M668" i="4" s="1"/>
  <c r="L672" i="4"/>
  <c r="M672" i="4" s="1"/>
  <c r="L676" i="4"/>
  <c r="M676" i="4" s="1"/>
  <c r="L680" i="4"/>
  <c r="M680" i="4" s="1"/>
  <c r="L684" i="4"/>
  <c r="M684" i="4" s="1"/>
  <c r="L688" i="4"/>
  <c r="M688" i="4" s="1"/>
  <c r="L692" i="4"/>
  <c r="M692" i="4" s="1"/>
  <c r="L696" i="4"/>
  <c r="M696" i="4" s="1"/>
  <c r="L700" i="4"/>
  <c r="M700" i="4" s="1"/>
  <c r="L704" i="4"/>
  <c r="M704" i="4" s="1"/>
  <c r="L708" i="4"/>
  <c r="M708" i="4" s="1"/>
  <c r="L712" i="4"/>
  <c r="M712" i="4" s="1"/>
  <c r="L716" i="4"/>
  <c r="M716" i="4" s="1"/>
  <c r="L720" i="4"/>
  <c r="M720" i="4" s="1"/>
  <c r="L724" i="4"/>
  <c r="M724" i="4" s="1"/>
  <c r="L728" i="4"/>
  <c r="M728" i="4" s="1"/>
  <c r="L732" i="4"/>
  <c r="M732" i="4" s="1"/>
  <c r="L736" i="4"/>
  <c r="M736" i="4" s="1"/>
  <c r="L740" i="4"/>
  <c r="M740" i="4" s="1"/>
  <c r="L744" i="4"/>
  <c r="M744" i="4" s="1"/>
  <c r="L748" i="4"/>
  <c r="M748" i="4" s="1"/>
  <c r="L752" i="4"/>
  <c r="M752" i="4" s="1"/>
  <c r="L756" i="4"/>
  <c r="M756" i="4" s="1"/>
  <c r="L760" i="4"/>
  <c r="M760" i="4" s="1"/>
  <c r="L764" i="4"/>
  <c r="M764" i="4" s="1"/>
  <c r="L768" i="4"/>
  <c r="M768" i="4" s="1"/>
  <c r="L772" i="4"/>
  <c r="M772" i="4" s="1"/>
  <c r="L776" i="4"/>
  <c r="M776" i="4" s="1"/>
  <c r="L780" i="4"/>
  <c r="M780" i="4" s="1"/>
  <c r="L784" i="4"/>
  <c r="M784" i="4" s="1"/>
  <c r="L788" i="4"/>
  <c r="M788" i="4" s="1"/>
  <c r="L792" i="4"/>
  <c r="M792" i="4" s="1"/>
  <c r="L796" i="4"/>
  <c r="M796" i="4" s="1"/>
  <c r="L800" i="4"/>
  <c r="M800" i="4" s="1"/>
  <c r="L804" i="4"/>
  <c r="M804" i="4" s="1"/>
  <c r="L808" i="4"/>
  <c r="M808" i="4" s="1"/>
  <c r="L812" i="4"/>
  <c r="M812" i="4" s="1"/>
  <c r="L816" i="4"/>
  <c r="M816" i="4" s="1"/>
  <c r="L820" i="4"/>
  <c r="M820" i="4" s="1"/>
  <c r="L824" i="4"/>
  <c r="M824" i="4" s="1"/>
  <c r="L828" i="4"/>
  <c r="M828" i="4" s="1"/>
  <c r="L832" i="4"/>
  <c r="M832" i="4" s="1"/>
  <c r="L836" i="4"/>
  <c r="M836" i="4" s="1"/>
  <c r="L840" i="4"/>
  <c r="M840" i="4" s="1"/>
  <c r="L844" i="4"/>
  <c r="M844" i="4" s="1"/>
  <c r="L848" i="4"/>
  <c r="M848" i="4" s="1"/>
  <c r="L852" i="4"/>
  <c r="M852" i="4" s="1"/>
  <c r="L856" i="4"/>
  <c r="M856" i="4" s="1"/>
  <c r="L860" i="4"/>
  <c r="M860" i="4" s="1"/>
  <c r="L864" i="4"/>
  <c r="M864" i="4" s="1"/>
  <c r="L868" i="4"/>
  <c r="M868" i="4" s="1"/>
  <c r="L872" i="4"/>
  <c r="M872" i="4" s="1"/>
  <c r="L876" i="4"/>
  <c r="M876" i="4" s="1"/>
  <c r="L880" i="4"/>
  <c r="M880" i="4" s="1"/>
  <c r="L884" i="4"/>
  <c r="M884" i="4" s="1"/>
  <c r="L874" i="4"/>
  <c r="M874" i="4" s="1"/>
  <c r="L886" i="4"/>
  <c r="M886" i="4" s="1"/>
  <c r="L641" i="4"/>
  <c r="M641" i="4" s="1"/>
  <c r="L645" i="4"/>
  <c r="M645" i="4" s="1"/>
  <c r="L649" i="4"/>
  <c r="M649" i="4" s="1"/>
  <c r="L653" i="4"/>
  <c r="M653" i="4" s="1"/>
  <c r="L657" i="4"/>
  <c r="M657" i="4" s="1"/>
  <c r="L661" i="4"/>
  <c r="M661" i="4" s="1"/>
  <c r="L665" i="4"/>
  <c r="M665" i="4" s="1"/>
  <c r="L669" i="4"/>
  <c r="M669" i="4" s="1"/>
  <c r="L673" i="4"/>
  <c r="M673" i="4" s="1"/>
  <c r="L677" i="4"/>
  <c r="M677" i="4" s="1"/>
  <c r="L681" i="4"/>
  <c r="M681" i="4" s="1"/>
  <c r="L685" i="4"/>
  <c r="M685" i="4" s="1"/>
  <c r="L689" i="4"/>
  <c r="M689" i="4" s="1"/>
  <c r="L693" i="4"/>
  <c r="M693" i="4" s="1"/>
  <c r="L697" i="4"/>
  <c r="M697" i="4" s="1"/>
  <c r="L701" i="4"/>
  <c r="M701" i="4" s="1"/>
  <c r="L705" i="4"/>
  <c r="M705" i="4" s="1"/>
  <c r="L709" i="4"/>
  <c r="M709" i="4" s="1"/>
  <c r="L713" i="4"/>
  <c r="M713" i="4" s="1"/>
  <c r="L717" i="4"/>
  <c r="M717" i="4" s="1"/>
  <c r="L721" i="4"/>
  <c r="M721" i="4" s="1"/>
  <c r="L725" i="4"/>
  <c r="M725" i="4" s="1"/>
  <c r="L729" i="4"/>
  <c r="M729" i="4" s="1"/>
  <c r="L733" i="4"/>
  <c r="M733" i="4" s="1"/>
  <c r="L737" i="4"/>
  <c r="M737" i="4" s="1"/>
  <c r="L741" i="4"/>
  <c r="M741" i="4" s="1"/>
  <c r="L745" i="4"/>
  <c r="M745" i="4" s="1"/>
  <c r="L749" i="4"/>
  <c r="M749" i="4" s="1"/>
  <c r="L753" i="4"/>
  <c r="M753" i="4" s="1"/>
  <c r="L757" i="4"/>
  <c r="M757" i="4" s="1"/>
  <c r="L761" i="4"/>
  <c r="M761" i="4" s="1"/>
  <c r="L765" i="4"/>
  <c r="M765" i="4" s="1"/>
  <c r="L769" i="4"/>
  <c r="M769" i="4" s="1"/>
  <c r="L773" i="4"/>
  <c r="M773" i="4" s="1"/>
  <c r="L777" i="4"/>
  <c r="M777" i="4" s="1"/>
  <c r="L781" i="4"/>
  <c r="M781" i="4" s="1"/>
  <c r="L785" i="4"/>
  <c r="M785" i="4" s="1"/>
  <c r="L789" i="4"/>
  <c r="M789" i="4" s="1"/>
  <c r="L793" i="4"/>
  <c r="M793" i="4" s="1"/>
  <c r="L797" i="4"/>
  <c r="M797" i="4" s="1"/>
  <c r="L801" i="4"/>
  <c r="M801" i="4" s="1"/>
  <c r="L805" i="4"/>
  <c r="M805" i="4" s="1"/>
  <c r="L809" i="4"/>
  <c r="M809" i="4" s="1"/>
  <c r="L813" i="4"/>
  <c r="M813" i="4" s="1"/>
  <c r="L817" i="4"/>
  <c r="M817" i="4" s="1"/>
  <c r="L821" i="4"/>
  <c r="M821" i="4" s="1"/>
  <c r="L825" i="4"/>
  <c r="M825" i="4" s="1"/>
  <c r="L829" i="4"/>
  <c r="M829" i="4" s="1"/>
  <c r="L833" i="4"/>
  <c r="M833" i="4" s="1"/>
  <c r="L837" i="4"/>
  <c r="M837" i="4" s="1"/>
  <c r="L841" i="4"/>
  <c r="M841" i="4" s="1"/>
  <c r="L845" i="4"/>
  <c r="M845" i="4" s="1"/>
  <c r="L849" i="4"/>
  <c r="M849" i="4" s="1"/>
  <c r="L853" i="4"/>
  <c r="M853" i="4" s="1"/>
  <c r="L857" i="4"/>
  <c r="M857" i="4" s="1"/>
  <c r="L861" i="4"/>
  <c r="M861" i="4" s="1"/>
  <c r="L865" i="4"/>
  <c r="M865" i="4" s="1"/>
  <c r="L869" i="4"/>
  <c r="M869" i="4" s="1"/>
  <c r="L873" i="4"/>
  <c r="M873" i="4" s="1"/>
  <c r="L877" i="4"/>
  <c r="M877" i="4" s="1"/>
  <c r="L881" i="4"/>
  <c r="M881" i="4" s="1"/>
  <c r="L885" i="4"/>
  <c r="M885" i="4" s="1"/>
  <c r="L866" i="4"/>
  <c r="M866" i="4" s="1"/>
  <c r="L878" i="4"/>
  <c r="M878" i="4" s="1"/>
  <c r="L638" i="4"/>
  <c r="M638" i="4" s="1"/>
  <c r="L642" i="4"/>
  <c r="M642" i="4" s="1"/>
  <c r="L646" i="4"/>
  <c r="M646" i="4" s="1"/>
  <c r="L650" i="4"/>
  <c r="M650" i="4" s="1"/>
  <c r="L654" i="4"/>
  <c r="M654" i="4" s="1"/>
  <c r="L658" i="4"/>
  <c r="M658" i="4" s="1"/>
  <c r="L662" i="4"/>
  <c r="M662" i="4" s="1"/>
  <c r="L666" i="4"/>
  <c r="M666" i="4" s="1"/>
  <c r="L670" i="4"/>
  <c r="M670" i="4" s="1"/>
  <c r="L674" i="4"/>
  <c r="M674" i="4" s="1"/>
  <c r="L678" i="4"/>
  <c r="M678" i="4" s="1"/>
  <c r="L682" i="4"/>
  <c r="M682" i="4" s="1"/>
  <c r="L686" i="4"/>
  <c r="M686" i="4" s="1"/>
  <c r="L690" i="4"/>
  <c r="M690" i="4" s="1"/>
  <c r="L694" i="4"/>
  <c r="M694" i="4" s="1"/>
  <c r="L698" i="4"/>
  <c r="M698" i="4" s="1"/>
  <c r="L702" i="4"/>
  <c r="M702" i="4" s="1"/>
  <c r="L706" i="4"/>
  <c r="M706" i="4" s="1"/>
  <c r="L710" i="4"/>
  <c r="M710" i="4" s="1"/>
  <c r="L714" i="4"/>
  <c r="M714" i="4" s="1"/>
  <c r="L718" i="4"/>
  <c r="M718" i="4" s="1"/>
  <c r="L722" i="4"/>
  <c r="M722" i="4" s="1"/>
  <c r="L726" i="4"/>
  <c r="M726" i="4" s="1"/>
  <c r="L730" i="4"/>
  <c r="M730" i="4" s="1"/>
  <c r="L734" i="4"/>
  <c r="M734" i="4" s="1"/>
  <c r="L738" i="4"/>
  <c r="M738" i="4" s="1"/>
  <c r="L742" i="4"/>
  <c r="M742" i="4" s="1"/>
  <c r="L746" i="4"/>
  <c r="M746" i="4" s="1"/>
  <c r="L750" i="4"/>
  <c r="M750" i="4" s="1"/>
  <c r="L754" i="4"/>
  <c r="M754" i="4" s="1"/>
  <c r="L758" i="4"/>
  <c r="M758" i="4" s="1"/>
  <c r="L762" i="4"/>
  <c r="M762" i="4" s="1"/>
  <c r="L766" i="4"/>
  <c r="M766" i="4" s="1"/>
  <c r="L770" i="4"/>
  <c r="M770" i="4" s="1"/>
  <c r="L774" i="4"/>
  <c r="M774" i="4" s="1"/>
  <c r="L778" i="4"/>
  <c r="M778" i="4" s="1"/>
  <c r="L782" i="4"/>
  <c r="M782" i="4" s="1"/>
  <c r="L786" i="4"/>
  <c r="M786" i="4" s="1"/>
  <c r="L790" i="4"/>
  <c r="M790" i="4" s="1"/>
  <c r="L794" i="4"/>
  <c r="M794" i="4" s="1"/>
  <c r="L798" i="4"/>
  <c r="M798" i="4" s="1"/>
  <c r="L802" i="4"/>
  <c r="M802" i="4" s="1"/>
  <c r="L806" i="4"/>
  <c r="M806" i="4" s="1"/>
  <c r="L810" i="4"/>
  <c r="M810" i="4" s="1"/>
  <c r="L814" i="4"/>
  <c r="M814" i="4" s="1"/>
  <c r="L818" i="4"/>
  <c r="M818" i="4" s="1"/>
  <c r="L822" i="4"/>
  <c r="M822" i="4" s="1"/>
  <c r="L826" i="4"/>
  <c r="M826" i="4" s="1"/>
  <c r="L830" i="4"/>
  <c r="M830" i="4" s="1"/>
  <c r="L834" i="4"/>
  <c r="M834" i="4" s="1"/>
  <c r="L838" i="4"/>
  <c r="M838" i="4" s="1"/>
  <c r="L842" i="4"/>
  <c r="M842" i="4" s="1"/>
  <c r="L846" i="4"/>
  <c r="M846" i="4" s="1"/>
  <c r="L850" i="4"/>
  <c r="M850" i="4" s="1"/>
  <c r="L854" i="4"/>
  <c r="M854" i="4" s="1"/>
  <c r="L858" i="4"/>
  <c r="M858" i="4" s="1"/>
  <c r="L862" i="4"/>
  <c r="M862" i="4" s="1"/>
  <c r="L870" i="4"/>
  <c r="M870" i="4" s="1"/>
  <c r="L882" i="4"/>
  <c r="M882" i="4" s="1"/>
  <c r="L639" i="4"/>
  <c r="M639" i="4" s="1"/>
  <c r="L643" i="4"/>
  <c r="M643" i="4" s="1"/>
  <c r="L647" i="4"/>
  <c r="M647" i="4" s="1"/>
  <c r="L651" i="4"/>
  <c r="M651" i="4" s="1"/>
  <c r="L655" i="4"/>
  <c r="M655" i="4" s="1"/>
  <c r="L659" i="4"/>
  <c r="M659" i="4" s="1"/>
  <c r="L663" i="4"/>
  <c r="M663" i="4" s="1"/>
  <c r="L667" i="4"/>
  <c r="M667" i="4" s="1"/>
  <c r="L671" i="4"/>
  <c r="M671" i="4" s="1"/>
  <c r="L675" i="4"/>
  <c r="M675" i="4" s="1"/>
  <c r="L679" i="4"/>
  <c r="M679" i="4" s="1"/>
  <c r="L683" i="4"/>
  <c r="M683" i="4" s="1"/>
  <c r="L687" i="4"/>
  <c r="M687" i="4" s="1"/>
  <c r="L691" i="4"/>
  <c r="M691" i="4" s="1"/>
  <c r="L695" i="4"/>
  <c r="M695" i="4" s="1"/>
  <c r="L699" i="4"/>
  <c r="M699" i="4" s="1"/>
  <c r="L703" i="4"/>
  <c r="M703" i="4" s="1"/>
  <c r="L707" i="4"/>
  <c r="M707" i="4" s="1"/>
  <c r="L711" i="4"/>
  <c r="M711" i="4" s="1"/>
  <c r="L715" i="4"/>
  <c r="M715" i="4" s="1"/>
  <c r="L719" i="4"/>
  <c r="M719" i="4" s="1"/>
  <c r="L723" i="4"/>
  <c r="M723" i="4" s="1"/>
  <c r="L727" i="4"/>
  <c r="M727" i="4" s="1"/>
  <c r="L731" i="4"/>
  <c r="M731" i="4" s="1"/>
  <c r="L735" i="4"/>
  <c r="M735" i="4" s="1"/>
  <c r="L739" i="4"/>
  <c r="M739" i="4" s="1"/>
  <c r="L743" i="4"/>
  <c r="M743" i="4" s="1"/>
  <c r="L747" i="4"/>
  <c r="M747" i="4" s="1"/>
  <c r="L751" i="4"/>
  <c r="M751" i="4" s="1"/>
  <c r="L755" i="4"/>
  <c r="M755" i="4" s="1"/>
  <c r="L759" i="4"/>
  <c r="M759" i="4" s="1"/>
  <c r="L763" i="4"/>
  <c r="M763" i="4" s="1"/>
  <c r="L767" i="4"/>
  <c r="M767" i="4" s="1"/>
  <c r="L771" i="4"/>
  <c r="M771" i="4" s="1"/>
  <c r="L775" i="4"/>
  <c r="M775" i="4" s="1"/>
  <c r="L779" i="4"/>
  <c r="M779" i="4" s="1"/>
  <c r="L783" i="4"/>
  <c r="M783" i="4" s="1"/>
  <c r="L787" i="4"/>
  <c r="M787" i="4" s="1"/>
  <c r="L791" i="4"/>
  <c r="M791" i="4" s="1"/>
  <c r="L795" i="4"/>
  <c r="M795" i="4" s="1"/>
  <c r="L799" i="4"/>
  <c r="M799" i="4" s="1"/>
  <c r="L803" i="4"/>
  <c r="M803" i="4" s="1"/>
  <c r="L807" i="4"/>
  <c r="M807" i="4" s="1"/>
  <c r="L811" i="4"/>
  <c r="M811" i="4" s="1"/>
  <c r="L815" i="4"/>
  <c r="M815" i="4" s="1"/>
  <c r="L819" i="4"/>
  <c r="M819" i="4" s="1"/>
  <c r="L823" i="4"/>
  <c r="M823" i="4" s="1"/>
  <c r="L827" i="4"/>
  <c r="M827" i="4" s="1"/>
  <c r="L831" i="4"/>
  <c r="M831" i="4" s="1"/>
  <c r="L835" i="4"/>
  <c r="M835" i="4" s="1"/>
  <c r="L839" i="4"/>
  <c r="M839" i="4" s="1"/>
  <c r="L843" i="4"/>
  <c r="M843" i="4" s="1"/>
  <c r="L847" i="4"/>
  <c r="M847" i="4" s="1"/>
  <c r="L851" i="4"/>
  <c r="M851" i="4" s="1"/>
  <c r="L855" i="4"/>
  <c r="M855" i="4" s="1"/>
  <c r="L859" i="4"/>
  <c r="M859" i="4" s="1"/>
  <c r="L863" i="4"/>
  <c r="M863" i="4" s="1"/>
  <c r="L867" i="4"/>
  <c r="M867" i="4" s="1"/>
  <c r="L871" i="4"/>
  <c r="M871" i="4" s="1"/>
  <c r="L875" i="4"/>
  <c r="M875" i="4" s="1"/>
  <c r="L879" i="4"/>
  <c r="M879" i="4" s="1"/>
  <c r="L883" i="4"/>
  <c r="M883" i="4" s="1"/>
  <c r="B7" i="4"/>
  <c r="L122" i="4"/>
  <c r="M122" i="4" s="1"/>
  <c r="B30" i="1"/>
  <c r="B8" i="4" s="1"/>
  <c r="L9" i="4"/>
  <c r="M9" i="4" s="1"/>
  <c r="L98" i="4"/>
  <c r="M98" i="4" s="1"/>
  <c r="L162" i="4"/>
  <c r="M162" i="4" s="1"/>
  <c r="L78" i="4"/>
  <c r="M78" i="4" s="1"/>
  <c r="L12" i="4"/>
  <c r="M12" i="4" s="1"/>
  <c r="L186" i="4"/>
  <c r="M186" i="4" s="1"/>
  <c r="L158" i="4"/>
  <c r="M158" i="4" s="1"/>
  <c r="L114" i="4"/>
  <c r="M114" i="4" s="1"/>
  <c r="L74" i="4"/>
  <c r="M74" i="4" s="1"/>
  <c r="L154" i="4"/>
  <c r="M154" i="4" s="1"/>
  <c r="L130" i="4"/>
  <c r="M130" i="4" s="1"/>
  <c r="L110" i="4"/>
  <c r="M110" i="4" s="1"/>
  <c r="L66" i="4"/>
  <c r="M66" i="4" s="1"/>
  <c r="L170" i="4"/>
  <c r="M170" i="4" s="1"/>
  <c r="L146" i="4"/>
  <c r="M146" i="4" s="1"/>
  <c r="L126" i="4"/>
  <c r="M126" i="4" s="1"/>
  <c r="L106" i="4"/>
  <c r="M106" i="4" s="1"/>
  <c r="L82" i="4"/>
  <c r="M82" i="4" s="1"/>
  <c r="L178" i="4"/>
  <c r="M178" i="4" s="1"/>
  <c r="L94" i="4"/>
  <c r="M94" i="4" s="1"/>
  <c r="L138" i="4"/>
  <c r="M138" i="4" s="1"/>
  <c r="L174" i="4"/>
  <c r="M174" i="4" s="1"/>
  <c r="L90" i="4"/>
  <c r="M90" i="4" s="1"/>
  <c r="L182" i="4"/>
  <c r="M182" i="4" s="1"/>
  <c r="L166" i="4"/>
  <c r="M166" i="4" s="1"/>
  <c r="L150" i="4"/>
  <c r="M150" i="4" s="1"/>
  <c r="L134" i="4"/>
  <c r="M134" i="4" s="1"/>
  <c r="L118" i="4"/>
  <c r="M118" i="4" s="1"/>
  <c r="L102" i="4"/>
  <c r="M102" i="4" s="1"/>
  <c r="L86" i="4"/>
  <c r="M86" i="4" s="1"/>
  <c r="L70" i="4"/>
  <c r="M70" i="4" s="1"/>
  <c r="L62" i="4"/>
  <c r="M62" i="4" s="1"/>
  <c r="L50" i="4"/>
  <c r="M50" i="4" s="1"/>
  <c r="L42" i="4"/>
  <c r="M42" i="4" s="1"/>
  <c r="L34" i="4"/>
  <c r="M34" i="4" s="1"/>
  <c r="L26" i="4"/>
  <c r="M26" i="4" s="1"/>
  <c r="L22" i="4"/>
  <c r="M22" i="4" s="1"/>
  <c r="L14" i="4"/>
  <c r="M14" i="4" s="1"/>
  <c r="L185" i="4"/>
  <c r="M185" i="4" s="1"/>
  <c r="L173" i="4"/>
  <c r="M173" i="4" s="1"/>
  <c r="L165" i="4"/>
  <c r="M165" i="4" s="1"/>
  <c r="L153" i="4"/>
  <c r="M153" i="4" s="1"/>
  <c r="L145" i="4"/>
  <c r="M145" i="4" s="1"/>
  <c r="L133" i="4"/>
  <c r="M133" i="4" s="1"/>
  <c r="L125" i="4"/>
  <c r="M125" i="4" s="1"/>
  <c r="L113" i="4"/>
  <c r="M113" i="4" s="1"/>
  <c r="L105" i="4"/>
  <c r="M105" i="4" s="1"/>
  <c r="L93" i="4"/>
  <c r="M93" i="4" s="1"/>
  <c r="L85" i="4"/>
  <c r="M85" i="4" s="1"/>
  <c r="L73" i="4"/>
  <c r="M73" i="4" s="1"/>
  <c r="L57" i="4"/>
  <c r="M57" i="4" s="1"/>
  <c r="L183" i="4"/>
  <c r="M183" i="4" s="1"/>
  <c r="L179" i="4"/>
  <c r="M179" i="4" s="1"/>
  <c r="L175" i="4"/>
  <c r="M175" i="4" s="1"/>
  <c r="L171" i="4"/>
  <c r="M171" i="4" s="1"/>
  <c r="L167" i="4"/>
  <c r="M167" i="4" s="1"/>
  <c r="L163" i="4"/>
  <c r="M163" i="4" s="1"/>
  <c r="L159" i="4"/>
  <c r="M159" i="4" s="1"/>
  <c r="L155" i="4"/>
  <c r="M155" i="4" s="1"/>
  <c r="L151" i="4"/>
  <c r="M151" i="4" s="1"/>
  <c r="L147" i="4"/>
  <c r="M147" i="4" s="1"/>
  <c r="L143" i="4"/>
  <c r="M143" i="4" s="1"/>
  <c r="L139" i="4"/>
  <c r="M139" i="4" s="1"/>
  <c r="L135" i="4"/>
  <c r="M135" i="4" s="1"/>
  <c r="L131" i="4"/>
  <c r="M131" i="4" s="1"/>
  <c r="L127" i="4"/>
  <c r="M127" i="4" s="1"/>
  <c r="L123" i="4"/>
  <c r="M123" i="4" s="1"/>
  <c r="L119" i="4"/>
  <c r="M119" i="4" s="1"/>
  <c r="L115" i="4"/>
  <c r="M115" i="4" s="1"/>
  <c r="L111" i="4"/>
  <c r="M111" i="4" s="1"/>
  <c r="L107" i="4"/>
  <c r="M107" i="4" s="1"/>
  <c r="L103" i="4"/>
  <c r="M103" i="4" s="1"/>
  <c r="L99" i="4"/>
  <c r="M99" i="4" s="1"/>
  <c r="L95" i="4"/>
  <c r="M95" i="4" s="1"/>
  <c r="L91" i="4"/>
  <c r="M91" i="4" s="1"/>
  <c r="L87" i="4"/>
  <c r="M87" i="4" s="1"/>
  <c r="L83" i="4"/>
  <c r="M83" i="4" s="1"/>
  <c r="L79" i="4"/>
  <c r="M79" i="4" s="1"/>
  <c r="L75" i="4"/>
  <c r="M75" i="4" s="1"/>
  <c r="L71" i="4"/>
  <c r="M71" i="4" s="1"/>
  <c r="L67" i="4"/>
  <c r="M67" i="4" s="1"/>
  <c r="L63" i="4"/>
  <c r="M63" i="4" s="1"/>
  <c r="L59" i="4"/>
  <c r="M59" i="4" s="1"/>
  <c r="L55" i="4"/>
  <c r="M55" i="4" s="1"/>
  <c r="L51" i="4"/>
  <c r="M51" i="4" s="1"/>
  <c r="L47" i="4"/>
  <c r="M47" i="4" s="1"/>
  <c r="L43" i="4"/>
  <c r="M43" i="4" s="1"/>
  <c r="L39" i="4"/>
  <c r="M39" i="4" s="1"/>
  <c r="L35" i="4"/>
  <c r="M35" i="4" s="1"/>
  <c r="L31" i="4"/>
  <c r="M31" i="4" s="1"/>
  <c r="L27" i="4"/>
  <c r="M27" i="4" s="1"/>
  <c r="L23" i="4"/>
  <c r="M23" i="4" s="1"/>
  <c r="L19" i="4"/>
  <c r="M19" i="4" s="1"/>
  <c r="L15" i="4"/>
  <c r="M15" i="4" s="1"/>
  <c r="L11" i="4"/>
  <c r="M11" i="4" s="1"/>
  <c r="L54" i="4"/>
  <c r="M54" i="4" s="1"/>
  <c r="L30" i="4"/>
  <c r="M30" i="4" s="1"/>
  <c r="L10" i="4"/>
  <c r="M10" i="4" s="1"/>
  <c r="L58" i="4"/>
  <c r="M58" i="4" s="1"/>
  <c r="L46" i="4"/>
  <c r="M46" i="4" s="1"/>
  <c r="L38" i="4"/>
  <c r="M38" i="4" s="1"/>
  <c r="L18" i="4"/>
  <c r="M18" i="4" s="1"/>
  <c r="L181" i="4"/>
  <c r="M181" i="4" s="1"/>
  <c r="L157" i="4"/>
  <c r="M157" i="4" s="1"/>
  <c r="L137" i="4"/>
  <c r="M137" i="4" s="1"/>
  <c r="L117" i="4"/>
  <c r="M117" i="4" s="1"/>
  <c r="L97" i="4"/>
  <c r="M97" i="4" s="1"/>
  <c r="L77" i="4"/>
  <c r="M77" i="4" s="1"/>
  <c r="L65" i="4"/>
  <c r="M65" i="4" s="1"/>
  <c r="L61" i="4"/>
  <c r="M61" i="4" s="1"/>
  <c r="L45" i="4"/>
  <c r="M45" i="4" s="1"/>
  <c r="L41" i="4"/>
  <c r="M41" i="4" s="1"/>
  <c r="L37" i="4"/>
  <c r="M37" i="4" s="1"/>
  <c r="L33" i="4"/>
  <c r="M33" i="4" s="1"/>
  <c r="L29" i="4"/>
  <c r="M29" i="4" s="1"/>
  <c r="L25" i="4"/>
  <c r="M25" i="4" s="1"/>
  <c r="L21" i="4"/>
  <c r="M21" i="4" s="1"/>
  <c r="L17" i="4"/>
  <c r="M17" i="4" s="1"/>
  <c r="L13" i="4"/>
  <c r="M13" i="4" s="1"/>
  <c r="L177" i="4"/>
  <c r="M177" i="4" s="1"/>
  <c r="L169" i="4"/>
  <c r="M169" i="4" s="1"/>
  <c r="L161" i="4"/>
  <c r="M161" i="4" s="1"/>
  <c r="L149" i="4"/>
  <c r="M149" i="4" s="1"/>
  <c r="L141" i="4"/>
  <c r="M141" i="4" s="1"/>
  <c r="L129" i="4"/>
  <c r="M129" i="4" s="1"/>
  <c r="L121" i="4"/>
  <c r="M121" i="4" s="1"/>
  <c r="L109" i="4"/>
  <c r="M109" i="4" s="1"/>
  <c r="L101" i="4"/>
  <c r="M101" i="4" s="1"/>
  <c r="L89" i="4"/>
  <c r="M89" i="4" s="1"/>
  <c r="L81" i="4"/>
  <c r="M81" i="4" s="1"/>
  <c r="L69" i="4"/>
  <c r="M69" i="4" s="1"/>
  <c r="L53" i="4"/>
  <c r="M53" i="4" s="1"/>
  <c r="L184" i="4"/>
  <c r="M184" i="4" s="1"/>
  <c r="L180" i="4"/>
  <c r="M180" i="4" s="1"/>
  <c r="L176" i="4"/>
  <c r="M176" i="4" s="1"/>
  <c r="L172" i="4"/>
  <c r="M172" i="4" s="1"/>
  <c r="L168" i="4"/>
  <c r="M168" i="4" s="1"/>
  <c r="L164" i="4"/>
  <c r="M164" i="4" s="1"/>
  <c r="L160" i="4"/>
  <c r="M160" i="4" s="1"/>
  <c r="L156" i="4"/>
  <c r="M156" i="4" s="1"/>
  <c r="L152" i="4"/>
  <c r="M152" i="4" s="1"/>
  <c r="L148" i="4"/>
  <c r="M148" i="4" s="1"/>
  <c r="L144" i="4"/>
  <c r="M144" i="4" s="1"/>
  <c r="L140" i="4"/>
  <c r="M140" i="4" s="1"/>
  <c r="L136" i="4"/>
  <c r="M136" i="4" s="1"/>
  <c r="L132" i="4"/>
  <c r="M132" i="4" s="1"/>
  <c r="L128" i="4"/>
  <c r="M128" i="4" s="1"/>
  <c r="L124" i="4"/>
  <c r="M124" i="4" s="1"/>
  <c r="L120" i="4"/>
  <c r="M120" i="4" s="1"/>
  <c r="L116" i="4"/>
  <c r="M116" i="4" s="1"/>
  <c r="L112" i="4"/>
  <c r="M112" i="4" s="1"/>
  <c r="L108" i="4"/>
  <c r="M108" i="4" s="1"/>
  <c r="L104" i="4"/>
  <c r="M104" i="4" s="1"/>
  <c r="L100" i="4"/>
  <c r="M100" i="4" s="1"/>
  <c r="L96" i="4"/>
  <c r="M96" i="4" s="1"/>
  <c r="L92" i="4"/>
  <c r="M92" i="4" s="1"/>
  <c r="L88" i="4"/>
  <c r="M88" i="4" s="1"/>
  <c r="L84" i="4"/>
  <c r="M84" i="4" s="1"/>
  <c r="L80" i="4"/>
  <c r="M80" i="4" s="1"/>
  <c r="L76" i="4"/>
  <c r="M76" i="4" s="1"/>
  <c r="L72" i="4"/>
  <c r="M72" i="4" s="1"/>
  <c r="L68" i="4"/>
  <c r="M68" i="4" s="1"/>
  <c r="L64" i="4"/>
  <c r="M64" i="4" s="1"/>
  <c r="L60" i="4"/>
  <c r="M60" i="4" s="1"/>
  <c r="L56" i="4"/>
  <c r="M56" i="4" s="1"/>
  <c r="L52" i="4"/>
  <c r="M52" i="4" s="1"/>
  <c r="L48" i="4"/>
  <c r="M48" i="4" s="1"/>
  <c r="L44" i="4"/>
  <c r="M44" i="4" s="1"/>
  <c r="L40" i="4"/>
  <c r="M40" i="4" s="1"/>
  <c r="L36" i="4"/>
  <c r="M36" i="4" s="1"/>
  <c r="L32" i="4"/>
  <c r="M32" i="4" s="1"/>
  <c r="L28" i="4"/>
  <c r="M28" i="4" s="1"/>
  <c r="L24" i="4"/>
  <c r="M24" i="4" s="1"/>
  <c r="L20" i="4"/>
  <c r="M20" i="4" s="1"/>
  <c r="L16" i="4"/>
  <c r="M16" i="4" s="1"/>
  <c r="N885" i="4" l="1"/>
  <c r="V885" i="4" s="1"/>
  <c r="N886" i="4"/>
  <c r="V886" i="4" s="1"/>
  <c r="C56" i="4"/>
  <c r="B56" i="4"/>
  <c r="O882" i="3"/>
  <c r="O125" i="3"/>
  <c r="O878" i="3"/>
  <c r="O854" i="3"/>
  <c r="O873" i="3"/>
  <c r="O849" i="3"/>
  <c r="O829" i="3"/>
  <c r="O805" i="3"/>
  <c r="O876" i="3"/>
  <c r="O864" i="3"/>
  <c r="O852" i="3"/>
  <c r="O840" i="3"/>
  <c r="O824" i="3"/>
  <c r="O808" i="3"/>
  <c r="O796" i="3"/>
  <c r="O780" i="3"/>
  <c r="O768" i="3"/>
  <c r="O756" i="3"/>
  <c r="O740" i="3"/>
  <c r="O728" i="3"/>
  <c r="O712" i="3"/>
  <c r="O700" i="3"/>
  <c r="O684" i="3"/>
  <c r="O668" i="3"/>
  <c r="O640" i="3"/>
  <c r="O875" i="3"/>
  <c r="O867" i="3"/>
  <c r="O859" i="3"/>
  <c r="O851" i="3"/>
  <c r="O843" i="3"/>
  <c r="O835" i="3"/>
  <c r="O827" i="3"/>
  <c r="O819" i="3"/>
  <c r="O811" i="3"/>
  <c r="O803" i="3"/>
  <c r="O795" i="3"/>
  <c r="O787" i="3"/>
  <c r="O779" i="3"/>
  <c r="O771" i="3"/>
  <c r="O763" i="3"/>
  <c r="O755" i="3"/>
  <c r="O747" i="3"/>
  <c r="O739" i="3"/>
  <c r="O731" i="3"/>
  <c r="O723" i="3"/>
  <c r="O715" i="3"/>
  <c r="O707" i="3"/>
  <c r="O699" i="3"/>
  <c r="O691" i="3"/>
  <c r="O683" i="3"/>
  <c r="O675" i="3"/>
  <c r="O667" i="3"/>
  <c r="O659" i="3"/>
  <c r="O651" i="3"/>
  <c r="O643" i="3"/>
  <c r="O635" i="3"/>
  <c r="O627" i="3"/>
  <c r="O619" i="3"/>
  <c r="O611" i="3"/>
  <c r="O603" i="3"/>
  <c r="O595" i="3"/>
  <c r="O587" i="3"/>
  <c r="O579" i="3"/>
  <c r="O571" i="3"/>
  <c r="O563" i="3"/>
  <c r="O555" i="3"/>
  <c r="O547" i="3"/>
  <c r="O539" i="3"/>
  <c r="O531" i="3"/>
  <c r="O523" i="3"/>
  <c r="O515" i="3"/>
  <c r="O507" i="3"/>
  <c r="O499" i="3"/>
  <c r="O491" i="3"/>
  <c r="O483" i="3"/>
  <c r="O475" i="3"/>
  <c r="O467" i="3"/>
  <c r="O459" i="3"/>
  <c r="O451" i="3"/>
  <c r="O443" i="3"/>
  <c r="O435" i="3"/>
  <c r="O427" i="3"/>
  <c r="O419" i="3"/>
  <c r="O411" i="3"/>
  <c r="O403" i="3"/>
  <c r="O395" i="3"/>
  <c r="O387" i="3"/>
  <c r="O862" i="3"/>
  <c r="O838" i="3"/>
  <c r="O861" i="3"/>
  <c r="O837" i="3"/>
  <c r="O817" i="3"/>
  <c r="O789" i="3"/>
  <c r="O872" i="3"/>
  <c r="O860" i="3"/>
  <c r="O844" i="3"/>
  <c r="O832" i="3"/>
  <c r="O816" i="3"/>
  <c r="O800" i="3"/>
  <c r="O788" i="3"/>
  <c r="O776" i="3"/>
  <c r="O760" i="3"/>
  <c r="O748" i="3"/>
  <c r="O732" i="3"/>
  <c r="O720" i="3"/>
  <c r="O704" i="3"/>
  <c r="O692" i="3"/>
  <c r="O676" i="3"/>
  <c r="O660" i="3"/>
  <c r="O879" i="3"/>
  <c r="O871" i="3"/>
  <c r="O863" i="3"/>
  <c r="O855" i="3"/>
  <c r="O847" i="3"/>
  <c r="O839" i="3"/>
  <c r="O831" i="3"/>
  <c r="O823" i="3"/>
  <c r="O815" i="3"/>
  <c r="O807" i="3"/>
  <c r="O799" i="3"/>
  <c r="O791" i="3"/>
  <c r="O783" i="3"/>
  <c r="O775" i="3"/>
  <c r="O767" i="3"/>
  <c r="O759" i="3"/>
  <c r="O751" i="3"/>
  <c r="O743" i="3"/>
  <c r="O735" i="3"/>
  <c r="O727" i="3"/>
  <c r="O719" i="3"/>
  <c r="O711" i="3"/>
  <c r="O703" i="3"/>
  <c r="O695" i="3"/>
  <c r="O687" i="3"/>
  <c r="O679" i="3"/>
  <c r="O671" i="3"/>
  <c r="O663" i="3"/>
  <c r="O655" i="3"/>
  <c r="O647" i="3"/>
  <c r="O639" i="3"/>
  <c r="O631" i="3"/>
  <c r="O623" i="3"/>
  <c r="O615" i="3"/>
  <c r="O607" i="3"/>
  <c r="O599" i="3"/>
  <c r="O591" i="3"/>
  <c r="O583" i="3"/>
  <c r="O575" i="3"/>
  <c r="O567" i="3"/>
  <c r="O559" i="3"/>
  <c r="O551" i="3"/>
  <c r="O543" i="3"/>
  <c r="O535" i="3"/>
  <c r="O527" i="3"/>
  <c r="O519" i="3"/>
  <c r="O511" i="3"/>
  <c r="O503" i="3"/>
  <c r="O495" i="3"/>
  <c r="O487" i="3"/>
  <c r="O479" i="3"/>
  <c r="O471" i="3"/>
  <c r="O463" i="3"/>
  <c r="O455" i="3"/>
  <c r="O447" i="3"/>
  <c r="O439" i="3"/>
  <c r="O431" i="3"/>
  <c r="O423" i="3"/>
  <c r="O415" i="3"/>
  <c r="O407" i="3"/>
  <c r="O399" i="3"/>
  <c r="O391" i="3"/>
  <c r="O383" i="3"/>
  <c r="O375" i="3"/>
  <c r="O367" i="3"/>
  <c r="O359" i="3"/>
  <c r="O351" i="3"/>
  <c r="O343" i="3"/>
  <c r="O335" i="3"/>
  <c r="O327" i="3"/>
  <c r="O319" i="3"/>
  <c r="O311" i="3"/>
  <c r="O303" i="3"/>
  <c r="O295" i="3"/>
  <c r="O287" i="3"/>
  <c r="O279" i="3"/>
  <c r="O271" i="3"/>
  <c r="O263" i="3"/>
  <c r="O255" i="3"/>
  <c r="O247" i="3"/>
  <c r="O239" i="3"/>
  <c r="O231" i="3"/>
  <c r="O223" i="3"/>
  <c r="O215" i="3"/>
  <c r="O207" i="3"/>
  <c r="O199" i="3"/>
  <c r="O191" i="3"/>
  <c r="O183" i="3"/>
  <c r="O175" i="3"/>
  <c r="O167" i="3"/>
  <c r="O159" i="3"/>
  <c r="O151" i="3"/>
  <c r="O143" i="3"/>
  <c r="O135" i="3"/>
  <c r="O127" i="3"/>
  <c r="O118" i="3"/>
  <c r="O110" i="3"/>
  <c r="O102" i="3"/>
  <c r="O94" i="3"/>
  <c r="O86" i="3"/>
  <c r="O78" i="3"/>
  <c r="O70" i="3"/>
  <c r="O62" i="3"/>
  <c r="O54" i="3"/>
  <c r="O46" i="3"/>
  <c r="O38" i="3"/>
  <c r="O30" i="3"/>
  <c r="O22" i="3"/>
  <c r="O14" i="3"/>
  <c r="O874" i="3"/>
  <c r="O842" i="3"/>
  <c r="O830" i="3"/>
  <c r="O822" i="3"/>
  <c r="O814" i="3"/>
  <c r="O806" i="3"/>
  <c r="O798" i="3"/>
  <c r="O790" i="3"/>
  <c r="O782" i="3"/>
  <c r="O774" i="3"/>
  <c r="O766" i="3"/>
  <c r="O758" i="3"/>
  <c r="O750" i="3"/>
  <c r="O742" i="3"/>
  <c r="O734" i="3"/>
  <c r="O726" i="3"/>
  <c r="O718" i="3"/>
  <c r="O710" i="3"/>
  <c r="O702" i="3"/>
  <c r="O694" i="3"/>
  <c r="O686" i="3"/>
  <c r="O678" i="3"/>
  <c r="O670" i="3"/>
  <c r="O662" i="3"/>
  <c r="O654" i="3"/>
  <c r="O646" i="3"/>
  <c r="O638" i="3"/>
  <c r="O630" i="3"/>
  <c r="O622" i="3"/>
  <c r="O614" i="3"/>
  <c r="O606" i="3"/>
  <c r="O598" i="3"/>
  <c r="O590" i="3"/>
  <c r="O582" i="3"/>
  <c r="O574" i="3"/>
  <c r="O566" i="3"/>
  <c r="O558" i="3"/>
  <c r="O550" i="3"/>
  <c r="O542" i="3"/>
  <c r="O534" i="3"/>
  <c r="O526" i="3"/>
  <c r="O518" i="3"/>
  <c r="O510" i="3"/>
  <c r="O502" i="3"/>
  <c r="O494" i="3"/>
  <c r="O486" i="3"/>
  <c r="O478" i="3"/>
  <c r="O470" i="3"/>
  <c r="O462" i="3"/>
  <c r="O454" i="3"/>
  <c r="O446" i="3"/>
  <c r="O438" i="3"/>
  <c r="O430" i="3"/>
  <c r="O422" i="3"/>
  <c r="O414" i="3"/>
  <c r="O406" i="3"/>
  <c r="O398" i="3"/>
  <c r="O390" i="3"/>
  <c r="O382" i="3"/>
  <c r="O374" i="3"/>
  <c r="O366" i="3"/>
  <c r="O358" i="3"/>
  <c r="O350" i="3"/>
  <c r="O342" i="3"/>
  <c r="O334" i="3"/>
  <c r="O326" i="3"/>
  <c r="O318" i="3"/>
  <c r="O310" i="3"/>
  <c r="O302" i="3"/>
  <c r="O294" i="3"/>
  <c r="O286" i="3"/>
  <c r="O278" i="3"/>
  <c r="O270" i="3"/>
  <c r="O262" i="3"/>
  <c r="O254" i="3"/>
  <c r="O246" i="3"/>
  <c r="O238" i="3"/>
  <c r="O230" i="3"/>
  <c r="O222" i="3"/>
  <c r="O214" i="3"/>
  <c r="O206" i="3"/>
  <c r="O198" i="3"/>
  <c r="O190" i="3"/>
  <c r="O182" i="3"/>
  <c r="O174" i="3"/>
  <c r="O166" i="3"/>
  <c r="O158" i="3"/>
  <c r="O150" i="3"/>
  <c r="O142" i="3"/>
  <c r="O134" i="3"/>
  <c r="O126" i="3"/>
  <c r="O117" i="3"/>
  <c r="O109" i="3"/>
  <c r="O101" i="3"/>
  <c r="O93" i="3"/>
  <c r="O85" i="3"/>
  <c r="O77" i="3"/>
  <c r="O69" i="3"/>
  <c r="O61" i="3"/>
  <c r="O53" i="3"/>
  <c r="O45" i="3"/>
  <c r="O37" i="3"/>
  <c r="O29" i="3"/>
  <c r="O21" i="3"/>
  <c r="O13" i="3"/>
  <c r="O6" i="3"/>
  <c r="O850" i="3"/>
  <c r="O857" i="3"/>
  <c r="O833" i="3"/>
  <c r="O355" i="3"/>
  <c r="O323" i="3"/>
  <c r="O291" i="3"/>
  <c r="O259" i="3"/>
  <c r="O227" i="3"/>
  <c r="O195" i="3"/>
  <c r="O163" i="3"/>
  <c r="O131" i="3"/>
  <c r="O98" i="3"/>
  <c r="O66" i="3"/>
  <c r="O34" i="3"/>
  <c r="O858" i="3"/>
  <c r="O810" i="3"/>
  <c r="O778" i="3"/>
  <c r="O746" i="3"/>
  <c r="O714" i="3"/>
  <c r="O682" i="3"/>
  <c r="O650" i="3"/>
  <c r="O618" i="3"/>
  <c r="O586" i="3"/>
  <c r="O554" i="3"/>
  <c r="O522" i="3"/>
  <c r="O490" i="3"/>
  <c r="O458" i="3"/>
  <c r="O426" i="3"/>
  <c r="O394" i="3"/>
  <c r="O362" i="3"/>
  <c r="O330" i="3"/>
  <c r="O298" i="3"/>
  <c r="O266" i="3"/>
  <c r="O234" i="3"/>
  <c r="O202" i="3"/>
  <c r="O170" i="3"/>
  <c r="O138" i="3"/>
  <c r="O105" i="3"/>
  <c r="O73" i="3"/>
  <c r="O41" i="3"/>
  <c r="O9" i="3"/>
  <c r="O801" i="3"/>
  <c r="O785" i="3"/>
  <c r="O769" i="3"/>
  <c r="O745" i="3"/>
  <c r="O721" i="3"/>
  <c r="O689" i="3"/>
  <c r="O657" i="3"/>
  <c r="O625" i="3"/>
  <c r="O585" i="3"/>
  <c r="O537" i="3"/>
  <c r="O489" i="3"/>
  <c r="O441" i="3"/>
  <c r="O401" i="3"/>
  <c r="O353" i="3"/>
  <c r="O313" i="3"/>
  <c r="O265" i="3"/>
  <c r="O217" i="3"/>
  <c r="O177" i="3"/>
  <c r="O137" i="3"/>
  <c r="O96" i="3"/>
  <c r="O56" i="3"/>
  <c r="O8" i="3"/>
  <c r="O797" i="3"/>
  <c r="O792" i="3"/>
  <c r="O680" i="3"/>
  <c r="O624" i="3"/>
  <c r="O584" i="3"/>
  <c r="O544" i="3"/>
  <c r="O512" i="3"/>
  <c r="O472" i="3"/>
  <c r="O440" i="3"/>
  <c r="O400" i="3"/>
  <c r="O360" i="3"/>
  <c r="O328" i="3"/>
  <c r="O288" i="3"/>
  <c r="O248" i="3"/>
  <c r="O216" i="3"/>
  <c r="O176" i="3"/>
  <c r="O144" i="3"/>
  <c r="O111" i="3"/>
  <c r="O79" i="3"/>
  <c r="O47" i="3"/>
  <c r="O15" i="3"/>
  <c r="O363" i="3"/>
  <c r="O331" i="3"/>
  <c r="O299" i="3"/>
  <c r="O267" i="3"/>
  <c r="O235" i="3"/>
  <c r="O203" i="3"/>
  <c r="O171" i="3"/>
  <c r="O139" i="3"/>
  <c r="O106" i="3"/>
  <c r="O74" i="3"/>
  <c r="O42" i="3"/>
  <c r="O10" i="3"/>
  <c r="O818" i="3"/>
  <c r="O786" i="3"/>
  <c r="O754" i="3"/>
  <c r="O722" i="3"/>
  <c r="O690" i="3"/>
  <c r="O658" i="3"/>
  <c r="O626" i="3"/>
  <c r="O594" i="3"/>
  <c r="O562" i="3"/>
  <c r="O530" i="3"/>
  <c r="O498" i="3"/>
  <c r="O466" i="3"/>
  <c r="O434" i="3"/>
  <c r="O402" i="3"/>
  <c r="O370" i="3"/>
  <c r="O338" i="3"/>
  <c r="O306" i="3"/>
  <c r="O274" i="3"/>
  <c r="O242" i="3"/>
  <c r="O210" i="3"/>
  <c r="O178" i="3"/>
  <c r="O146" i="3"/>
  <c r="O113" i="3"/>
  <c r="O81" i="3"/>
  <c r="O49" i="3"/>
  <c r="O17" i="3"/>
  <c r="O845" i="3"/>
  <c r="O371" i="3"/>
  <c r="O339" i="3"/>
  <c r="O307" i="3"/>
  <c r="O275" i="3"/>
  <c r="O243" i="3"/>
  <c r="O211" i="3"/>
  <c r="O179" i="3"/>
  <c r="O147" i="3"/>
  <c r="O114" i="3"/>
  <c r="O82" i="3"/>
  <c r="O50" i="3"/>
  <c r="O18" i="3"/>
  <c r="O826" i="3"/>
  <c r="O794" i="3"/>
  <c r="O762" i="3"/>
  <c r="O730" i="3"/>
  <c r="O698" i="3"/>
  <c r="O666" i="3"/>
  <c r="O634" i="3"/>
  <c r="O602" i="3"/>
  <c r="O570" i="3"/>
  <c r="O538" i="3"/>
  <c r="O506" i="3"/>
  <c r="O474" i="3"/>
  <c r="O442" i="3"/>
  <c r="O410" i="3"/>
  <c r="O378" i="3"/>
  <c r="O346" i="3"/>
  <c r="O314" i="3"/>
  <c r="O282" i="3"/>
  <c r="O250" i="3"/>
  <c r="O218" i="3"/>
  <c r="O186" i="3"/>
  <c r="O154" i="3"/>
  <c r="O121" i="3"/>
  <c r="O89" i="3"/>
  <c r="O57" i="3"/>
  <c r="O25" i="3"/>
  <c r="O877" i="3"/>
  <c r="O809" i="3"/>
  <c r="O793" i="3"/>
  <c r="O781" i="3"/>
  <c r="O773" i="3"/>
  <c r="O765" i="3"/>
  <c r="O757" i="3"/>
  <c r="O749" i="3"/>
  <c r="O741" i="3"/>
  <c r="O733" i="3"/>
  <c r="O725" i="3"/>
  <c r="O717" i="3"/>
  <c r="O709" i="3"/>
  <c r="O701" i="3"/>
  <c r="O693" i="3"/>
  <c r="O685" i="3"/>
  <c r="O677" i="3"/>
  <c r="O669" i="3"/>
  <c r="O661" i="3"/>
  <c r="O653" i="3"/>
  <c r="O645" i="3"/>
  <c r="O637" i="3"/>
  <c r="O629" i="3"/>
  <c r="O621" i="3"/>
  <c r="O613" i="3"/>
  <c r="O605" i="3"/>
  <c r="O597" i="3"/>
  <c r="O589" i="3"/>
  <c r="O581" i="3"/>
  <c r="O573" i="3"/>
  <c r="O565" i="3"/>
  <c r="O557" i="3"/>
  <c r="O549" i="3"/>
  <c r="O541" i="3"/>
  <c r="O533" i="3"/>
  <c r="O525" i="3"/>
  <c r="O517" i="3"/>
  <c r="O509" i="3"/>
  <c r="O501" i="3"/>
  <c r="O493" i="3"/>
  <c r="O485" i="3"/>
  <c r="O477" i="3"/>
  <c r="O469" i="3"/>
  <c r="O461" i="3"/>
  <c r="O453" i="3"/>
  <c r="O445" i="3"/>
  <c r="O437" i="3"/>
  <c r="O429" i="3"/>
  <c r="O421" i="3"/>
  <c r="O413" i="3"/>
  <c r="O405" i="3"/>
  <c r="O397" i="3"/>
  <c r="O389" i="3"/>
  <c r="O381" i="3"/>
  <c r="O373" i="3"/>
  <c r="O365" i="3"/>
  <c r="O357" i="3"/>
  <c r="O349" i="3"/>
  <c r="O341" i="3"/>
  <c r="O333" i="3"/>
  <c r="O325" i="3"/>
  <c r="O317" i="3"/>
  <c r="O309" i="3"/>
  <c r="O301" i="3"/>
  <c r="O293" i="3"/>
  <c r="O285" i="3"/>
  <c r="O277" i="3"/>
  <c r="O269" i="3"/>
  <c r="O261" i="3"/>
  <c r="O253" i="3"/>
  <c r="O245" i="3"/>
  <c r="O237" i="3"/>
  <c r="O229" i="3"/>
  <c r="O221" i="3"/>
  <c r="O213" i="3"/>
  <c r="O205" i="3"/>
  <c r="O197" i="3"/>
  <c r="O189" i="3"/>
  <c r="O181" i="3"/>
  <c r="O173" i="3"/>
  <c r="O165" i="3"/>
  <c r="O157" i="3"/>
  <c r="O149" i="3"/>
  <c r="O141" i="3"/>
  <c r="O133" i="3"/>
  <c r="O124" i="3"/>
  <c r="O116" i="3"/>
  <c r="O108" i="3"/>
  <c r="O100" i="3"/>
  <c r="O92" i="3"/>
  <c r="O84" i="3"/>
  <c r="O76" i="3"/>
  <c r="O68" i="3"/>
  <c r="O60" i="3"/>
  <c r="O52" i="3"/>
  <c r="O44" i="3"/>
  <c r="O36" i="3"/>
  <c r="O28" i="3"/>
  <c r="O20" i="3"/>
  <c r="O12" i="3"/>
  <c r="O866" i="3"/>
  <c r="O881" i="3"/>
  <c r="O865" i="3"/>
  <c r="O841" i="3"/>
  <c r="O813" i="3"/>
  <c r="O880" i="3"/>
  <c r="O856" i="3"/>
  <c r="O836" i="3"/>
  <c r="O820" i="3"/>
  <c r="O804" i="3"/>
  <c r="O784" i="3"/>
  <c r="O764" i="3"/>
  <c r="O744" i="3"/>
  <c r="O724" i="3"/>
  <c r="O708" i="3"/>
  <c r="O688" i="3"/>
  <c r="O672" i="3"/>
  <c r="O656" i="3"/>
  <c r="O648" i="3"/>
  <c r="O636" i="3"/>
  <c r="O628" i="3"/>
  <c r="O620" i="3"/>
  <c r="O612" i="3"/>
  <c r="O604" i="3"/>
  <c r="O596" i="3"/>
  <c r="O588" i="3"/>
  <c r="O580" i="3"/>
  <c r="O572" i="3"/>
  <c r="O564" i="3"/>
  <c r="O556" i="3"/>
  <c r="O548" i="3"/>
  <c r="O540" i="3"/>
  <c r="O379" i="3"/>
  <c r="O347" i="3"/>
  <c r="O315" i="3"/>
  <c r="O283" i="3"/>
  <c r="O251" i="3"/>
  <c r="O219" i="3"/>
  <c r="O187" i="3"/>
  <c r="O155" i="3"/>
  <c r="O122" i="3"/>
  <c r="O90" i="3"/>
  <c r="O58" i="3"/>
  <c r="O26" i="3"/>
  <c r="O834" i="3"/>
  <c r="O802" i="3"/>
  <c r="O770" i="3"/>
  <c r="O738" i="3"/>
  <c r="O706" i="3"/>
  <c r="O674" i="3"/>
  <c r="O642" i="3"/>
  <c r="O610" i="3"/>
  <c r="O578" i="3"/>
  <c r="O546" i="3"/>
  <c r="O514" i="3"/>
  <c r="O482" i="3"/>
  <c r="O450" i="3"/>
  <c r="O418" i="3"/>
  <c r="O386" i="3"/>
  <c r="O354" i="3"/>
  <c r="O322" i="3"/>
  <c r="O290" i="3"/>
  <c r="O258" i="3"/>
  <c r="O226" i="3"/>
  <c r="O194" i="3"/>
  <c r="O162" i="3"/>
  <c r="O130" i="3"/>
  <c r="O97" i="3"/>
  <c r="O65" i="3"/>
  <c r="O33" i="3"/>
  <c r="O870" i="3"/>
  <c r="O821" i="3"/>
  <c r="O777" i="3"/>
  <c r="O761" i="3"/>
  <c r="O753" i="3"/>
  <c r="O737" i="3"/>
  <c r="O729" i="3"/>
  <c r="O713" i="3"/>
  <c r="O705" i="3"/>
  <c r="O697" i="3"/>
  <c r="O681" i="3"/>
  <c r="O673" i="3"/>
  <c r="O665" i="3"/>
  <c r="O649" i="3"/>
  <c r="O641" i="3"/>
  <c r="O633" i="3"/>
  <c r="O617" i="3"/>
  <c r="O609" i="3"/>
  <c r="O601" i="3"/>
  <c r="O593" i="3"/>
  <c r="O577" i="3"/>
  <c r="O569" i="3"/>
  <c r="O561" i="3"/>
  <c r="O553" i="3"/>
  <c r="O545" i="3"/>
  <c r="O529" i="3"/>
  <c r="O521" i="3"/>
  <c r="O513" i="3"/>
  <c r="O505" i="3"/>
  <c r="O497" i="3"/>
  <c r="O481" i="3"/>
  <c r="O473" i="3"/>
  <c r="O465" i="3"/>
  <c r="O457" i="3"/>
  <c r="O449" i="3"/>
  <c r="O433" i="3"/>
  <c r="O425" i="3"/>
  <c r="O417" i="3"/>
  <c r="O409" i="3"/>
  <c r="O393" i="3"/>
  <c r="O385" i="3"/>
  <c r="O377" i="3"/>
  <c r="O369" i="3"/>
  <c r="O361" i="3"/>
  <c r="O345" i="3"/>
  <c r="O337" i="3"/>
  <c r="O329" i="3"/>
  <c r="O321" i="3"/>
  <c r="O305" i="3"/>
  <c r="O297" i="3"/>
  <c r="O289" i="3"/>
  <c r="O281" i="3"/>
  <c r="O273" i="3"/>
  <c r="O257" i="3"/>
  <c r="O249" i="3"/>
  <c r="O241" i="3"/>
  <c r="O233" i="3"/>
  <c r="O225" i="3"/>
  <c r="O209" i="3"/>
  <c r="O201" i="3"/>
  <c r="O193" i="3"/>
  <c r="O185" i="3"/>
  <c r="O169" i="3"/>
  <c r="O161" i="3"/>
  <c r="O153" i="3"/>
  <c r="O145" i="3"/>
  <c r="O129" i="3"/>
  <c r="O120" i="3"/>
  <c r="O112" i="3"/>
  <c r="O104" i="3"/>
  <c r="O88" i="3"/>
  <c r="O80" i="3"/>
  <c r="O72" i="3"/>
  <c r="O64" i="3"/>
  <c r="O48" i="3"/>
  <c r="O40" i="3"/>
  <c r="O32" i="3"/>
  <c r="O24" i="3"/>
  <c r="O16" i="3"/>
  <c r="O846" i="3"/>
  <c r="O869" i="3"/>
  <c r="O853" i="3"/>
  <c r="O825" i="3"/>
  <c r="O868" i="3"/>
  <c r="O848" i="3"/>
  <c r="O828" i="3"/>
  <c r="O812" i="3"/>
  <c r="O772" i="3"/>
  <c r="O752" i="3"/>
  <c r="O736" i="3"/>
  <c r="O716" i="3"/>
  <c r="O696" i="3"/>
  <c r="O664" i="3"/>
  <c r="O652" i="3"/>
  <c r="O644" i="3"/>
  <c r="O632" i="3"/>
  <c r="O616" i="3"/>
  <c r="O608" i="3"/>
  <c r="O600" i="3"/>
  <c r="O592" i="3"/>
  <c r="O576" i="3"/>
  <c r="O568" i="3"/>
  <c r="O560" i="3"/>
  <c r="O552" i="3"/>
  <c r="O536" i="3"/>
  <c r="O528" i="3"/>
  <c r="O520" i="3"/>
  <c r="O504" i="3"/>
  <c r="O496" i="3"/>
  <c r="O488" i="3"/>
  <c r="O480" i="3"/>
  <c r="O464" i="3"/>
  <c r="O456" i="3"/>
  <c r="O448" i="3"/>
  <c r="O432" i="3"/>
  <c r="O424" i="3"/>
  <c r="O416" i="3"/>
  <c r="O408" i="3"/>
  <c r="O392" i="3"/>
  <c r="O384" i="3"/>
  <c r="O376" i="3"/>
  <c r="O368" i="3"/>
  <c r="O352" i="3"/>
  <c r="O344" i="3"/>
  <c r="O336" i="3"/>
  <c r="O320" i="3"/>
  <c r="O312" i="3"/>
  <c r="O304" i="3"/>
  <c r="O296" i="3"/>
  <c r="O280" i="3"/>
  <c r="O272" i="3"/>
  <c r="O264" i="3"/>
  <c r="O256" i="3"/>
  <c r="O240" i="3"/>
  <c r="O232" i="3"/>
  <c r="O224" i="3"/>
  <c r="O208" i="3"/>
  <c r="O200" i="3"/>
  <c r="O192" i="3"/>
  <c r="O184" i="3"/>
  <c r="O168" i="3"/>
  <c r="O160" i="3"/>
  <c r="O152" i="3"/>
  <c r="O136" i="3"/>
  <c r="O128" i="3"/>
  <c r="O119" i="3"/>
  <c r="O103" i="3"/>
  <c r="O95" i="3"/>
  <c r="O87" i="3"/>
  <c r="O71" i="3"/>
  <c r="O63" i="3"/>
  <c r="O55" i="3"/>
  <c r="O39" i="3"/>
  <c r="O31" i="3"/>
  <c r="O23" i="3"/>
  <c r="O7" i="3"/>
  <c r="O220" i="3"/>
  <c r="O516" i="3"/>
  <c r="O484" i="3"/>
  <c r="O420" i="3"/>
  <c r="O228" i="3"/>
  <c r="O164" i="3"/>
  <c r="O99" i="3"/>
  <c r="O524" i="3"/>
  <c r="O492" i="3"/>
  <c r="O460" i="3"/>
  <c r="O428" i="3"/>
  <c r="O396" i="3"/>
  <c r="O364" i="3"/>
  <c r="O332" i="3"/>
  <c r="O300" i="3"/>
  <c r="O268" i="3"/>
  <c r="O236" i="3"/>
  <c r="O204" i="3"/>
  <c r="O172" i="3"/>
  <c r="O140" i="3"/>
  <c r="O107" i="3"/>
  <c r="O75" i="3"/>
  <c r="O43" i="3"/>
  <c r="O11" i="3"/>
  <c r="O532" i="3"/>
  <c r="O500" i="3"/>
  <c r="O468" i="3"/>
  <c r="O436" i="3"/>
  <c r="O404" i="3"/>
  <c r="O372" i="3"/>
  <c r="O340" i="3"/>
  <c r="O308" i="3"/>
  <c r="O276" i="3"/>
  <c r="O244" i="3"/>
  <c r="O212" i="3"/>
  <c r="O180" i="3"/>
  <c r="O148" i="3"/>
  <c r="O115" i="3"/>
  <c r="O83" i="3"/>
  <c r="O51" i="3"/>
  <c r="O19" i="3"/>
  <c r="O508" i="3"/>
  <c r="O476" i="3"/>
  <c r="O444" i="3"/>
  <c r="O412" i="3"/>
  <c r="O380" i="3"/>
  <c r="O348" i="3"/>
  <c r="O316" i="3"/>
  <c r="O284" i="3"/>
  <c r="O252" i="3"/>
  <c r="O188" i="3"/>
  <c r="O156" i="3"/>
  <c r="O123" i="3"/>
  <c r="O91" i="3"/>
  <c r="O59" i="3"/>
  <c r="O27" i="3"/>
  <c r="O452" i="3"/>
  <c r="O388" i="3"/>
  <c r="O356" i="3"/>
  <c r="O324" i="3"/>
  <c r="O292" i="3"/>
  <c r="O260" i="3"/>
  <c r="O196" i="3"/>
  <c r="O132" i="3"/>
  <c r="O67" i="3"/>
  <c r="O35" i="3"/>
  <c r="N867" i="2"/>
  <c r="N803" i="2"/>
  <c r="N831" i="2"/>
  <c r="N859" i="2"/>
  <c r="N791" i="2"/>
  <c r="N839" i="2"/>
  <c r="N775" i="2"/>
  <c r="N731" i="2"/>
  <c r="N695" i="2"/>
  <c r="N656" i="2"/>
  <c r="N614" i="2"/>
  <c r="N571" i="2"/>
  <c r="N528" i="2"/>
  <c r="N486" i="2"/>
  <c r="N459" i="2"/>
  <c r="N432" i="2"/>
  <c r="N411" i="2"/>
  <c r="N390" i="2"/>
  <c r="N368" i="2"/>
  <c r="N347" i="2"/>
  <c r="N326" i="2"/>
  <c r="N304" i="2"/>
  <c r="N283" i="2"/>
  <c r="N262" i="2"/>
  <c r="N240" i="2"/>
  <c r="N214" i="2"/>
  <c r="N890" i="2"/>
  <c r="P890" i="2" s="1"/>
  <c r="N874" i="2"/>
  <c r="N858" i="2"/>
  <c r="N842" i="2"/>
  <c r="N826" i="2"/>
  <c r="N810" i="2"/>
  <c r="N794" i="2"/>
  <c r="N778" i="2"/>
  <c r="N762" i="2"/>
  <c r="N746" i="2"/>
  <c r="N730" i="2"/>
  <c r="N714" i="2"/>
  <c r="N698" i="2"/>
  <c r="N682" i="2"/>
  <c r="N666" i="2"/>
  <c r="N644" i="2"/>
  <c r="N623" i="2"/>
  <c r="N602" i="2"/>
  <c r="N580" i="2"/>
  <c r="N559" i="2"/>
  <c r="N538" i="2"/>
  <c r="N516" i="2"/>
  <c r="N495" i="2"/>
  <c r="N474" i="2"/>
  <c r="N452" i="2"/>
  <c r="N431" i="2"/>
  <c r="N410" i="2"/>
  <c r="N388" i="2"/>
  <c r="N367" i="2"/>
  <c r="N346" i="2"/>
  <c r="N324" i="2"/>
  <c r="N303" i="2"/>
  <c r="N282" i="2"/>
  <c r="N260" i="2"/>
  <c r="N239" i="2"/>
  <c r="N218" i="2"/>
  <c r="N194" i="2"/>
  <c r="N759" i="2"/>
  <c r="N715" i="2"/>
  <c r="N679" i="2"/>
  <c r="N640" i="2"/>
  <c r="N598" i="2"/>
  <c r="N555" i="2"/>
  <c r="N512" i="2"/>
  <c r="N454" i="2"/>
  <c r="N877" i="2"/>
  <c r="N861" i="2"/>
  <c r="N845" i="2"/>
  <c r="N829" i="2"/>
  <c r="N813" i="2"/>
  <c r="N797" i="2"/>
  <c r="N781" i="2"/>
  <c r="N765" i="2"/>
  <c r="N749" i="2"/>
  <c r="N733" i="2"/>
  <c r="N717" i="2"/>
  <c r="N701" i="2"/>
  <c r="N685" i="2"/>
  <c r="N669" i="2"/>
  <c r="N648" i="2"/>
  <c r="N627" i="2"/>
  <c r="N606" i="2"/>
  <c r="N584" i="2"/>
  <c r="N563" i="2"/>
  <c r="N542" i="2"/>
  <c r="N520" i="2"/>
  <c r="N499" i="2"/>
  <c r="N478" i="2"/>
  <c r="N456" i="2"/>
  <c r="N435" i="2"/>
  <c r="N414" i="2"/>
  <c r="N392" i="2"/>
  <c r="N371" i="2"/>
  <c r="N350" i="2"/>
  <c r="N328" i="2"/>
  <c r="N307" i="2"/>
  <c r="N286" i="2"/>
  <c r="N264" i="2"/>
  <c r="N243" i="2"/>
  <c r="N222" i="2"/>
  <c r="N199" i="2"/>
  <c r="N755" i="2"/>
  <c r="N224" i="2"/>
  <c r="N876" i="2"/>
  <c r="N860" i="2"/>
  <c r="N844" i="2"/>
  <c r="N828" i="2"/>
  <c r="N812" i="2"/>
  <c r="N796" i="2"/>
  <c r="N780" i="2"/>
  <c r="N764" i="2"/>
  <c r="N748" i="2"/>
  <c r="N732" i="2"/>
  <c r="N716" i="2"/>
  <c r="N700" i="2"/>
  <c r="N684" i="2"/>
  <c r="N668" i="2"/>
  <c r="N647" i="2"/>
  <c r="N626" i="2"/>
  <c r="N604" i="2"/>
  <c r="N583" i="2"/>
  <c r="N562" i="2"/>
  <c r="N540" i="2"/>
  <c r="N519" i="2"/>
  <c r="N498" i="2"/>
  <c r="N476" i="2"/>
  <c r="N455" i="2"/>
  <c r="N434" i="2"/>
  <c r="N412" i="2"/>
  <c r="N391" i="2"/>
  <c r="N370" i="2"/>
  <c r="N348" i="2"/>
  <c r="N327" i="2"/>
  <c r="N306" i="2"/>
  <c r="N284" i="2"/>
  <c r="N263" i="2"/>
  <c r="N242" i="2"/>
  <c r="N220" i="2"/>
  <c r="N198" i="2"/>
  <c r="N653" i="2"/>
  <c r="N637" i="2"/>
  <c r="N621" i="2"/>
  <c r="N605" i="2"/>
  <c r="N589" i="2"/>
  <c r="N573" i="2"/>
  <c r="N557" i="2"/>
  <c r="N541" i="2"/>
  <c r="N525" i="2"/>
  <c r="N509" i="2"/>
  <c r="N493" i="2"/>
  <c r="N477" i="2"/>
  <c r="N461" i="2"/>
  <c r="N445" i="2"/>
  <c r="N429" i="2"/>
  <c r="N413" i="2"/>
  <c r="N397" i="2"/>
  <c r="N381" i="2"/>
  <c r="N365" i="2"/>
  <c r="N349" i="2"/>
  <c r="N333" i="2"/>
  <c r="N317" i="2"/>
  <c r="N301" i="2"/>
  <c r="N285" i="2"/>
  <c r="N269" i="2"/>
  <c r="N253" i="2"/>
  <c r="N237" i="2"/>
  <c r="N221" i="2"/>
  <c r="N205" i="2"/>
  <c r="N197" i="2"/>
  <c r="N851" i="2"/>
  <c r="N879" i="2"/>
  <c r="N815" i="2"/>
  <c r="N843" i="2"/>
  <c r="N887" i="2"/>
  <c r="N823" i="2"/>
  <c r="N763" i="2"/>
  <c r="N719" i="2"/>
  <c r="N687" i="2"/>
  <c r="N646" i="2"/>
  <c r="N603" i="2"/>
  <c r="N560" i="2"/>
  <c r="N518" i="2"/>
  <c r="N475" i="2"/>
  <c r="N448" i="2"/>
  <c r="N427" i="2"/>
  <c r="N406" i="2"/>
  <c r="N384" i="2"/>
  <c r="N363" i="2"/>
  <c r="N342" i="2"/>
  <c r="N320" i="2"/>
  <c r="N299" i="2"/>
  <c r="N278" i="2"/>
  <c r="N256" i="2"/>
  <c r="N235" i="2"/>
  <c r="N208" i="2"/>
  <c r="N886" i="2"/>
  <c r="N870" i="2"/>
  <c r="N854" i="2"/>
  <c r="N838" i="2"/>
  <c r="N822" i="2"/>
  <c r="N806" i="2"/>
  <c r="N790" i="2"/>
  <c r="N774" i="2"/>
  <c r="N758" i="2"/>
  <c r="N742" i="2"/>
  <c r="N726" i="2"/>
  <c r="N710" i="2"/>
  <c r="N694" i="2"/>
  <c r="N678" i="2"/>
  <c r="N660" i="2"/>
  <c r="N639" i="2"/>
  <c r="N618" i="2"/>
  <c r="N596" i="2"/>
  <c r="N575" i="2"/>
  <c r="N554" i="2"/>
  <c r="N532" i="2"/>
  <c r="N511" i="2"/>
  <c r="N490" i="2"/>
  <c r="N468" i="2"/>
  <c r="N447" i="2"/>
  <c r="N426" i="2"/>
  <c r="N404" i="2"/>
  <c r="N383" i="2"/>
  <c r="N362" i="2"/>
  <c r="N340" i="2"/>
  <c r="N319" i="2"/>
  <c r="N298" i="2"/>
  <c r="N276" i="2"/>
  <c r="N255" i="2"/>
  <c r="N234" i="2"/>
  <c r="N212" i="2"/>
  <c r="N795" i="2"/>
  <c r="N747" i="2"/>
  <c r="N707" i="2"/>
  <c r="N671" i="2"/>
  <c r="N630" i="2"/>
  <c r="N587" i="2"/>
  <c r="N544" i="2"/>
  <c r="N502" i="2"/>
  <c r="N889" i="2"/>
  <c r="N873" i="2"/>
  <c r="N857" i="2"/>
  <c r="N841" i="2"/>
  <c r="N825" i="2"/>
  <c r="N809" i="2"/>
  <c r="N793" i="2"/>
  <c r="N777" i="2"/>
  <c r="N761" i="2"/>
  <c r="N745" i="2"/>
  <c r="N729" i="2"/>
  <c r="N713" i="2"/>
  <c r="N697" i="2"/>
  <c r="N681" i="2"/>
  <c r="N664" i="2"/>
  <c r="N643" i="2"/>
  <c r="N622" i="2"/>
  <c r="N600" i="2"/>
  <c r="N579" i="2"/>
  <c r="N558" i="2"/>
  <c r="N536" i="2"/>
  <c r="N515" i="2"/>
  <c r="N494" i="2"/>
  <c r="N472" i="2"/>
  <c r="N451" i="2"/>
  <c r="N430" i="2"/>
  <c r="N408" i="2"/>
  <c r="N387" i="2"/>
  <c r="N366" i="2"/>
  <c r="N344" i="2"/>
  <c r="N323" i="2"/>
  <c r="N302" i="2"/>
  <c r="N280" i="2"/>
  <c r="N259" i="2"/>
  <c r="N238" i="2"/>
  <c r="N216" i="2"/>
  <c r="N192" i="2"/>
  <c r="N743" i="2"/>
  <c r="N888" i="2"/>
  <c r="N872" i="2"/>
  <c r="N856" i="2"/>
  <c r="N840" i="2"/>
  <c r="N824" i="2"/>
  <c r="N808" i="2"/>
  <c r="N792" i="2"/>
  <c r="N776" i="2"/>
  <c r="N760" i="2"/>
  <c r="N744" i="2"/>
  <c r="N728" i="2"/>
  <c r="N712" i="2"/>
  <c r="N696" i="2"/>
  <c r="N680" i="2"/>
  <c r="N663" i="2"/>
  <c r="N642" i="2"/>
  <c r="N620" i="2"/>
  <c r="N599" i="2"/>
  <c r="N578" i="2"/>
  <c r="N556" i="2"/>
  <c r="N535" i="2"/>
  <c r="N514" i="2"/>
  <c r="N492" i="2"/>
  <c r="N471" i="2"/>
  <c r="N450" i="2"/>
  <c r="N428" i="2"/>
  <c r="N407" i="2"/>
  <c r="N386" i="2"/>
  <c r="N364" i="2"/>
  <c r="N343" i="2"/>
  <c r="N322" i="2"/>
  <c r="N300" i="2"/>
  <c r="N279" i="2"/>
  <c r="N258" i="2"/>
  <c r="N236" i="2"/>
  <c r="N215" i="2"/>
  <c r="N665" i="2"/>
  <c r="N649" i="2"/>
  <c r="N633" i="2"/>
  <c r="N617" i="2"/>
  <c r="N601" i="2"/>
  <c r="N585" i="2"/>
  <c r="N569" i="2"/>
  <c r="N553" i="2"/>
  <c r="N537" i="2"/>
  <c r="N521" i="2"/>
  <c r="N505" i="2"/>
  <c r="N489" i="2"/>
  <c r="N473" i="2"/>
  <c r="N457" i="2"/>
  <c r="N441" i="2"/>
  <c r="N425" i="2"/>
  <c r="N409" i="2"/>
  <c r="N393" i="2"/>
  <c r="N377" i="2"/>
  <c r="N361" i="2"/>
  <c r="N345" i="2"/>
  <c r="N329" i="2"/>
  <c r="N313" i="2"/>
  <c r="N297" i="2"/>
  <c r="N281" i="2"/>
  <c r="N265" i="2"/>
  <c r="N249" i="2"/>
  <c r="N233" i="2"/>
  <c r="N217" i="2"/>
  <c r="N200" i="2"/>
  <c r="N193" i="2"/>
  <c r="N835" i="2"/>
  <c r="N863" i="2"/>
  <c r="N799" i="2"/>
  <c r="N827" i="2"/>
  <c r="N871" i="2"/>
  <c r="N807" i="2"/>
  <c r="N751" i="2"/>
  <c r="N711" i="2"/>
  <c r="N675" i="2"/>
  <c r="N635" i="2"/>
  <c r="N592" i="2"/>
  <c r="N550" i="2"/>
  <c r="N507" i="2"/>
  <c r="N470" i="2"/>
  <c r="N443" i="2"/>
  <c r="N422" i="2"/>
  <c r="N400" i="2"/>
  <c r="N379" i="2"/>
  <c r="N358" i="2"/>
  <c r="N336" i="2"/>
  <c r="N315" i="2"/>
  <c r="N294" i="2"/>
  <c r="N272" i="2"/>
  <c r="N251" i="2"/>
  <c r="N230" i="2"/>
  <c r="N203" i="2"/>
  <c r="N882" i="2"/>
  <c r="N866" i="2"/>
  <c r="N850" i="2"/>
  <c r="N834" i="2"/>
  <c r="N818" i="2"/>
  <c r="N802" i="2"/>
  <c r="N786" i="2"/>
  <c r="N770" i="2"/>
  <c r="N754" i="2"/>
  <c r="N738" i="2"/>
  <c r="N722" i="2"/>
  <c r="N706" i="2"/>
  <c r="N690" i="2"/>
  <c r="N674" i="2"/>
  <c r="N655" i="2"/>
  <c r="N634" i="2"/>
  <c r="N612" i="2"/>
  <c r="N591" i="2"/>
  <c r="N570" i="2"/>
  <c r="N548" i="2"/>
  <c r="N527" i="2"/>
  <c r="N506" i="2"/>
  <c r="N484" i="2"/>
  <c r="N463" i="2"/>
  <c r="N442" i="2"/>
  <c r="N420" i="2"/>
  <c r="N399" i="2"/>
  <c r="N378" i="2"/>
  <c r="N356" i="2"/>
  <c r="N335" i="2"/>
  <c r="N314" i="2"/>
  <c r="N292" i="2"/>
  <c r="N271" i="2"/>
  <c r="N250" i="2"/>
  <c r="N228" i="2"/>
  <c r="N207" i="2"/>
  <c r="N783" i="2"/>
  <c r="N735" i="2"/>
  <c r="N699" i="2"/>
  <c r="N662" i="2"/>
  <c r="N619" i="2"/>
  <c r="N576" i="2"/>
  <c r="N534" i="2"/>
  <c r="N491" i="2"/>
  <c r="N885" i="2"/>
  <c r="N869" i="2"/>
  <c r="N853" i="2"/>
  <c r="N837" i="2"/>
  <c r="N821" i="2"/>
  <c r="N805" i="2"/>
  <c r="N789" i="2"/>
  <c r="N773" i="2"/>
  <c r="N757" i="2"/>
  <c r="N741" i="2"/>
  <c r="N725" i="2"/>
  <c r="N709" i="2"/>
  <c r="N693" i="2"/>
  <c r="N677" i="2"/>
  <c r="N659" i="2"/>
  <c r="N638" i="2"/>
  <c r="N616" i="2"/>
  <c r="N595" i="2"/>
  <c r="N574" i="2"/>
  <c r="N552" i="2"/>
  <c r="N531" i="2"/>
  <c r="N510" i="2"/>
  <c r="N488" i="2"/>
  <c r="N467" i="2"/>
  <c r="N446" i="2"/>
  <c r="N424" i="2"/>
  <c r="N403" i="2"/>
  <c r="N382" i="2"/>
  <c r="N360" i="2"/>
  <c r="N339" i="2"/>
  <c r="N318" i="2"/>
  <c r="N296" i="2"/>
  <c r="N275" i="2"/>
  <c r="N254" i="2"/>
  <c r="N232" i="2"/>
  <c r="N211" i="2"/>
  <c r="N779" i="2"/>
  <c r="N727" i="2"/>
  <c r="N884" i="2"/>
  <c r="N868" i="2"/>
  <c r="N852" i="2"/>
  <c r="N836" i="2"/>
  <c r="N820" i="2"/>
  <c r="N804" i="2"/>
  <c r="N788" i="2"/>
  <c r="N772" i="2"/>
  <c r="N756" i="2"/>
  <c r="N740" i="2"/>
  <c r="N724" i="2"/>
  <c r="N708" i="2"/>
  <c r="N692" i="2"/>
  <c r="N676" i="2"/>
  <c r="N658" i="2"/>
  <c r="N636" i="2"/>
  <c r="N615" i="2"/>
  <c r="N594" i="2"/>
  <c r="N572" i="2"/>
  <c r="N551" i="2"/>
  <c r="N530" i="2"/>
  <c r="N508" i="2"/>
  <c r="N487" i="2"/>
  <c r="N466" i="2"/>
  <c r="N444" i="2"/>
  <c r="N423" i="2"/>
  <c r="N402" i="2"/>
  <c r="N380" i="2"/>
  <c r="N359" i="2"/>
  <c r="N338" i="2"/>
  <c r="N316" i="2"/>
  <c r="N295" i="2"/>
  <c r="N274" i="2"/>
  <c r="N252" i="2"/>
  <c r="N231" i="2"/>
  <c r="N210" i="2"/>
  <c r="N661" i="2"/>
  <c r="N645" i="2"/>
  <c r="N629" i="2"/>
  <c r="N613" i="2"/>
  <c r="N597" i="2"/>
  <c r="N581" i="2"/>
  <c r="N565" i="2"/>
  <c r="N549" i="2"/>
  <c r="N533" i="2"/>
  <c r="N517" i="2"/>
  <c r="N501" i="2"/>
  <c r="N485" i="2"/>
  <c r="N469" i="2"/>
  <c r="N453" i="2"/>
  <c r="N437" i="2"/>
  <c r="N421" i="2"/>
  <c r="N405" i="2"/>
  <c r="N389" i="2"/>
  <c r="N373" i="2"/>
  <c r="N357" i="2"/>
  <c r="N341" i="2"/>
  <c r="N325" i="2"/>
  <c r="N309" i="2"/>
  <c r="N293" i="2"/>
  <c r="N277" i="2"/>
  <c r="N261" i="2"/>
  <c r="N245" i="2"/>
  <c r="N229" i="2"/>
  <c r="N213" i="2"/>
  <c r="N195" i="2"/>
  <c r="N891" i="2"/>
  <c r="P891" i="2" s="1"/>
  <c r="N883" i="2"/>
  <c r="N819" i="2"/>
  <c r="N847" i="2"/>
  <c r="N875" i="2"/>
  <c r="N811" i="2"/>
  <c r="N855" i="2"/>
  <c r="N787" i="2"/>
  <c r="N739" i="2"/>
  <c r="N703" i="2"/>
  <c r="N667" i="2"/>
  <c r="N624" i="2"/>
  <c r="N582" i="2"/>
  <c r="N539" i="2"/>
  <c r="N496" i="2"/>
  <c r="N464" i="2"/>
  <c r="N438" i="2"/>
  <c r="N416" i="2"/>
  <c r="N395" i="2"/>
  <c r="N374" i="2"/>
  <c r="N352" i="2"/>
  <c r="N331" i="2"/>
  <c r="N310" i="2"/>
  <c r="N288" i="2"/>
  <c r="N267" i="2"/>
  <c r="N246" i="2"/>
  <c r="N219" i="2"/>
  <c r="N196" i="2"/>
  <c r="N878" i="2"/>
  <c r="N862" i="2"/>
  <c r="N846" i="2"/>
  <c r="N830" i="2"/>
  <c r="N814" i="2"/>
  <c r="N798" i="2"/>
  <c r="N782" i="2"/>
  <c r="N766" i="2"/>
  <c r="N750" i="2"/>
  <c r="N734" i="2"/>
  <c r="N718" i="2"/>
  <c r="N702" i="2"/>
  <c r="N686" i="2"/>
  <c r="N670" i="2"/>
  <c r="N650" i="2"/>
  <c r="N628" i="2"/>
  <c r="N607" i="2"/>
  <c r="N586" i="2"/>
  <c r="N564" i="2"/>
  <c r="N543" i="2"/>
  <c r="N522" i="2"/>
  <c r="N500" i="2"/>
  <c r="N479" i="2"/>
  <c r="N458" i="2"/>
  <c r="N436" i="2"/>
  <c r="N415" i="2"/>
  <c r="N394" i="2"/>
  <c r="N372" i="2"/>
  <c r="N351" i="2"/>
  <c r="N330" i="2"/>
  <c r="N308" i="2"/>
  <c r="N287" i="2"/>
  <c r="N266" i="2"/>
  <c r="N244" i="2"/>
  <c r="N223" i="2"/>
  <c r="N202" i="2"/>
  <c r="N771" i="2"/>
  <c r="N723" i="2"/>
  <c r="N691" i="2"/>
  <c r="N651" i="2"/>
  <c r="N608" i="2"/>
  <c r="N566" i="2"/>
  <c r="N523" i="2"/>
  <c r="N480" i="2"/>
  <c r="N881" i="2"/>
  <c r="N865" i="2"/>
  <c r="N849" i="2"/>
  <c r="N833" i="2"/>
  <c r="N817" i="2"/>
  <c r="N801" i="2"/>
  <c r="N785" i="2"/>
  <c r="N769" i="2"/>
  <c r="N753" i="2"/>
  <c r="N737" i="2"/>
  <c r="N721" i="2"/>
  <c r="N705" i="2"/>
  <c r="N689" i="2"/>
  <c r="N673" i="2"/>
  <c r="N654" i="2"/>
  <c r="N632" i="2"/>
  <c r="N611" i="2"/>
  <c r="N590" i="2"/>
  <c r="N568" i="2"/>
  <c r="N547" i="2"/>
  <c r="N526" i="2"/>
  <c r="N504" i="2"/>
  <c r="N483" i="2"/>
  <c r="N462" i="2"/>
  <c r="N440" i="2"/>
  <c r="N419" i="2"/>
  <c r="N398" i="2"/>
  <c r="N376" i="2"/>
  <c r="N355" i="2"/>
  <c r="N334" i="2"/>
  <c r="N312" i="2"/>
  <c r="N291" i="2"/>
  <c r="N270" i="2"/>
  <c r="N248" i="2"/>
  <c r="N227" i="2"/>
  <c r="N206" i="2"/>
  <c r="N767" i="2"/>
  <c r="N683" i="2"/>
  <c r="N880" i="2"/>
  <c r="N864" i="2"/>
  <c r="N848" i="2"/>
  <c r="N832" i="2"/>
  <c r="N816" i="2"/>
  <c r="N800" i="2"/>
  <c r="N784" i="2"/>
  <c r="N768" i="2"/>
  <c r="N752" i="2"/>
  <c r="N736" i="2"/>
  <c r="N720" i="2"/>
  <c r="N704" i="2"/>
  <c r="N688" i="2"/>
  <c r="N672" i="2"/>
  <c r="N652" i="2"/>
  <c r="N631" i="2"/>
  <c r="N610" i="2"/>
  <c r="N588" i="2"/>
  <c r="N567" i="2"/>
  <c r="N546" i="2"/>
  <c r="N524" i="2"/>
  <c r="N503" i="2"/>
  <c r="N482" i="2"/>
  <c r="N460" i="2"/>
  <c r="N439" i="2"/>
  <c r="N418" i="2"/>
  <c r="N396" i="2"/>
  <c r="N375" i="2"/>
  <c r="N354" i="2"/>
  <c r="N332" i="2"/>
  <c r="N311" i="2"/>
  <c r="N290" i="2"/>
  <c r="N268" i="2"/>
  <c r="N247" i="2"/>
  <c r="N226" i="2"/>
  <c r="N204" i="2"/>
  <c r="N657" i="2"/>
  <c r="N641" i="2"/>
  <c r="N625" i="2"/>
  <c r="N609" i="2"/>
  <c r="N593" i="2"/>
  <c r="N577" i="2"/>
  <c r="N561" i="2"/>
  <c r="N545" i="2"/>
  <c r="N529" i="2"/>
  <c r="N513" i="2"/>
  <c r="N497" i="2"/>
  <c r="N481" i="2"/>
  <c r="N465" i="2"/>
  <c r="N449" i="2"/>
  <c r="N433" i="2"/>
  <c r="N417" i="2"/>
  <c r="N401" i="2"/>
  <c r="N385" i="2"/>
  <c r="N369" i="2"/>
  <c r="N353" i="2"/>
  <c r="N337" i="2"/>
  <c r="N321" i="2"/>
  <c r="N305" i="2"/>
  <c r="N289" i="2"/>
  <c r="N273" i="2"/>
  <c r="N257" i="2"/>
  <c r="N241" i="2"/>
  <c r="N225" i="2"/>
  <c r="N209" i="2"/>
  <c r="N201" i="2"/>
  <c r="G8" i="4"/>
  <c r="G11" i="4" s="1"/>
  <c r="G9" i="4"/>
  <c r="W886" i="4" l="1"/>
  <c r="X886" i="4" s="1"/>
  <c r="U886" i="4"/>
  <c r="W885" i="4"/>
  <c r="X885" i="4" s="1"/>
  <c r="U885" i="4"/>
  <c r="B57" i="4"/>
  <c r="M4" i="4"/>
  <c r="C57" i="4"/>
  <c r="N4" i="4"/>
  <c r="D56" i="4"/>
  <c r="G10" i="4"/>
  <c r="N871" i="4" s="1"/>
  <c r="N49" i="4" l="1"/>
  <c r="W871" i="4"/>
  <c r="X871" i="4" s="1"/>
  <c r="U871" i="4"/>
  <c r="V871" i="4"/>
  <c r="N802" i="4"/>
  <c r="N788" i="4"/>
  <c r="N766" i="4"/>
  <c r="N768" i="4"/>
  <c r="N878" i="4"/>
  <c r="N764" i="4"/>
  <c r="N866" i="4"/>
  <c r="N776" i="4"/>
  <c r="N786" i="4"/>
  <c r="N772" i="4"/>
  <c r="N881" i="4"/>
  <c r="N879" i="4"/>
  <c r="N877" i="4"/>
  <c r="N875" i="4"/>
  <c r="N873" i="4"/>
  <c r="N760" i="4"/>
  <c r="N770" i="4"/>
  <c r="N883" i="4"/>
  <c r="N865" i="4"/>
  <c r="N863" i="4"/>
  <c r="N861" i="4"/>
  <c r="N859" i="4"/>
  <c r="N857" i="4"/>
  <c r="N823" i="4"/>
  <c r="N805" i="4"/>
  <c r="N803" i="4"/>
  <c r="N785" i="4"/>
  <c r="N783" i="4"/>
  <c r="N781" i="4"/>
  <c r="N779" i="4"/>
  <c r="N777" i="4"/>
  <c r="N853" i="4"/>
  <c r="N851" i="4"/>
  <c r="N833" i="4"/>
  <c r="N831" i="4"/>
  <c r="N829" i="4"/>
  <c r="N827" i="4"/>
  <c r="N825" i="4"/>
  <c r="N855" i="4"/>
  <c r="N837" i="4"/>
  <c r="N835" i="4"/>
  <c r="N817" i="4"/>
  <c r="N815" i="4"/>
  <c r="N813" i="4"/>
  <c r="N811" i="4"/>
  <c r="N809" i="4"/>
  <c r="N839" i="4"/>
  <c r="N821" i="4"/>
  <c r="N819" i="4"/>
  <c r="N801" i="4"/>
  <c r="N799" i="4"/>
  <c r="N797" i="4"/>
  <c r="N795" i="4"/>
  <c r="N793" i="4"/>
  <c r="N759" i="4"/>
  <c r="N868" i="4"/>
  <c r="N846" i="4"/>
  <c r="N848" i="4"/>
  <c r="N826" i="4"/>
  <c r="N844" i="4"/>
  <c r="N838" i="4"/>
  <c r="N856" i="4"/>
  <c r="N807" i="4"/>
  <c r="N789" i="4"/>
  <c r="N787" i="4"/>
  <c r="N769" i="4"/>
  <c r="N767" i="4"/>
  <c r="N765" i="4"/>
  <c r="N763" i="4"/>
  <c r="N761" i="4"/>
  <c r="N791" i="4"/>
  <c r="N773" i="4"/>
  <c r="N771" i="4"/>
  <c r="N880" i="4"/>
  <c r="N858" i="4"/>
  <c r="N876" i="4"/>
  <c r="N882" i="4"/>
  <c r="N874" i="4"/>
  <c r="N775" i="4"/>
  <c r="N884" i="4"/>
  <c r="N862" i="4"/>
  <c r="N864" i="4"/>
  <c r="N842" i="4"/>
  <c r="N860" i="4"/>
  <c r="N854" i="4"/>
  <c r="N872" i="4"/>
  <c r="N818" i="4"/>
  <c r="N804" i="4"/>
  <c r="N782" i="4"/>
  <c r="N784" i="4"/>
  <c r="N762" i="4"/>
  <c r="N780" i="4"/>
  <c r="N774" i="4"/>
  <c r="N792" i="4"/>
  <c r="N870" i="4"/>
  <c r="N852" i="4"/>
  <c r="N830" i="4"/>
  <c r="N832" i="4"/>
  <c r="N810" i="4"/>
  <c r="N828" i="4"/>
  <c r="N822" i="4"/>
  <c r="N840" i="4"/>
  <c r="N850" i="4"/>
  <c r="N836" i="4"/>
  <c r="N814" i="4"/>
  <c r="N816" i="4"/>
  <c r="N794" i="4"/>
  <c r="N812" i="4"/>
  <c r="N806" i="4"/>
  <c r="N824" i="4"/>
  <c r="N834" i="4"/>
  <c r="N820" i="4"/>
  <c r="N798" i="4"/>
  <c r="N800" i="4"/>
  <c r="N778" i="4"/>
  <c r="N796" i="4"/>
  <c r="N790" i="4"/>
  <c r="N808" i="4"/>
  <c r="N869" i="4"/>
  <c r="N867" i="4"/>
  <c r="N849" i="4"/>
  <c r="N847" i="4"/>
  <c r="N845" i="4"/>
  <c r="N843" i="4"/>
  <c r="N841" i="4"/>
  <c r="N24" i="4"/>
  <c r="N61" i="4"/>
  <c r="N177" i="4"/>
  <c r="N176" i="4"/>
  <c r="N116" i="4"/>
  <c r="N31" i="4"/>
  <c r="N150" i="4"/>
  <c r="N722" i="4"/>
  <c r="N724" i="4"/>
  <c r="N468" i="4"/>
  <c r="N212" i="4"/>
  <c r="N125" i="4"/>
  <c r="N691" i="4"/>
  <c r="N689" i="4"/>
  <c r="N560" i="4"/>
  <c r="N304" i="4"/>
  <c r="N135" i="4"/>
  <c r="N751" i="4"/>
  <c r="N733" i="4"/>
  <c r="N588" i="4"/>
  <c r="N332" i="4"/>
  <c r="N107" i="4"/>
  <c r="N169" i="4"/>
  <c r="N53" i="4"/>
  <c r="N128" i="4"/>
  <c r="N68" i="4"/>
  <c r="N58" i="4"/>
  <c r="N14" i="4"/>
  <c r="N647" i="4"/>
  <c r="N645" i="4"/>
  <c r="N516" i="4"/>
  <c r="N260" i="4"/>
  <c r="N163" i="4"/>
  <c r="N739" i="4"/>
  <c r="N737" i="4"/>
  <c r="N608" i="4"/>
  <c r="N352" i="4"/>
  <c r="N87" i="4"/>
  <c r="N110" i="4"/>
  <c r="N666" i="4"/>
  <c r="N636" i="4"/>
  <c r="N380" i="4"/>
  <c r="N59" i="4"/>
  <c r="N184" i="4"/>
  <c r="N140" i="4"/>
  <c r="N80" i="4"/>
  <c r="N20" i="4"/>
  <c r="N73" i="4"/>
  <c r="N695" i="4"/>
  <c r="N693" i="4"/>
  <c r="N564" i="4"/>
  <c r="N308" i="4"/>
  <c r="N115" i="4"/>
  <c r="N12" i="4"/>
  <c r="N654" i="4"/>
  <c r="N656" i="4"/>
  <c r="N400" i="4"/>
  <c r="N39" i="4"/>
  <c r="N182" i="4"/>
  <c r="N714" i="4"/>
  <c r="N684" i="4"/>
  <c r="N428" i="4"/>
  <c r="N11" i="4"/>
  <c r="N136" i="4"/>
  <c r="N92" i="4"/>
  <c r="N32" i="4"/>
  <c r="N77" i="4"/>
  <c r="N161" i="4"/>
  <c r="N143" i="4"/>
  <c r="N743" i="4"/>
  <c r="N741" i="4"/>
  <c r="N612" i="4"/>
  <c r="N356" i="4"/>
  <c r="N67" i="4"/>
  <c r="N106" i="4"/>
  <c r="N702" i="4"/>
  <c r="N704" i="4"/>
  <c r="N448" i="4"/>
  <c r="N192" i="4"/>
  <c r="N26" i="4"/>
  <c r="N639" i="4"/>
  <c r="N732" i="4"/>
  <c r="N476" i="4"/>
  <c r="N220" i="4"/>
  <c r="N145" i="4"/>
  <c r="N683" i="4"/>
  <c r="N665" i="4"/>
  <c r="N520" i="4"/>
  <c r="N264" i="4"/>
  <c r="N34" i="4"/>
  <c r="N694" i="4"/>
  <c r="N568" i="4"/>
  <c r="N232" i="4"/>
  <c r="N391" i="4"/>
  <c r="N586" i="4"/>
  <c r="N330" i="4"/>
  <c r="N525" i="4"/>
  <c r="N269" i="4"/>
  <c r="N467" i="4"/>
  <c r="N211" i="4"/>
  <c r="N406" i="4"/>
  <c r="N601" i="4"/>
  <c r="N345" i="4"/>
  <c r="N543" i="4"/>
  <c r="N287" i="4"/>
  <c r="N482" i="4"/>
  <c r="N226" i="4"/>
  <c r="N421" i="4"/>
  <c r="N603" i="4"/>
  <c r="N347" i="4"/>
  <c r="N542" i="4"/>
  <c r="N715" i="4"/>
  <c r="N728" i="4"/>
  <c r="N376" i="4"/>
  <c r="N503" i="4"/>
  <c r="N247" i="4"/>
  <c r="N442" i="4"/>
  <c r="N637" i="4"/>
  <c r="N381" i="4"/>
  <c r="N579" i="4"/>
  <c r="N323" i="4"/>
  <c r="N518" i="4"/>
  <c r="N262" i="4"/>
  <c r="N457" i="4"/>
  <c r="N201" i="4"/>
  <c r="N399" i="4"/>
  <c r="N594" i="4"/>
  <c r="N338" i="4"/>
  <c r="N533" i="4"/>
  <c r="N277" i="4"/>
  <c r="N459" i="4"/>
  <c r="N203" i="4"/>
  <c r="N162" i="4"/>
  <c r="N681" i="4"/>
  <c r="N440" i="4"/>
  <c r="N551" i="4"/>
  <c r="N295" i="4"/>
  <c r="N490" i="4"/>
  <c r="N234" i="4"/>
  <c r="N429" i="4"/>
  <c r="N627" i="4"/>
  <c r="N371" i="4"/>
  <c r="N566" i="4"/>
  <c r="N310" i="4"/>
  <c r="N505" i="4"/>
  <c r="N249" i="4"/>
  <c r="N447" i="4"/>
  <c r="N191" i="4"/>
  <c r="N386" i="4"/>
  <c r="N581" i="4"/>
  <c r="N88" i="4"/>
  <c r="N44" i="4"/>
  <c r="N137" i="4"/>
  <c r="N13" i="4"/>
  <c r="N180" i="4"/>
  <c r="N95" i="4"/>
  <c r="N154" i="4"/>
  <c r="N658" i="4"/>
  <c r="N660" i="4"/>
  <c r="N404" i="4"/>
  <c r="N19" i="4"/>
  <c r="N102" i="4"/>
  <c r="N750" i="4"/>
  <c r="N752" i="4"/>
  <c r="N496" i="4"/>
  <c r="N240" i="4"/>
  <c r="N93" i="4"/>
  <c r="N687" i="4"/>
  <c r="N669" i="4"/>
  <c r="N524" i="4"/>
  <c r="N268" i="4"/>
  <c r="N40" i="4"/>
  <c r="N117" i="4"/>
  <c r="N25" i="4"/>
  <c r="N69" i="4"/>
  <c r="N132" i="4"/>
  <c r="N47" i="4"/>
  <c r="N174" i="4"/>
  <c r="N706" i="4"/>
  <c r="N708" i="4"/>
  <c r="N452" i="4"/>
  <c r="N196" i="4"/>
  <c r="N165" i="4"/>
  <c r="N675" i="4"/>
  <c r="N673" i="4"/>
  <c r="N544" i="4"/>
  <c r="N288" i="4"/>
  <c r="N151" i="4"/>
  <c r="N735" i="4"/>
  <c r="N717" i="4"/>
  <c r="N572" i="4"/>
  <c r="N316" i="4"/>
  <c r="N123" i="4"/>
  <c r="N21" i="4"/>
  <c r="N101" i="4"/>
  <c r="N144" i="4"/>
  <c r="N84" i="4"/>
  <c r="N10" i="4"/>
  <c r="N42" i="4"/>
  <c r="N754" i="4"/>
  <c r="N756" i="4"/>
  <c r="N500" i="4"/>
  <c r="N244" i="4"/>
  <c r="N179" i="4"/>
  <c r="N723" i="4"/>
  <c r="N721" i="4"/>
  <c r="N592" i="4"/>
  <c r="N336" i="4"/>
  <c r="N103" i="4"/>
  <c r="N114" i="4"/>
  <c r="N650" i="4"/>
  <c r="N620" i="4"/>
  <c r="N364" i="4"/>
  <c r="N75" i="4"/>
  <c r="N89" i="4"/>
  <c r="N156" i="4"/>
  <c r="N96" i="4"/>
  <c r="N36" i="4"/>
  <c r="N97" i="4"/>
  <c r="N113" i="4"/>
  <c r="N679" i="4"/>
  <c r="N677" i="4"/>
  <c r="N548" i="4"/>
  <c r="N292" i="4"/>
  <c r="N131" i="4"/>
  <c r="N9" i="4"/>
  <c r="N638" i="4"/>
  <c r="N640" i="4"/>
  <c r="N384" i="4"/>
  <c r="N55" i="4"/>
  <c r="N94" i="4"/>
  <c r="N698" i="4"/>
  <c r="N668" i="4"/>
  <c r="N412" i="4"/>
  <c r="N27" i="4"/>
  <c r="N134" i="4"/>
  <c r="N742" i="4"/>
  <c r="N712" i="4"/>
  <c r="N456" i="4"/>
  <c r="N200" i="4"/>
  <c r="N146" i="4"/>
  <c r="N713" i="4"/>
  <c r="N488" i="4"/>
  <c r="N599" i="4"/>
  <c r="N327" i="4"/>
  <c r="N522" i="4"/>
  <c r="N266" i="4"/>
  <c r="N461" i="4"/>
  <c r="N205" i="4"/>
  <c r="N403" i="4"/>
  <c r="N598" i="4"/>
  <c r="N342" i="4"/>
  <c r="N537" i="4"/>
  <c r="N281" i="4"/>
  <c r="N479" i="4"/>
  <c r="N223" i="4"/>
  <c r="N418" i="4"/>
  <c r="N613" i="4"/>
  <c r="N357" i="4"/>
  <c r="N539" i="4"/>
  <c r="N283" i="4"/>
  <c r="N57" i="4"/>
  <c r="N758" i="4"/>
  <c r="N632" i="4"/>
  <c r="N296" i="4"/>
  <c r="N439" i="4"/>
  <c r="N634" i="4"/>
  <c r="N378" i="4"/>
  <c r="N573" i="4"/>
  <c r="N317" i="4"/>
  <c r="N515" i="4"/>
  <c r="N259" i="4"/>
  <c r="N454" i="4"/>
  <c r="N198" i="4"/>
  <c r="N393" i="4"/>
  <c r="N591" i="4"/>
  <c r="N335" i="4"/>
  <c r="N530" i="4"/>
  <c r="N274" i="4"/>
  <c r="N469" i="4"/>
  <c r="N213" i="4"/>
  <c r="N395" i="4"/>
  <c r="N590" i="4"/>
  <c r="N699" i="4"/>
  <c r="N696" i="4"/>
  <c r="N360" i="4"/>
  <c r="N487" i="4"/>
  <c r="N231" i="4"/>
  <c r="N426" i="4"/>
  <c r="N621" i="4"/>
  <c r="N365" i="4"/>
  <c r="N563" i="4"/>
  <c r="N307" i="4"/>
  <c r="N502" i="4"/>
  <c r="N246" i="4"/>
  <c r="N441" i="4"/>
  <c r="N142" i="4"/>
  <c r="N383" i="4"/>
  <c r="N578" i="4"/>
  <c r="N322" i="4"/>
  <c r="N517" i="4"/>
  <c r="N152" i="4"/>
  <c r="N108" i="4"/>
  <c r="N48" i="4"/>
  <c r="N157" i="4"/>
  <c r="N17" i="4"/>
  <c r="N159" i="4"/>
  <c r="N727" i="4"/>
  <c r="N725" i="4"/>
  <c r="N596" i="4"/>
  <c r="N340" i="4"/>
  <c r="N83" i="4"/>
  <c r="N66" i="4"/>
  <c r="N686" i="4"/>
  <c r="N688" i="4"/>
  <c r="N432" i="4"/>
  <c r="N54" i="4"/>
  <c r="N62" i="4"/>
  <c r="N746" i="4"/>
  <c r="N716" i="4"/>
  <c r="N460" i="4"/>
  <c r="N204" i="4"/>
  <c r="N104" i="4"/>
  <c r="N60" i="4"/>
  <c r="N38" i="4"/>
  <c r="N29" i="4"/>
  <c r="N81" i="4"/>
  <c r="N111" i="4"/>
  <c r="N186" i="4"/>
  <c r="N642" i="4"/>
  <c r="N644" i="4"/>
  <c r="N388" i="4"/>
  <c r="N35" i="4"/>
  <c r="N166" i="4"/>
  <c r="N734" i="4"/>
  <c r="N736" i="4"/>
  <c r="N480" i="4"/>
  <c r="N224" i="4"/>
  <c r="N133" i="4"/>
  <c r="N671" i="4"/>
  <c r="N653" i="4"/>
  <c r="N508" i="4"/>
  <c r="N252" i="4"/>
  <c r="N56" i="4"/>
  <c r="N18" i="4"/>
  <c r="N41" i="4"/>
  <c r="N109" i="4"/>
  <c r="N148" i="4"/>
  <c r="N63" i="4"/>
  <c r="N82" i="4"/>
  <c r="N690" i="4"/>
  <c r="N692" i="4"/>
  <c r="N436" i="4"/>
  <c r="N631" i="4"/>
  <c r="N22" i="4"/>
  <c r="N659" i="4"/>
  <c r="N657" i="4"/>
  <c r="N528" i="4"/>
  <c r="N272" i="4"/>
  <c r="N167" i="4"/>
  <c r="N719" i="4"/>
  <c r="N701" i="4"/>
  <c r="N556" i="4"/>
  <c r="N300" i="4"/>
  <c r="N139" i="4"/>
  <c r="N37" i="4"/>
  <c r="N141" i="4"/>
  <c r="N160" i="4"/>
  <c r="N100" i="4"/>
  <c r="N15" i="4"/>
  <c r="N86" i="4"/>
  <c r="N738" i="4"/>
  <c r="N740" i="4"/>
  <c r="N484" i="4"/>
  <c r="N228" i="4"/>
  <c r="N85" i="4"/>
  <c r="N707" i="4"/>
  <c r="N705" i="4"/>
  <c r="N576" i="4"/>
  <c r="N320" i="4"/>
  <c r="N119" i="4"/>
  <c r="N78" i="4"/>
  <c r="N749" i="4"/>
  <c r="N604" i="4"/>
  <c r="N348" i="4"/>
  <c r="N91" i="4"/>
  <c r="N130" i="4"/>
  <c r="N678" i="4"/>
  <c r="N648" i="4"/>
  <c r="N392" i="4"/>
  <c r="N583" i="4"/>
  <c r="N731" i="4"/>
  <c r="N744" i="4"/>
  <c r="N408" i="4"/>
  <c r="N519" i="4"/>
  <c r="N263" i="4"/>
  <c r="N458" i="4"/>
  <c r="N202" i="4"/>
  <c r="N397" i="4"/>
  <c r="N595" i="4"/>
  <c r="N339" i="4"/>
  <c r="N534" i="4"/>
  <c r="N278" i="4"/>
  <c r="N473" i="4"/>
  <c r="N217" i="4"/>
  <c r="N415" i="4"/>
  <c r="N610" i="4"/>
  <c r="N354" i="4"/>
  <c r="N549" i="4"/>
  <c r="N293" i="4"/>
  <c r="N475" i="4"/>
  <c r="N219" i="4"/>
  <c r="N70" i="4"/>
  <c r="N662" i="4"/>
  <c r="N552" i="4"/>
  <c r="N216" i="4"/>
  <c r="N375" i="4"/>
  <c r="N570" i="4"/>
  <c r="N314" i="4"/>
  <c r="N509" i="4"/>
  <c r="N253" i="4"/>
  <c r="N451" i="4"/>
  <c r="N195" i="4"/>
  <c r="N390" i="4"/>
  <c r="N585" i="4"/>
  <c r="N329" i="4"/>
  <c r="N527" i="4"/>
  <c r="N271" i="4"/>
  <c r="N466" i="4"/>
  <c r="N210" i="4"/>
  <c r="N405" i="4"/>
  <c r="N587" i="4"/>
  <c r="N331" i="4"/>
  <c r="N105" i="4"/>
  <c r="N726" i="4"/>
  <c r="N616" i="4"/>
  <c r="N280" i="4"/>
  <c r="N423" i="4"/>
  <c r="N618" i="4"/>
  <c r="N362" i="4"/>
  <c r="N557" i="4"/>
  <c r="N301" i="4"/>
  <c r="N499" i="4"/>
  <c r="N243" i="4"/>
  <c r="N438" i="4"/>
  <c r="N633" i="4"/>
  <c r="N377" i="4"/>
  <c r="N575" i="4"/>
  <c r="N319" i="4"/>
  <c r="N514" i="4"/>
  <c r="N258" i="4"/>
  <c r="N453" i="4"/>
  <c r="N129" i="4"/>
  <c r="N172" i="4"/>
  <c r="N112" i="4"/>
  <c r="N52" i="4"/>
  <c r="N181" i="4"/>
  <c r="N153" i="4"/>
  <c r="N663" i="4"/>
  <c r="N661" i="4"/>
  <c r="N532" i="4"/>
  <c r="N276" i="4"/>
  <c r="N147" i="4"/>
  <c r="N755" i="4"/>
  <c r="N753" i="4"/>
  <c r="N624" i="4"/>
  <c r="N368" i="4"/>
  <c r="N71" i="4"/>
  <c r="N126" i="4"/>
  <c r="N682" i="4"/>
  <c r="N652" i="4"/>
  <c r="N396" i="4"/>
  <c r="N43" i="4"/>
  <c r="N168" i="4"/>
  <c r="N124" i="4"/>
  <c r="N64" i="4"/>
  <c r="N46" i="4"/>
  <c r="N33" i="4"/>
  <c r="N175" i="4"/>
  <c r="N711" i="4"/>
  <c r="N709" i="4"/>
  <c r="N580" i="4"/>
  <c r="N324" i="4"/>
  <c r="N99" i="4"/>
  <c r="N74" i="4"/>
  <c r="N670" i="4"/>
  <c r="N672" i="4"/>
  <c r="N416" i="4"/>
  <c r="N23" i="4"/>
  <c r="N118" i="4"/>
  <c r="N730" i="4"/>
  <c r="N700" i="4"/>
  <c r="N444" i="4"/>
  <c r="N188" i="4"/>
  <c r="N120" i="4"/>
  <c r="N76" i="4"/>
  <c r="N16" i="4"/>
  <c r="N45" i="4"/>
  <c r="N121" i="4"/>
  <c r="N127" i="4"/>
  <c r="N98" i="4"/>
  <c r="N757" i="4"/>
  <c r="N628" i="4"/>
  <c r="N372" i="4"/>
  <c r="N51" i="4"/>
  <c r="N138" i="4"/>
  <c r="N718" i="4"/>
  <c r="N720" i="4"/>
  <c r="N464" i="4"/>
  <c r="N208" i="4"/>
  <c r="N173" i="4"/>
  <c r="N655" i="4"/>
  <c r="N748" i="4"/>
  <c r="N492" i="4"/>
  <c r="N236" i="4"/>
  <c r="N72" i="4"/>
  <c r="N28" i="4"/>
  <c r="N65" i="4"/>
  <c r="N149" i="4"/>
  <c r="N164" i="4"/>
  <c r="N79" i="4"/>
  <c r="N170" i="4"/>
  <c r="N674" i="4"/>
  <c r="N676" i="4"/>
  <c r="N420" i="4"/>
  <c r="N30" i="4"/>
  <c r="N50" i="4"/>
  <c r="N643" i="4"/>
  <c r="N641" i="4"/>
  <c r="N512" i="4"/>
  <c r="N256" i="4"/>
  <c r="N183" i="4"/>
  <c r="N703" i="4"/>
  <c r="N685" i="4"/>
  <c r="N540" i="4"/>
  <c r="N284" i="4"/>
  <c r="N155" i="4"/>
  <c r="N747" i="4"/>
  <c r="N729" i="4"/>
  <c r="N584" i="4"/>
  <c r="N328" i="4"/>
  <c r="N171" i="4"/>
  <c r="N651" i="4"/>
  <c r="N664" i="4"/>
  <c r="N312" i="4"/>
  <c r="N455" i="4"/>
  <c r="N199" i="4"/>
  <c r="N394" i="4"/>
  <c r="N589" i="4"/>
  <c r="N333" i="4"/>
  <c r="N531" i="4"/>
  <c r="N275" i="4"/>
  <c r="N470" i="4"/>
  <c r="N214" i="4"/>
  <c r="N409" i="4"/>
  <c r="N607" i="4"/>
  <c r="N351" i="4"/>
  <c r="N546" i="4"/>
  <c r="N290" i="4"/>
  <c r="N485" i="4"/>
  <c r="N229" i="4"/>
  <c r="N411" i="4"/>
  <c r="N606" i="4"/>
  <c r="N158" i="4"/>
  <c r="N697" i="4"/>
  <c r="N472" i="4"/>
  <c r="N567" i="4"/>
  <c r="N311" i="4"/>
  <c r="N506" i="4"/>
  <c r="N250" i="4"/>
  <c r="N445" i="4"/>
  <c r="N189" i="4"/>
  <c r="N387" i="4"/>
  <c r="N582" i="4"/>
  <c r="N326" i="4"/>
  <c r="N521" i="4"/>
  <c r="N265" i="4"/>
  <c r="N463" i="4"/>
  <c r="N207" i="4"/>
  <c r="N402" i="4"/>
  <c r="N597" i="4"/>
  <c r="N341" i="4"/>
  <c r="N523" i="4"/>
  <c r="N267" i="4"/>
  <c r="N90" i="4"/>
  <c r="N646" i="4"/>
  <c r="N536" i="4"/>
  <c r="N635" i="4"/>
  <c r="N359" i="4"/>
  <c r="N554" i="4"/>
  <c r="N298" i="4"/>
  <c r="N493" i="4"/>
  <c r="N237" i="4"/>
  <c r="N435" i="4"/>
  <c r="N630" i="4"/>
  <c r="N374" i="4"/>
  <c r="N569" i="4"/>
  <c r="N313" i="4"/>
  <c r="N511" i="4"/>
  <c r="N255" i="4"/>
  <c r="N450" i="4"/>
  <c r="N194" i="4"/>
  <c r="N389" i="4"/>
  <c r="N571" i="4"/>
  <c r="N315" i="4"/>
  <c r="N185" i="4"/>
  <c r="N710" i="4"/>
  <c r="N600" i="4"/>
  <c r="N248" i="4"/>
  <c r="N407" i="4"/>
  <c r="N602" i="4"/>
  <c r="N346" i="4"/>
  <c r="N541" i="4"/>
  <c r="N285" i="4"/>
  <c r="N483" i="4"/>
  <c r="N227" i="4"/>
  <c r="N422" i="4"/>
  <c r="N617" i="4"/>
  <c r="N361" i="4"/>
  <c r="N559" i="4"/>
  <c r="N303" i="4"/>
  <c r="N498" i="4"/>
  <c r="N270" i="4"/>
  <c r="N385" i="4"/>
  <c r="N510" i="4"/>
  <c r="N609" i="4"/>
  <c r="N305" i="4"/>
  <c r="N318" i="4"/>
  <c r="N417" i="4"/>
  <c r="N462" i="4"/>
  <c r="N577" i="4"/>
  <c r="N273" i="4"/>
  <c r="N561" i="4"/>
  <c r="N366" i="4"/>
  <c r="N622" i="4"/>
  <c r="N427" i="4"/>
  <c r="N245" i="4"/>
  <c r="N501" i="4"/>
  <c r="N306" i="4"/>
  <c r="N626" i="4"/>
  <c r="N495" i="4"/>
  <c r="N425" i="4"/>
  <c r="N294" i="4"/>
  <c r="N614" i="4"/>
  <c r="N547" i="4"/>
  <c r="N413" i="4"/>
  <c r="N282" i="4"/>
  <c r="N215" i="4"/>
  <c r="N535" i="4"/>
  <c r="N504" i="4"/>
  <c r="N667" i="4"/>
  <c r="N187" i="4"/>
  <c r="N507" i="4"/>
  <c r="N526" i="4"/>
  <c r="N190" i="4"/>
  <c r="N321" i="4"/>
  <c r="N414" i="4"/>
  <c r="N529" i="4"/>
  <c r="N241" i="4"/>
  <c r="N222" i="4"/>
  <c r="N353" i="4"/>
  <c r="N382" i="4"/>
  <c r="N481" i="4"/>
  <c r="N209" i="4"/>
  <c r="N625" i="4"/>
  <c r="N430" i="4"/>
  <c r="N235" i="4"/>
  <c r="N491" i="4"/>
  <c r="N309" i="4"/>
  <c r="N565" i="4"/>
  <c r="N370" i="4"/>
  <c r="N239" i="4"/>
  <c r="N623" i="4"/>
  <c r="N489" i="4"/>
  <c r="N358" i="4"/>
  <c r="N291" i="4"/>
  <c r="N611" i="4"/>
  <c r="N477" i="4"/>
  <c r="N410" i="4"/>
  <c r="N279" i="4"/>
  <c r="N615" i="4"/>
  <c r="N680" i="4"/>
  <c r="N122" i="4"/>
  <c r="N251" i="4"/>
  <c r="N197" i="4"/>
  <c r="N446" i="4"/>
  <c r="N545" i="4"/>
  <c r="N257" i="4"/>
  <c r="N334" i="4"/>
  <c r="N449" i="4"/>
  <c r="N478" i="4"/>
  <c r="N593" i="4"/>
  <c r="N289" i="4"/>
  <c r="N286" i="4"/>
  <c r="N401" i="4"/>
  <c r="N433" i="4"/>
  <c r="N238" i="4"/>
  <c r="N494" i="4"/>
  <c r="N299" i="4"/>
  <c r="N555" i="4"/>
  <c r="N373" i="4"/>
  <c r="N629" i="4"/>
  <c r="N434" i="4"/>
  <c r="N367" i="4"/>
  <c r="N233" i="4"/>
  <c r="N553" i="4"/>
  <c r="N486" i="4"/>
  <c r="N355" i="4"/>
  <c r="N221" i="4"/>
  <c r="N605" i="4"/>
  <c r="N474" i="4"/>
  <c r="N343" i="4"/>
  <c r="N344" i="4"/>
  <c r="N649" i="4"/>
  <c r="N178" i="4"/>
  <c r="N379" i="4"/>
  <c r="N261" i="4"/>
  <c r="N350" i="4"/>
  <c r="N465" i="4"/>
  <c r="N193" i="4"/>
  <c r="N254" i="4"/>
  <c r="N369" i="4"/>
  <c r="N398" i="4"/>
  <c r="N513" i="4"/>
  <c r="N225" i="4"/>
  <c r="N206" i="4"/>
  <c r="N337" i="4"/>
  <c r="N497" i="4"/>
  <c r="N302" i="4"/>
  <c r="N558" i="4"/>
  <c r="N363" i="4"/>
  <c r="N619" i="4"/>
  <c r="N437" i="4"/>
  <c r="N242" i="4"/>
  <c r="N562" i="4"/>
  <c r="N431" i="4"/>
  <c r="N297" i="4"/>
  <c r="N230" i="4"/>
  <c r="N550" i="4"/>
  <c r="N419" i="4"/>
  <c r="N349" i="4"/>
  <c r="N218" i="4"/>
  <c r="N538" i="4"/>
  <c r="N471" i="4"/>
  <c r="N424" i="4"/>
  <c r="N745" i="4"/>
  <c r="N574" i="4"/>
  <c r="N443" i="4"/>
  <c r="N325" i="4"/>
  <c r="D57" i="4"/>
  <c r="D58" i="4" s="1"/>
  <c r="D59" i="4" s="1"/>
  <c r="O4" i="4"/>
  <c r="C58" i="4"/>
  <c r="C59" i="4" s="1"/>
  <c r="E56" i="4"/>
  <c r="B37" i="4"/>
  <c r="B58" i="4"/>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W49" i="4" l="1"/>
  <c r="X49" i="4" s="1"/>
  <c r="U49" i="4"/>
  <c r="V49" i="4"/>
  <c r="W574" i="4"/>
  <c r="X574" i="4" s="1"/>
  <c r="U574" i="4"/>
  <c r="V574" i="4"/>
  <c r="W538" i="4"/>
  <c r="X538" i="4" s="1"/>
  <c r="U538" i="4"/>
  <c r="V538" i="4"/>
  <c r="W550" i="4"/>
  <c r="X550" i="4" s="1"/>
  <c r="U550" i="4"/>
  <c r="V550" i="4"/>
  <c r="W562" i="4"/>
  <c r="X562" i="4" s="1"/>
  <c r="U562" i="4"/>
  <c r="V562" i="4"/>
  <c r="W363" i="4"/>
  <c r="X363" i="4" s="1"/>
  <c r="U363" i="4"/>
  <c r="V363" i="4"/>
  <c r="W337" i="4"/>
  <c r="X337" i="4" s="1"/>
  <c r="U337" i="4"/>
  <c r="V337" i="4"/>
  <c r="W398" i="4"/>
  <c r="X398" i="4" s="1"/>
  <c r="U398" i="4"/>
  <c r="V398" i="4"/>
  <c r="W465" i="4"/>
  <c r="X465" i="4" s="1"/>
  <c r="U465" i="4"/>
  <c r="V465" i="4"/>
  <c r="W178" i="4"/>
  <c r="X178" i="4" s="1"/>
  <c r="U178" i="4"/>
  <c r="V178" i="4"/>
  <c r="W474" i="4"/>
  <c r="X474" i="4" s="1"/>
  <c r="U474" i="4"/>
  <c r="V474" i="4"/>
  <c r="W486" i="4"/>
  <c r="X486" i="4" s="1"/>
  <c r="U486" i="4"/>
  <c r="V486" i="4"/>
  <c r="W434" i="4"/>
  <c r="X434" i="4" s="1"/>
  <c r="U434" i="4"/>
  <c r="V434" i="4"/>
  <c r="W299" i="4"/>
  <c r="X299" i="4" s="1"/>
  <c r="U299" i="4"/>
  <c r="V299" i="4"/>
  <c r="W401" i="4"/>
  <c r="X401" i="4" s="1"/>
  <c r="U401" i="4"/>
  <c r="V401" i="4"/>
  <c r="W478" i="4"/>
  <c r="X478" i="4" s="1"/>
  <c r="U478" i="4"/>
  <c r="V478" i="4"/>
  <c r="W545" i="4"/>
  <c r="X545" i="4" s="1"/>
  <c r="U545" i="4"/>
  <c r="V545" i="4"/>
  <c r="W122" i="4"/>
  <c r="X122" i="4" s="1"/>
  <c r="U122" i="4"/>
  <c r="V122" i="4"/>
  <c r="W410" i="4"/>
  <c r="X410" i="4" s="1"/>
  <c r="U410" i="4"/>
  <c r="V410" i="4"/>
  <c r="W358" i="4"/>
  <c r="X358" i="4" s="1"/>
  <c r="U358" i="4"/>
  <c r="V358" i="4"/>
  <c r="W370" i="4"/>
  <c r="X370" i="4" s="1"/>
  <c r="U370" i="4"/>
  <c r="V370" i="4"/>
  <c r="W235" i="4"/>
  <c r="X235" i="4" s="1"/>
  <c r="U235" i="4"/>
  <c r="V235" i="4"/>
  <c r="W481" i="4"/>
  <c r="X481" i="4" s="1"/>
  <c r="U481" i="4"/>
  <c r="V481" i="4"/>
  <c r="W241" i="4"/>
  <c r="X241" i="4" s="1"/>
  <c r="U241" i="4"/>
  <c r="V241" i="4"/>
  <c r="W190" i="4"/>
  <c r="X190" i="4" s="1"/>
  <c r="U190" i="4"/>
  <c r="V190" i="4"/>
  <c r="W667" i="4"/>
  <c r="X667" i="4" s="1"/>
  <c r="U667" i="4"/>
  <c r="V667" i="4"/>
  <c r="W282" i="4"/>
  <c r="X282" i="4" s="1"/>
  <c r="U282" i="4"/>
  <c r="V282" i="4"/>
  <c r="W294" i="4"/>
  <c r="X294" i="4" s="1"/>
  <c r="U294" i="4"/>
  <c r="V294" i="4"/>
  <c r="W306" i="4"/>
  <c r="X306" i="4" s="1"/>
  <c r="U306" i="4"/>
  <c r="V306" i="4"/>
  <c r="W622" i="4"/>
  <c r="X622" i="4" s="1"/>
  <c r="U622" i="4"/>
  <c r="V622" i="4"/>
  <c r="W577" i="4"/>
  <c r="X577" i="4" s="1"/>
  <c r="U577" i="4"/>
  <c r="V577" i="4"/>
  <c r="W305" i="4"/>
  <c r="X305" i="4" s="1"/>
  <c r="U305" i="4"/>
  <c r="V305" i="4"/>
  <c r="W270" i="4"/>
  <c r="X270" i="4" s="1"/>
  <c r="U270" i="4"/>
  <c r="V270" i="4"/>
  <c r="W361" i="4"/>
  <c r="X361" i="4" s="1"/>
  <c r="U361" i="4"/>
  <c r="V361" i="4"/>
  <c r="W483" i="4"/>
  <c r="X483" i="4" s="1"/>
  <c r="U483" i="4"/>
  <c r="V483" i="4"/>
  <c r="W602" i="4"/>
  <c r="X602" i="4" s="1"/>
  <c r="U602" i="4"/>
  <c r="V602" i="4"/>
  <c r="W710" i="4"/>
  <c r="X710" i="4" s="1"/>
  <c r="U710" i="4"/>
  <c r="V710" i="4"/>
  <c r="W389" i="4"/>
  <c r="X389" i="4" s="1"/>
  <c r="U389" i="4"/>
  <c r="V389" i="4"/>
  <c r="W511" i="4"/>
  <c r="X511" i="4" s="1"/>
  <c r="U511" i="4"/>
  <c r="V511" i="4"/>
  <c r="W630" i="4"/>
  <c r="X630" i="4" s="1"/>
  <c r="U630" i="4"/>
  <c r="V630" i="4"/>
  <c r="W298" i="4"/>
  <c r="X298" i="4" s="1"/>
  <c r="U298" i="4"/>
  <c r="V298" i="4"/>
  <c r="W536" i="4"/>
  <c r="X536" i="4" s="1"/>
  <c r="U536" i="4"/>
  <c r="V536" i="4"/>
  <c r="W523" i="4"/>
  <c r="X523" i="4" s="1"/>
  <c r="U523" i="4"/>
  <c r="V523" i="4"/>
  <c r="W207" i="4"/>
  <c r="X207" i="4" s="1"/>
  <c r="U207" i="4"/>
  <c r="V207" i="4"/>
  <c r="W326" i="4"/>
  <c r="X326" i="4" s="1"/>
  <c r="U326" i="4"/>
  <c r="V326" i="4"/>
  <c r="W445" i="4"/>
  <c r="X445" i="4" s="1"/>
  <c r="U445" i="4"/>
  <c r="V445" i="4"/>
  <c r="W567" i="4"/>
  <c r="X567" i="4" s="1"/>
  <c r="U567" i="4"/>
  <c r="V567" i="4"/>
  <c r="W606" i="4"/>
  <c r="X606" i="4" s="1"/>
  <c r="U606" i="4"/>
  <c r="V606" i="4"/>
  <c r="W290" i="4"/>
  <c r="X290" i="4" s="1"/>
  <c r="U290" i="4"/>
  <c r="V290" i="4"/>
  <c r="W409" i="4"/>
  <c r="X409" i="4" s="1"/>
  <c r="U409" i="4"/>
  <c r="V409" i="4"/>
  <c r="W531" i="4"/>
  <c r="X531" i="4" s="1"/>
  <c r="U531" i="4"/>
  <c r="V531" i="4"/>
  <c r="W199" i="4"/>
  <c r="X199" i="4" s="1"/>
  <c r="U199" i="4"/>
  <c r="V199" i="4"/>
  <c r="W651" i="4"/>
  <c r="X651" i="4" s="1"/>
  <c r="U651" i="4"/>
  <c r="V651" i="4"/>
  <c r="W729" i="4"/>
  <c r="X729" i="4" s="1"/>
  <c r="U729" i="4"/>
  <c r="V729" i="4"/>
  <c r="W540" i="4"/>
  <c r="X540" i="4" s="1"/>
  <c r="U540" i="4"/>
  <c r="V540" i="4"/>
  <c r="W256" i="4"/>
  <c r="X256" i="4" s="1"/>
  <c r="U256" i="4"/>
  <c r="V256" i="4"/>
  <c r="W50" i="4"/>
  <c r="X50" i="4" s="1"/>
  <c r="U50" i="4"/>
  <c r="V50" i="4"/>
  <c r="W674" i="4"/>
  <c r="X674" i="4" s="1"/>
  <c r="U674" i="4"/>
  <c r="V674" i="4"/>
  <c r="W149" i="4"/>
  <c r="X149" i="4" s="1"/>
  <c r="U149" i="4"/>
  <c r="V149" i="4"/>
  <c r="W236" i="4"/>
  <c r="X236" i="4" s="1"/>
  <c r="U236" i="4"/>
  <c r="V236" i="4"/>
  <c r="W173" i="4"/>
  <c r="X173" i="4" s="1"/>
  <c r="U173" i="4"/>
  <c r="V173" i="4"/>
  <c r="W718" i="4"/>
  <c r="X718" i="4" s="1"/>
  <c r="U718" i="4"/>
  <c r="V718" i="4"/>
  <c r="W628" i="4"/>
  <c r="X628" i="4" s="1"/>
  <c r="U628" i="4"/>
  <c r="V628" i="4"/>
  <c r="W121" i="4"/>
  <c r="X121" i="4" s="1"/>
  <c r="U121" i="4"/>
  <c r="V121" i="4"/>
  <c r="W120" i="4"/>
  <c r="X120" i="4" s="1"/>
  <c r="U120" i="4"/>
  <c r="V120" i="4"/>
  <c r="W730" i="4"/>
  <c r="X730" i="4" s="1"/>
  <c r="U730" i="4"/>
  <c r="V730" i="4"/>
  <c r="W672" i="4"/>
  <c r="X672" i="4" s="1"/>
  <c r="U672" i="4"/>
  <c r="V672" i="4"/>
  <c r="W324" i="4"/>
  <c r="X324" i="4" s="1"/>
  <c r="U324" i="4"/>
  <c r="V324" i="4"/>
  <c r="W175" i="4"/>
  <c r="X175" i="4" s="1"/>
  <c r="U175" i="4"/>
  <c r="V175" i="4"/>
  <c r="W124" i="4"/>
  <c r="X124" i="4" s="1"/>
  <c r="U124" i="4"/>
  <c r="V124" i="4"/>
  <c r="W652" i="4"/>
  <c r="X652" i="4" s="1"/>
  <c r="U652" i="4"/>
  <c r="V652" i="4"/>
  <c r="W368" i="4"/>
  <c r="X368" i="4" s="1"/>
  <c r="U368" i="4"/>
  <c r="V368" i="4"/>
  <c r="W147" i="4"/>
  <c r="X147" i="4" s="1"/>
  <c r="U147" i="4"/>
  <c r="V147" i="4"/>
  <c r="W663" i="4"/>
  <c r="X663" i="4" s="1"/>
  <c r="U663" i="4"/>
  <c r="V663" i="4"/>
  <c r="W112" i="4"/>
  <c r="X112" i="4" s="1"/>
  <c r="U112" i="4"/>
  <c r="V112" i="4"/>
  <c r="W258" i="4"/>
  <c r="X258" i="4" s="1"/>
  <c r="U258" i="4"/>
  <c r="V258" i="4"/>
  <c r="W377" i="4"/>
  <c r="X377" i="4" s="1"/>
  <c r="U377" i="4"/>
  <c r="V377" i="4"/>
  <c r="W499" i="4"/>
  <c r="X499" i="4" s="1"/>
  <c r="U499" i="4"/>
  <c r="V499" i="4"/>
  <c r="W618" i="4"/>
  <c r="X618" i="4" s="1"/>
  <c r="U618" i="4"/>
  <c r="V618" i="4"/>
  <c r="W726" i="4"/>
  <c r="X726" i="4" s="1"/>
  <c r="U726" i="4"/>
  <c r="V726" i="4"/>
  <c r="W405" i="4"/>
  <c r="X405" i="4" s="1"/>
  <c r="U405" i="4"/>
  <c r="V405" i="4"/>
  <c r="W527" i="4"/>
  <c r="X527" i="4" s="1"/>
  <c r="U527" i="4"/>
  <c r="V527" i="4"/>
  <c r="W195" i="4"/>
  <c r="X195" i="4" s="1"/>
  <c r="U195" i="4"/>
  <c r="V195" i="4"/>
  <c r="W314" i="4"/>
  <c r="X314" i="4" s="1"/>
  <c r="U314" i="4"/>
  <c r="V314" i="4"/>
  <c r="W552" i="4"/>
  <c r="X552" i="4" s="1"/>
  <c r="U552" i="4"/>
  <c r="V552" i="4"/>
  <c r="W475" i="4"/>
  <c r="X475" i="4" s="1"/>
  <c r="U475" i="4"/>
  <c r="V475" i="4"/>
  <c r="W610" i="4"/>
  <c r="X610" i="4" s="1"/>
  <c r="U610" i="4"/>
  <c r="V610" i="4"/>
  <c r="W278" i="4"/>
  <c r="X278" i="4" s="1"/>
  <c r="U278" i="4"/>
  <c r="V278" i="4"/>
  <c r="W397" i="4"/>
  <c r="X397" i="4" s="1"/>
  <c r="U397" i="4"/>
  <c r="V397" i="4"/>
  <c r="W519" i="4"/>
  <c r="X519" i="4" s="1"/>
  <c r="U519" i="4"/>
  <c r="V519" i="4"/>
  <c r="W583" i="4"/>
  <c r="X583" i="4" s="1"/>
  <c r="U583" i="4"/>
  <c r="V583" i="4"/>
  <c r="W130" i="4"/>
  <c r="X130" i="4" s="1"/>
  <c r="U130" i="4"/>
  <c r="V130" i="4"/>
  <c r="W749" i="4"/>
  <c r="X749" i="4" s="1"/>
  <c r="U749" i="4"/>
  <c r="V749" i="4"/>
  <c r="W576" i="4"/>
  <c r="X576" i="4" s="1"/>
  <c r="U576" i="4"/>
  <c r="V576" i="4"/>
  <c r="W228" i="4"/>
  <c r="X228" i="4" s="1"/>
  <c r="U228" i="4"/>
  <c r="V228" i="4"/>
  <c r="W86" i="4"/>
  <c r="X86" i="4" s="1"/>
  <c r="U86" i="4"/>
  <c r="V86" i="4"/>
  <c r="W141" i="4"/>
  <c r="X141" i="4" s="1"/>
  <c r="U141" i="4"/>
  <c r="V141" i="4"/>
  <c r="W556" i="4"/>
  <c r="X556" i="4" s="1"/>
  <c r="U556" i="4"/>
  <c r="V556" i="4"/>
  <c r="W272" i="4"/>
  <c r="X272" i="4" s="1"/>
  <c r="U272" i="4"/>
  <c r="V272" i="4"/>
  <c r="W22" i="4"/>
  <c r="X22" i="4" s="1"/>
  <c r="U22" i="4"/>
  <c r="V22" i="4"/>
  <c r="W690" i="4"/>
  <c r="X690" i="4" s="1"/>
  <c r="U690" i="4"/>
  <c r="V690" i="4"/>
  <c r="W109" i="4"/>
  <c r="X109" i="4" s="1"/>
  <c r="U109" i="4"/>
  <c r="V109" i="4"/>
  <c r="W252" i="4"/>
  <c r="X252" i="4" s="1"/>
  <c r="U252" i="4"/>
  <c r="V252" i="4"/>
  <c r="W133" i="4"/>
  <c r="X133" i="4" s="1"/>
  <c r="U133" i="4"/>
  <c r="V133" i="4"/>
  <c r="W734" i="4"/>
  <c r="X734" i="4" s="1"/>
  <c r="U734" i="4"/>
  <c r="V734" i="4"/>
  <c r="W644" i="4"/>
  <c r="X644" i="4" s="1"/>
  <c r="U644" i="4"/>
  <c r="V644" i="4"/>
  <c r="W81" i="4"/>
  <c r="X81" i="4" s="1"/>
  <c r="U81" i="4"/>
  <c r="V81" i="4"/>
  <c r="W104" i="4"/>
  <c r="X104" i="4" s="1"/>
  <c r="U104" i="4"/>
  <c r="V104" i="4"/>
  <c r="W746" i="4"/>
  <c r="X746" i="4" s="1"/>
  <c r="U746" i="4"/>
  <c r="V746" i="4"/>
  <c r="W688" i="4"/>
  <c r="X688" i="4" s="1"/>
  <c r="U688" i="4"/>
  <c r="V688" i="4"/>
  <c r="W340" i="4"/>
  <c r="X340" i="4" s="1"/>
  <c r="U340" i="4"/>
  <c r="V340" i="4"/>
  <c r="W159" i="4"/>
  <c r="X159" i="4" s="1"/>
  <c r="U159" i="4"/>
  <c r="V159" i="4"/>
  <c r="W108" i="4"/>
  <c r="X108" i="4" s="1"/>
  <c r="U108" i="4"/>
  <c r="V108" i="4"/>
  <c r="W578" i="4"/>
  <c r="X578" i="4" s="1"/>
  <c r="U578" i="4"/>
  <c r="V578" i="4"/>
  <c r="W246" i="4"/>
  <c r="X246" i="4" s="1"/>
  <c r="U246" i="4"/>
  <c r="V246" i="4"/>
  <c r="W365" i="4"/>
  <c r="X365" i="4" s="1"/>
  <c r="U365" i="4"/>
  <c r="V365" i="4"/>
  <c r="W487" i="4"/>
  <c r="X487" i="4" s="1"/>
  <c r="U487" i="4"/>
  <c r="V487" i="4"/>
  <c r="W590" i="4"/>
  <c r="X590" i="4" s="1"/>
  <c r="U590" i="4"/>
  <c r="V590" i="4"/>
  <c r="W274" i="4"/>
  <c r="X274" i="4" s="1"/>
  <c r="U274" i="4"/>
  <c r="V274" i="4"/>
  <c r="W393" i="4"/>
  <c r="X393" i="4" s="1"/>
  <c r="U393" i="4"/>
  <c r="V393" i="4"/>
  <c r="W515" i="4"/>
  <c r="X515" i="4" s="1"/>
  <c r="U515" i="4"/>
  <c r="V515" i="4"/>
  <c r="W634" i="4"/>
  <c r="X634" i="4" s="1"/>
  <c r="U634" i="4"/>
  <c r="V634" i="4"/>
  <c r="W758" i="4"/>
  <c r="X758" i="4" s="1"/>
  <c r="U758" i="4"/>
  <c r="V758" i="4"/>
  <c r="W357" i="4"/>
  <c r="X357" i="4" s="1"/>
  <c r="U357" i="4"/>
  <c r="V357" i="4"/>
  <c r="W479" i="4"/>
  <c r="X479" i="4" s="1"/>
  <c r="U479" i="4"/>
  <c r="V479" i="4"/>
  <c r="W598" i="4"/>
  <c r="X598" i="4" s="1"/>
  <c r="U598" i="4"/>
  <c r="V598" i="4"/>
  <c r="W266" i="4"/>
  <c r="X266" i="4" s="1"/>
  <c r="U266" i="4"/>
  <c r="V266" i="4"/>
  <c r="W488" i="4"/>
  <c r="X488" i="4" s="1"/>
  <c r="U488" i="4"/>
  <c r="V488" i="4"/>
  <c r="W456" i="4"/>
  <c r="X456" i="4" s="1"/>
  <c r="U456" i="4"/>
  <c r="V456" i="4"/>
  <c r="W27" i="4"/>
  <c r="X27" i="4" s="1"/>
  <c r="U27" i="4"/>
  <c r="V27" i="4"/>
  <c r="W94" i="4"/>
  <c r="X94" i="4" s="1"/>
  <c r="U94" i="4"/>
  <c r="V94" i="4"/>
  <c r="W638" i="4"/>
  <c r="X638" i="4" s="1"/>
  <c r="U638" i="4"/>
  <c r="V638" i="4"/>
  <c r="W548" i="4"/>
  <c r="X548" i="4" s="1"/>
  <c r="U548" i="4"/>
  <c r="V548" i="4"/>
  <c r="W97" i="4"/>
  <c r="X97" i="4" s="1"/>
  <c r="U97" i="4"/>
  <c r="V97" i="4"/>
  <c r="W89" i="4"/>
  <c r="X89" i="4" s="1"/>
  <c r="U89" i="4"/>
  <c r="V89" i="4"/>
  <c r="W650" i="4"/>
  <c r="X650" i="4" s="1"/>
  <c r="U650" i="4"/>
  <c r="V650" i="4"/>
  <c r="W592" i="4"/>
  <c r="X592" i="4" s="1"/>
  <c r="U592" i="4"/>
  <c r="V592" i="4"/>
  <c r="W244" i="4"/>
  <c r="X244" i="4" s="1"/>
  <c r="U244" i="4"/>
  <c r="V244" i="4"/>
  <c r="W42" i="4"/>
  <c r="X42" i="4" s="1"/>
  <c r="U42" i="4"/>
  <c r="V42" i="4"/>
  <c r="W101" i="4"/>
  <c r="X101" i="4" s="1"/>
  <c r="U101" i="4"/>
  <c r="V101" i="4"/>
  <c r="W572" i="4"/>
  <c r="X572" i="4" s="1"/>
  <c r="U572" i="4"/>
  <c r="V572" i="4"/>
  <c r="W288" i="4"/>
  <c r="X288" i="4" s="1"/>
  <c r="U288" i="4"/>
  <c r="V288" i="4"/>
  <c r="W165" i="4"/>
  <c r="X165" i="4" s="1"/>
  <c r="U165" i="4"/>
  <c r="V165" i="4"/>
  <c r="W706" i="4"/>
  <c r="X706" i="4" s="1"/>
  <c r="U706" i="4"/>
  <c r="V706" i="4"/>
  <c r="W69" i="4"/>
  <c r="X69" i="4" s="1"/>
  <c r="U69" i="4"/>
  <c r="V69" i="4"/>
  <c r="W268" i="4"/>
  <c r="X268" i="4" s="1"/>
  <c r="U268" i="4"/>
  <c r="V268" i="4"/>
  <c r="W93" i="4"/>
  <c r="X93" i="4" s="1"/>
  <c r="U93" i="4"/>
  <c r="V93" i="4"/>
  <c r="W750" i="4"/>
  <c r="X750" i="4" s="1"/>
  <c r="U750" i="4"/>
  <c r="V750" i="4"/>
  <c r="W660" i="4"/>
  <c r="X660" i="4" s="1"/>
  <c r="U660" i="4"/>
  <c r="V660" i="4"/>
  <c r="W180" i="4"/>
  <c r="X180" i="4" s="1"/>
  <c r="U180" i="4"/>
  <c r="V180" i="4"/>
  <c r="W88" i="4"/>
  <c r="X88" i="4" s="1"/>
  <c r="U88" i="4"/>
  <c r="V88" i="4"/>
  <c r="W447" i="4"/>
  <c r="X447" i="4" s="1"/>
  <c r="U447" i="4"/>
  <c r="V447" i="4"/>
  <c r="W566" i="4"/>
  <c r="X566" i="4" s="1"/>
  <c r="U566" i="4"/>
  <c r="V566" i="4"/>
  <c r="W234" i="4"/>
  <c r="X234" i="4" s="1"/>
  <c r="U234" i="4"/>
  <c r="V234" i="4"/>
  <c r="W440" i="4"/>
  <c r="X440" i="4" s="1"/>
  <c r="U440" i="4"/>
  <c r="V440" i="4"/>
  <c r="W459" i="4"/>
  <c r="X459" i="4" s="1"/>
  <c r="U459" i="4"/>
  <c r="V459" i="4"/>
  <c r="W594" i="4"/>
  <c r="X594" i="4" s="1"/>
  <c r="U594" i="4"/>
  <c r="V594" i="4"/>
  <c r="W262" i="4"/>
  <c r="X262" i="4" s="1"/>
  <c r="U262" i="4"/>
  <c r="V262" i="4"/>
  <c r="W381" i="4"/>
  <c r="X381" i="4" s="1"/>
  <c r="U381" i="4"/>
  <c r="V381" i="4"/>
  <c r="W503" i="4"/>
  <c r="X503" i="4" s="1"/>
  <c r="U503" i="4"/>
  <c r="V503" i="4"/>
  <c r="W542" i="4"/>
  <c r="X542" i="4" s="1"/>
  <c r="U542" i="4"/>
  <c r="V542" i="4"/>
  <c r="W226" i="4"/>
  <c r="X226" i="4" s="1"/>
  <c r="U226" i="4"/>
  <c r="V226" i="4"/>
  <c r="W345" i="4"/>
  <c r="X345" i="4" s="1"/>
  <c r="U345" i="4"/>
  <c r="V345" i="4"/>
  <c r="W467" i="4"/>
  <c r="X467" i="4" s="1"/>
  <c r="U467" i="4"/>
  <c r="V467" i="4"/>
  <c r="W586" i="4"/>
  <c r="X586" i="4" s="1"/>
  <c r="U586" i="4"/>
  <c r="V586" i="4"/>
  <c r="W694" i="4"/>
  <c r="X694" i="4" s="1"/>
  <c r="U694" i="4"/>
  <c r="V694" i="4"/>
  <c r="W665" i="4"/>
  <c r="X665" i="4" s="1"/>
  <c r="U665" i="4"/>
  <c r="V665" i="4"/>
  <c r="W476" i="4"/>
  <c r="X476" i="4" s="1"/>
  <c r="U476" i="4"/>
  <c r="V476" i="4"/>
  <c r="W192" i="4"/>
  <c r="X192" i="4" s="1"/>
  <c r="U192" i="4"/>
  <c r="V192" i="4"/>
  <c r="W106" i="4"/>
  <c r="X106" i="4" s="1"/>
  <c r="U106" i="4"/>
  <c r="V106" i="4"/>
  <c r="W741" i="4"/>
  <c r="X741" i="4" s="1"/>
  <c r="U741" i="4"/>
  <c r="V741" i="4"/>
  <c r="W77" i="4"/>
  <c r="X77" i="4" s="1"/>
  <c r="U77" i="4"/>
  <c r="V77" i="4"/>
  <c r="W11" i="4"/>
  <c r="X11" i="4" s="1"/>
  <c r="U11" i="4"/>
  <c r="V11" i="4"/>
  <c r="W182" i="4"/>
  <c r="X182" i="4" s="1"/>
  <c r="U182" i="4"/>
  <c r="V182" i="4"/>
  <c r="W654" i="4"/>
  <c r="X654" i="4" s="1"/>
  <c r="U654" i="4"/>
  <c r="V654" i="4"/>
  <c r="W564" i="4"/>
  <c r="X564" i="4" s="1"/>
  <c r="U564" i="4"/>
  <c r="V564" i="4"/>
  <c r="W184" i="4"/>
  <c r="X184" i="4" s="1"/>
  <c r="U184" i="4"/>
  <c r="V184" i="4"/>
  <c r="W666" i="4"/>
  <c r="X666" i="4" s="1"/>
  <c r="U666" i="4"/>
  <c r="V666" i="4"/>
  <c r="W608" i="4"/>
  <c r="X608" i="4" s="1"/>
  <c r="U608" i="4"/>
  <c r="V608" i="4"/>
  <c r="W260" i="4"/>
  <c r="X260" i="4" s="1"/>
  <c r="U260" i="4"/>
  <c r="V260" i="4"/>
  <c r="W14" i="4"/>
  <c r="X14" i="4" s="1"/>
  <c r="U14" i="4"/>
  <c r="V14" i="4"/>
  <c r="W53" i="4"/>
  <c r="X53" i="4" s="1"/>
  <c r="U53" i="4"/>
  <c r="V53" i="4"/>
  <c r="W588" i="4"/>
  <c r="X588" i="4" s="1"/>
  <c r="U588" i="4"/>
  <c r="V588" i="4"/>
  <c r="W304" i="4"/>
  <c r="X304" i="4" s="1"/>
  <c r="U304" i="4"/>
  <c r="V304" i="4"/>
  <c r="W125" i="4"/>
  <c r="X125" i="4" s="1"/>
  <c r="U125" i="4"/>
  <c r="V125" i="4"/>
  <c r="W722" i="4"/>
  <c r="X722" i="4" s="1"/>
  <c r="U722" i="4"/>
  <c r="V722" i="4"/>
  <c r="W176" i="4"/>
  <c r="X176" i="4" s="1"/>
  <c r="U176" i="4"/>
  <c r="V176" i="4"/>
  <c r="W841" i="4"/>
  <c r="X841" i="4" s="1"/>
  <c r="U841" i="4"/>
  <c r="V841" i="4"/>
  <c r="W849" i="4"/>
  <c r="X849" i="4" s="1"/>
  <c r="U849" i="4"/>
  <c r="V849" i="4"/>
  <c r="W790" i="4"/>
  <c r="X790" i="4" s="1"/>
  <c r="U790" i="4"/>
  <c r="V790" i="4"/>
  <c r="W798" i="4"/>
  <c r="X798" i="4" s="1"/>
  <c r="U798" i="4"/>
  <c r="V798" i="4"/>
  <c r="W806" i="4"/>
  <c r="X806" i="4" s="1"/>
  <c r="U806" i="4"/>
  <c r="V806" i="4"/>
  <c r="W814" i="4"/>
  <c r="X814" i="4" s="1"/>
  <c r="U814" i="4"/>
  <c r="V814" i="4"/>
  <c r="W822" i="4"/>
  <c r="X822" i="4" s="1"/>
  <c r="U822" i="4"/>
  <c r="V822" i="4"/>
  <c r="W830" i="4"/>
  <c r="X830" i="4" s="1"/>
  <c r="U830" i="4"/>
  <c r="V830" i="4"/>
  <c r="W774" i="4"/>
  <c r="X774" i="4" s="1"/>
  <c r="U774" i="4"/>
  <c r="V774" i="4"/>
  <c r="W782" i="4"/>
  <c r="X782" i="4" s="1"/>
  <c r="U782" i="4"/>
  <c r="V782" i="4"/>
  <c r="W854" i="4"/>
  <c r="X854" i="4" s="1"/>
  <c r="U854" i="4"/>
  <c r="V854" i="4"/>
  <c r="W862" i="4"/>
  <c r="X862" i="4" s="1"/>
  <c r="U862" i="4"/>
  <c r="V862" i="4"/>
  <c r="W882" i="4"/>
  <c r="X882" i="4" s="1"/>
  <c r="U882" i="4"/>
  <c r="V882" i="4"/>
  <c r="W771" i="4"/>
  <c r="X771" i="4" s="1"/>
  <c r="U771" i="4"/>
  <c r="V771" i="4"/>
  <c r="W763" i="4"/>
  <c r="X763" i="4" s="1"/>
  <c r="U763" i="4"/>
  <c r="V763" i="4"/>
  <c r="W787" i="4"/>
  <c r="X787" i="4" s="1"/>
  <c r="U787" i="4"/>
  <c r="V787" i="4"/>
  <c r="W838" i="4"/>
  <c r="X838" i="4" s="1"/>
  <c r="U838" i="4"/>
  <c r="V838" i="4"/>
  <c r="W846" i="4"/>
  <c r="X846" i="4" s="1"/>
  <c r="U846" i="4"/>
  <c r="V846" i="4"/>
  <c r="W795" i="4"/>
  <c r="X795" i="4" s="1"/>
  <c r="U795" i="4"/>
  <c r="V795" i="4"/>
  <c r="W819" i="4"/>
  <c r="X819" i="4" s="1"/>
  <c r="U819" i="4"/>
  <c r="V819" i="4"/>
  <c r="W811" i="4"/>
  <c r="X811" i="4" s="1"/>
  <c r="U811" i="4"/>
  <c r="V811" i="4"/>
  <c r="W835" i="4"/>
  <c r="X835" i="4" s="1"/>
  <c r="U835" i="4"/>
  <c r="V835" i="4"/>
  <c r="W827" i="4"/>
  <c r="X827" i="4" s="1"/>
  <c r="U827" i="4"/>
  <c r="V827" i="4"/>
  <c r="W851" i="4"/>
  <c r="X851" i="4" s="1"/>
  <c r="U851" i="4"/>
  <c r="V851" i="4"/>
  <c r="W781" i="4"/>
  <c r="X781" i="4" s="1"/>
  <c r="U781" i="4"/>
  <c r="V781" i="4"/>
  <c r="W805" i="4"/>
  <c r="X805" i="4" s="1"/>
  <c r="U805" i="4"/>
  <c r="V805" i="4"/>
  <c r="W861" i="4"/>
  <c r="X861" i="4" s="1"/>
  <c r="U861" i="4"/>
  <c r="V861" i="4"/>
  <c r="W770" i="4"/>
  <c r="X770" i="4" s="1"/>
  <c r="U770" i="4"/>
  <c r="V770" i="4"/>
  <c r="W877" i="4"/>
  <c r="X877" i="4" s="1"/>
  <c r="U877" i="4"/>
  <c r="V877" i="4"/>
  <c r="W786" i="4"/>
  <c r="X786" i="4" s="1"/>
  <c r="U786" i="4"/>
  <c r="V786" i="4"/>
  <c r="W878" i="4"/>
  <c r="X878" i="4" s="1"/>
  <c r="U878" i="4"/>
  <c r="V878" i="4"/>
  <c r="W802" i="4"/>
  <c r="X802" i="4" s="1"/>
  <c r="U802" i="4"/>
  <c r="V802" i="4"/>
  <c r="W745" i="4"/>
  <c r="X745" i="4" s="1"/>
  <c r="U745" i="4"/>
  <c r="V745" i="4"/>
  <c r="W230" i="4"/>
  <c r="X230" i="4" s="1"/>
  <c r="U230" i="4"/>
  <c r="V230" i="4"/>
  <c r="W242" i="4"/>
  <c r="X242" i="4" s="1"/>
  <c r="U242" i="4"/>
  <c r="V242" i="4"/>
  <c r="W558" i="4"/>
  <c r="X558" i="4" s="1"/>
  <c r="U558" i="4"/>
  <c r="V558" i="4"/>
  <c r="W206" i="4"/>
  <c r="X206" i="4" s="1"/>
  <c r="U206" i="4"/>
  <c r="V206" i="4"/>
  <c r="W369" i="4"/>
  <c r="X369" i="4" s="1"/>
  <c r="U369" i="4"/>
  <c r="V369" i="4"/>
  <c r="W350" i="4"/>
  <c r="X350" i="4" s="1"/>
  <c r="U350" i="4"/>
  <c r="V350" i="4"/>
  <c r="W649" i="4"/>
  <c r="X649" i="4" s="1"/>
  <c r="U649" i="4"/>
  <c r="V649" i="4"/>
  <c r="W605" i="4"/>
  <c r="X605" i="4" s="1"/>
  <c r="U605" i="4"/>
  <c r="V605" i="4"/>
  <c r="W553" i="4"/>
  <c r="X553" i="4" s="1"/>
  <c r="U553" i="4"/>
  <c r="V553" i="4"/>
  <c r="W629" i="4"/>
  <c r="X629" i="4" s="1"/>
  <c r="U629" i="4"/>
  <c r="V629" i="4"/>
  <c r="W494" i="4"/>
  <c r="X494" i="4" s="1"/>
  <c r="U494" i="4"/>
  <c r="V494" i="4"/>
  <c r="W286" i="4"/>
  <c r="X286" i="4" s="1"/>
  <c r="U286" i="4"/>
  <c r="V286" i="4"/>
  <c r="W449" i="4"/>
  <c r="X449" i="4" s="1"/>
  <c r="U449" i="4"/>
  <c r="V449" i="4"/>
  <c r="W446" i="4"/>
  <c r="X446" i="4" s="1"/>
  <c r="U446" i="4"/>
  <c r="V446" i="4"/>
  <c r="W680" i="4"/>
  <c r="X680" i="4" s="1"/>
  <c r="U680" i="4"/>
  <c r="V680" i="4"/>
  <c r="W477" i="4"/>
  <c r="X477" i="4" s="1"/>
  <c r="U477" i="4"/>
  <c r="V477" i="4"/>
  <c r="W489" i="4"/>
  <c r="X489" i="4" s="1"/>
  <c r="U489" i="4"/>
  <c r="V489" i="4"/>
  <c r="W565" i="4"/>
  <c r="X565" i="4" s="1"/>
  <c r="U565" i="4"/>
  <c r="V565" i="4"/>
  <c r="W430" i="4"/>
  <c r="X430" i="4" s="1"/>
  <c r="U430" i="4"/>
  <c r="V430" i="4"/>
  <c r="W382" i="4"/>
  <c r="X382" i="4" s="1"/>
  <c r="U382" i="4"/>
  <c r="V382" i="4"/>
  <c r="W529" i="4"/>
  <c r="X529" i="4" s="1"/>
  <c r="U529" i="4"/>
  <c r="V529" i="4"/>
  <c r="W526" i="4"/>
  <c r="X526" i="4" s="1"/>
  <c r="U526" i="4"/>
  <c r="V526" i="4"/>
  <c r="W504" i="4"/>
  <c r="X504" i="4" s="1"/>
  <c r="U504" i="4"/>
  <c r="V504" i="4"/>
  <c r="W413" i="4"/>
  <c r="X413" i="4" s="1"/>
  <c r="U413" i="4"/>
  <c r="V413" i="4"/>
  <c r="W425" i="4"/>
  <c r="X425" i="4" s="1"/>
  <c r="U425" i="4"/>
  <c r="V425" i="4"/>
  <c r="W501" i="4"/>
  <c r="X501" i="4" s="1"/>
  <c r="U501" i="4"/>
  <c r="V501" i="4"/>
  <c r="W366" i="4"/>
  <c r="X366" i="4" s="1"/>
  <c r="U366" i="4"/>
  <c r="V366" i="4"/>
  <c r="W462" i="4"/>
  <c r="X462" i="4" s="1"/>
  <c r="U462" i="4"/>
  <c r="V462" i="4"/>
  <c r="W609" i="4"/>
  <c r="X609" i="4" s="1"/>
  <c r="U609" i="4"/>
  <c r="V609" i="4"/>
  <c r="W498" i="4"/>
  <c r="X498" i="4" s="1"/>
  <c r="U498" i="4"/>
  <c r="V498" i="4"/>
  <c r="W617" i="4"/>
  <c r="X617" i="4" s="1"/>
  <c r="U617" i="4"/>
  <c r="V617" i="4"/>
  <c r="W285" i="4"/>
  <c r="X285" i="4" s="1"/>
  <c r="U285" i="4"/>
  <c r="V285" i="4"/>
  <c r="W407" i="4"/>
  <c r="X407" i="4" s="1"/>
  <c r="U407" i="4"/>
  <c r="V407" i="4"/>
  <c r="W185" i="4"/>
  <c r="X185" i="4" s="1"/>
  <c r="U185" i="4"/>
  <c r="V185" i="4"/>
  <c r="W194" i="4"/>
  <c r="X194" i="4" s="1"/>
  <c r="U194" i="4"/>
  <c r="V194" i="4"/>
  <c r="W313" i="4"/>
  <c r="X313" i="4" s="1"/>
  <c r="U313" i="4"/>
  <c r="V313" i="4"/>
  <c r="W435" i="4"/>
  <c r="X435" i="4" s="1"/>
  <c r="U435" i="4"/>
  <c r="V435" i="4"/>
  <c r="W554" i="4"/>
  <c r="X554" i="4" s="1"/>
  <c r="U554" i="4"/>
  <c r="V554" i="4"/>
  <c r="W646" i="4"/>
  <c r="X646" i="4" s="1"/>
  <c r="U646" i="4"/>
  <c r="V646" i="4"/>
  <c r="W341" i="4"/>
  <c r="X341" i="4" s="1"/>
  <c r="U341" i="4"/>
  <c r="V341" i="4"/>
  <c r="W463" i="4"/>
  <c r="X463" i="4" s="1"/>
  <c r="U463" i="4"/>
  <c r="V463" i="4"/>
  <c r="W582" i="4"/>
  <c r="X582" i="4" s="1"/>
  <c r="U582" i="4"/>
  <c r="V582" i="4"/>
  <c r="W250" i="4"/>
  <c r="X250" i="4" s="1"/>
  <c r="U250" i="4"/>
  <c r="V250" i="4"/>
  <c r="W472" i="4"/>
  <c r="X472" i="4" s="1"/>
  <c r="U472" i="4"/>
  <c r="V472" i="4"/>
  <c r="W411" i="4"/>
  <c r="X411" i="4" s="1"/>
  <c r="U411" i="4"/>
  <c r="V411" i="4"/>
  <c r="W546" i="4"/>
  <c r="X546" i="4" s="1"/>
  <c r="U546" i="4"/>
  <c r="V546" i="4"/>
  <c r="W214" i="4"/>
  <c r="X214" i="4" s="1"/>
  <c r="U214" i="4"/>
  <c r="V214" i="4"/>
  <c r="W333" i="4"/>
  <c r="X333" i="4" s="1"/>
  <c r="U333" i="4"/>
  <c r="V333" i="4"/>
  <c r="W455" i="4"/>
  <c r="X455" i="4" s="1"/>
  <c r="U455" i="4"/>
  <c r="V455" i="4"/>
  <c r="W171" i="4"/>
  <c r="X171" i="4" s="1"/>
  <c r="U171" i="4"/>
  <c r="V171" i="4"/>
  <c r="W747" i="4"/>
  <c r="X747" i="4" s="1"/>
  <c r="U747" i="4"/>
  <c r="V747" i="4"/>
  <c r="W685" i="4"/>
  <c r="X685" i="4" s="1"/>
  <c r="U685" i="4"/>
  <c r="V685" i="4"/>
  <c r="W512" i="4"/>
  <c r="X512" i="4" s="1"/>
  <c r="U512" i="4"/>
  <c r="V512" i="4"/>
  <c r="W30" i="4"/>
  <c r="X30" i="4" s="1"/>
  <c r="U30" i="4"/>
  <c r="V30" i="4"/>
  <c r="W170" i="4"/>
  <c r="X170" i="4" s="1"/>
  <c r="U170" i="4"/>
  <c r="V170" i="4"/>
  <c r="W65" i="4"/>
  <c r="X65" i="4" s="1"/>
  <c r="U65" i="4"/>
  <c r="V65" i="4"/>
  <c r="W492" i="4"/>
  <c r="X492" i="4" s="1"/>
  <c r="U492" i="4"/>
  <c r="V492" i="4"/>
  <c r="W208" i="4"/>
  <c r="X208" i="4" s="1"/>
  <c r="U208" i="4"/>
  <c r="V208" i="4"/>
  <c r="W138" i="4"/>
  <c r="X138" i="4" s="1"/>
  <c r="U138" i="4"/>
  <c r="V138" i="4"/>
  <c r="W757" i="4"/>
  <c r="X757" i="4" s="1"/>
  <c r="U757" i="4"/>
  <c r="V757" i="4"/>
  <c r="W45" i="4"/>
  <c r="X45" i="4" s="1"/>
  <c r="U45" i="4"/>
  <c r="V45" i="4"/>
  <c r="W188" i="4"/>
  <c r="X188" i="4" s="1"/>
  <c r="U188" i="4"/>
  <c r="V188" i="4"/>
  <c r="W118" i="4"/>
  <c r="X118" i="4" s="1"/>
  <c r="U118" i="4"/>
  <c r="V118" i="4"/>
  <c r="W670" i="4"/>
  <c r="X670" i="4" s="1"/>
  <c r="U670" i="4"/>
  <c r="V670" i="4"/>
  <c r="W580" i="4"/>
  <c r="X580" i="4" s="1"/>
  <c r="U580" i="4"/>
  <c r="V580" i="4"/>
  <c r="W33" i="4"/>
  <c r="X33" i="4" s="1"/>
  <c r="U33" i="4"/>
  <c r="V33" i="4"/>
  <c r="W168" i="4"/>
  <c r="X168" i="4" s="1"/>
  <c r="U168" i="4"/>
  <c r="V168" i="4"/>
  <c r="W682" i="4"/>
  <c r="X682" i="4" s="1"/>
  <c r="U682" i="4"/>
  <c r="V682" i="4"/>
  <c r="W624" i="4"/>
  <c r="X624" i="4" s="1"/>
  <c r="U624" i="4"/>
  <c r="V624" i="4"/>
  <c r="W276" i="4"/>
  <c r="X276" i="4" s="1"/>
  <c r="U276" i="4"/>
  <c r="V276" i="4"/>
  <c r="W153" i="4"/>
  <c r="X153" i="4" s="1"/>
  <c r="U153" i="4"/>
  <c r="V153" i="4"/>
  <c r="W172" i="4"/>
  <c r="X172" i="4" s="1"/>
  <c r="U172" i="4"/>
  <c r="V172" i="4"/>
  <c r="W514" i="4"/>
  <c r="X514" i="4" s="1"/>
  <c r="U514" i="4"/>
  <c r="V514" i="4"/>
  <c r="W633" i="4"/>
  <c r="X633" i="4" s="1"/>
  <c r="U633" i="4"/>
  <c r="V633" i="4"/>
  <c r="W301" i="4"/>
  <c r="X301" i="4" s="1"/>
  <c r="U301" i="4"/>
  <c r="V301" i="4"/>
  <c r="W423" i="4"/>
  <c r="X423" i="4" s="1"/>
  <c r="U423" i="4"/>
  <c r="V423" i="4"/>
  <c r="W105" i="4"/>
  <c r="X105" i="4" s="1"/>
  <c r="U105" i="4"/>
  <c r="V105" i="4"/>
  <c r="W210" i="4"/>
  <c r="X210" i="4" s="1"/>
  <c r="U210" i="4"/>
  <c r="V210" i="4"/>
  <c r="W329" i="4"/>
  <c r="X329" i="4" s="1"/>
  <c r="U329" i="4"/>
  <c r="V329" i="4"/>
  <c r="W451" i="4"/>
  <c r="X451" i="4" s="1"/>
  <c r="U451" i="4"/>
  <c r="V451" i="4"/>
  <c r="W570" i="4"/>
  <c r="X570" i="4" s="1"/>
  <c r="U570" i="4"/>
  <c r="V570" i="4"/>
  <c r="W662" i="4"/>
  <c r="X662" i="4" s="1"/>
  <c r="U662" i="4"/>
  <c r="V662" i="4"/>
  <c r="W293" i="4"/>
  <c r="X293" i="4" s="1"/>
  <c r="U293" i="4"/>
  <c r="V293" i="4"/>
  <c r="W415" i="4"/>
  <c r="X415" i="4" s="1"/>
  <c r="U415" i="4"/>
  <c r="V415" i="4"/>
  <c r="W534" i="4"/>
  <c r="X534" i="4" s="1"/>
  <c r="U534" i="4"/>
  <c r="V534" i="4"/>
  <c r="W202" i="4"/>
  <c r="X202" i="4" s="1"/>
  <c r="U202" i="4"/>
  <c r="V202" i="4"/>
  <c r="W408" i="4"/>
  <c r="X408" i="4" s="1"/>
  <c r="U408" i="4"/>
  <c r="V408" i="4"/>
  <c r="W392" i="4"/>
  <c r="X392" i="4" s="1"/>
  <c r="U392" i="4"/>
  <c r="V392" i="4"/>
  <c r="W91" i="4"/>
  <c r="X91" i="4" s="1"/>
  <c r="U91" i="4"/>
  <c r="V91" i="4"/>
  <c r="W78" i="4"/>
  <c r="X78" i="4" s="1"/>
  <c r="U78" i="4"/>
  <c r="V78" i="4"/>
  <c r="W705" i="4"/>
  <c r="X705" i="4" s="1"/>
  <c r="U705" i="4"/>
  <c r="V705" i="4"/>
  <c r="W484" i="4"/>
  <c r="X484" i="4" s="1"/>
  <c r="U484" i="4"/>
  <c r="V484" i="4"/>
  <c r="W15" i="4"/>
  <c r="X15" i="4" s="1"/>
  <c r="U15" i="4"/>
  <c r="V15" i="4"/>
  <c r="W37" i="4"/>
  <c r="X37" i="4" s="1"/>
  <c r="U37" i="4"/>
  <c r="V37" i="4"/>
  <c r="W701" i="4"/>
  <c r="X701" i="4" s="1"/>
  <c r="U701" i="4"/>
  <c r="V701" i="4"/>
  <c r="W528" i="4"/>
  <c r="X528" i="4" s="1"/>
  <c r="U528" i="4"/>
  <c r="V528" i="4"/>
  <c r="W631" i="4"/>
  <c r="X631" i="4" s="1"/>
  <c r="U631" i="4"/>
  <c r="V631" i="4"/>
  <c r="W82" i="4"/>
  <c r="X82" i="4" s="1"/>
  <c r="U82" i="4"/>
  <c r="V82" i="4"/>
  <c r="W41" i="4"/>
  <c r="X41" i="4" s="1"/>
  <c r="U41" i="4"/>
  <c r="V41" i="4"/>
  <c r="W508" i="4"/>
  <c r="X508" i="4" s="1"/>
  <c r="U508" i="4"/>
  <c r="V508" i="4"/>
  <c r="W224" i="4"/>
  <c r="X224" i="4" s="1"/>
  <c r="U224" i="4"/>
  <c r="V224" i="4"/>
  <c r="W166" i="4"/>
  <c r="X166" i="4" s="1"/>
  <c r="U166" i="4"/>
  <c r="V166" i="4"/>
  <c r="W642" i="4"/>
  <c r="X642" i="4" s="1"/>
  <c r="U642" i="4"/>
  <c r="V642" i="4"/>
  <c r="W29" i="4"/>
  <c r="X29" i="4" s="1"/>
  <c r="U29" i="4"/>
  <c r="V29" i="4"/>
  <c r="W204" i="4"/>
  <c r="X204" i="4" s="1"/>
  <c r="U204" i="4"/>
  <c r="V204" i="4"/>
  <c r="W62" i="4"/>
  <c r="X62" i="4" s="1"/>
  <c r="U62" i="4"/>
  <c r="V62" i="4"/>
  <c r="W686" i="4"/>
  <c r="X686" i="4" s="1"/>
  <c r="U686" i="4"/>
  <c r="V686" i="4"/>
  <c r="W596" i="4"/>
  <c r="X596" i="4" s="1"/>
  <c r="U596" i="4"/>
  <c r="V596" i="4"/>
  <c r="W17" i="4"/>
  <c r="X17" i="4" s="1"/>
  <c r="U17" i="4"/>
  <c r="V17" i="4"/>
  <c r="W152" i="4"/>
  <c r="X152" i="4" s="1"/>
  <c r="U152" i="4"/>
  <c r="V152" i="4"/>
  <c r="W383" i="4"/>
  <c r="X383" i="4" s="1"/>
  <c r="U383" i="4"/>
  <c r="V383" i="4"/>
  <c r="W502" i="4"/>
  <c r="X502" i="4" s="1"/>
  <c r="U502" i="4"/>
  <c r="V502" i="4"/>
  <c r="W621" i="4"/>
  <c r="X621" i="4" s="1"/>
  <c r="U621" i="4"/>
  <c r="V621" i="4"/>
  <c r="W360" i="4"/>
  <c r="X360" i="4" s="1"/>
  <c r="U360" i="4"/>
  <c r="V360" i="4"/>
  <c r="W395" i="4"/>
  <c r="X395" i="4" s="1"/>
  <c r="U395" i="4"/>
  <c r="V395" i="4"/>
  <c r="W530" i="4"/>
  <c r="X530" i="4" s="1"/>
  <c r="U530" i="4"/>
  <c r="V530" i="4"/>
  <c r="W198" i="4"/>
  <c r="X198" i="4" s="1"/>
  <c r="U198" i="4"/>
  <c r="V198" i="4"/>
  <c r="W317" i="4"/>
  <c r="X317" i="4" s="1"/>
  <c r="U317" i="4"/>
  <c r="V317" i="4"/>
  <c r="W439" i="4"/>
  <c r="X439" i="4" s="1"/>
  <c r="U439" i="4"/>
  <c r="V439" i="4"/>
  <c r="W57" i="4"/>
  <c r="X57" i="4" s="1"/>
  <c r="U57" i="4"/>
  <c r="V57" i="4"/>
  <c r="W613" i="4"/>
  <c r="X613" i="4" s="1"/>
  <c r="U613" i="4"/>
  <c r="V613" i="4"/>
  <c r="W281" i="4"/>
  <c r="X281" i="4" s="1"/>
  <c r="U281" i="4"/>
  <c r="V281" i="4"/>
  <c r="W403" i="4"/>
  <c r="X403" i="4" s="1"/>
  <c r="U403" i="4"/>
  <c r="V403" i="4"/>
  <c r="W522" i="4"/>
  <c r="X522" i="4" s="1"/>
  <c r="U522" i="4"/>
  <c r="V522" i="4"/>
  <c r="W713" i="4"/>
  <c r="X713" i="4" s="1"/>
  <c r="U713" i="4"/>
  <c r="V713" i="4"/>
  <c r="W712" i="4"/>
  <c r="X712" i="4" s="1"/>
  <c r="U712" i="4"/>
  <c r="V712" i="4"/>
  <c r="W412" i="4"/>
  <c r="X412" i="4" s="1"/>
  <c r="U412" i="4"/>
  <c r="V412" i="4"/>
  <c r="W55" i="4"/>
  <c r="X55" i="4" s="1"/>
  <c r="U55" i="4"/>
  <c r="V55" i="4"/>
  <c r="W9" i="4"/>
  <c r="X9" i="4" s="1"/>
  <c r="U9" i="4"/>
  <c r="W677" i="4"/>
  <c r="X677" i="4" s="1"/>
  <c r="U677" i="4"/>
  <c r="V677" i="4"/>
  <c r="W36" i="4"/>
  <c r="X36" i="4" s="1"/>
  <c r="U36" i="4"/>
  <c r="V36" i="4"/>
  <c r="W75" i="4"/>
  <c r="X75" i="4" s="1"/>
  <c r="U75" i="4"/>
  <c r="V75" i="4"/>
  <c r="W114" i="4"/>
  <c r="X114" i="4" s="1"/>
  <c r="U114" i="4"/>
  <c r="V114" i="4"/>
  <c r="W721" i="4"/>
  <c r="X721" i="4" s="1"/>
  <c r="U721" i="4"/>
  <c r="V721" i="4"/>
  <c r="W500" i="4"/>
  <c r="X500" i="4" s="1"/>
  <c r="U500" i="4"/>
  <c r="V500" i="4"/>
  <c r="W10" i="4"/>
  <c r="X10" i="4" s="1"/>
  <c r="U10" i="4"/>
  <c r="V10" i="4"/>
  <c r="W21" i="4"/>
  <c r="X21" i="4" s="1"/>
  <c r="U21" i="4"/>
  <c r="V21" i="4"/>
  <c r="W717" i="4"/>
  <c r="X717" i="4" s="1"/>
  <c r="U717" i="4"/>
  <c r="V717" i="4"/>
  <c r="W544" i="4"/>
  <c r="X544" i="4" s="1"/>
  <c r="U544" i="4"/>
  <c r="V544" i="4"/>
  <c r="W196" i="4"/>
  <c r="X196" i="4" s="1"/>
  <c r="U196" i="4"/>
  <c r="V196" i="4"/>
  <c r="W174" i="4"/>
  <c r="X174" i="4" s="1"/>
  <c r="U174" i="4"/>
  <c r="V174" i="4"/>
  <c r="W25" i="4"/>
  <c r="X25" i="4" s="1"/>
  <c r="U25" i="4"/>
  <c r="V25" i="4"/>
  <c r="W524" i="4"/>
  <c r="X524" i="4" s="1"/>
  <c r="U524" i="4"/>
  <c r="V524" i="4"/>
  <c r="W240" i="4"/>
  <c r="X240" i="4" s="1"/>
  <c r="U240" i="4"/>
  <c r="V240" i="4"/>
  <c r="W102" i="4"/>
  <c r="X102" i="4" s="1"/>
  <c r="U102" i="4"/>
  <c r="V102" i="4"/>
  <c r="W658" i="4"/>
  <c r="X658" i="4" s="1"/>
  <c r="U658" i="4"/>
  <c r="V658" i="4"/>
  <c r="W13" i="4"/>
  <c r="X13" i="4" s="1"/>
  <c r="U13" i="4"/>
  <c r="V13" i="4"/>
  <c r="W581" i="4"/>
  <c r="X581" i="4" s="1"/>
  <c r="U581" i="4"/>
  <c r="V581" i="4"/>
  <c r="W249" i="4"/>
  <c r="X249" i="4" s="1"/>
  <c r="U249" i="4"/>
  <c r="V249" i="4"/>
  <c r="W371" i="4"/>
  <c r="X371" i="4" s="1"/>
  <c r="U371" i="4"/>
  <c r="V371" i="4"/>
  <c r="W490" i="4"/>
  <c r="X490" i="4" s="1"/>
  <c r="U490" i="4"/>
  <c r="V490" i="4"/>
  <c r="W681" i="4"/>
  <c r="X681" i="4" s="1"/>
  <c r="U681" i="4"/>
  <c r="V681" i="4"/>
  <c r="W277" i="4"/>
  <c r="X277" i="4" s="1"/>
  <c r="U277" i="4"/>
  <c r="V277" i="4"/>
  <c r="W399" i="4"/>
  <c r="X399" i="4" s="1"/>
  <c r="U399" i="4"/>
  <c r="V399" i="4"/>
  <c r="W518" i="4"/>
  <c r="X518" i="4" s="1"/>
  <c r="U518" i="4"/>
  <c r="V518" i="4"/>
  <c r="W637" i="4"/>
  <c r="X637" i="4" s="1"/>
  <c r="U637" i="4"/>
  <c r="V637" i="4"/>
  <c r="W376" i="4"/>
  <c r="X376" i="4" s="1"/>
  <c r="U376" i="4"/>
  <c r="V376" i="4"/>
  <c r="W347" i="4"/>
  <c r="X347" i="4" s="1"/>
  <c r="U347" i="4"/>
  <c r="V347" i="4"/>
  <c r="W482" i="4"/>
  <c r="X482" i="4" s="1"/>
  <c r="U482" i="4"/>
  <c r="V482" i="4"/>
  <c r="W601" i="4"/>
  <c r="X601" i="4" s="1"/>
  <c r="U601" i="4"/>
  <c r="V601" i="4"/>
  <c r="W269" i="4"/>
  <c r="X269" i="4" s="1"/>
  <c r="U269" i="4"/>
  <c r="V269" i="4"/>
  <c r="W391" i="4"/>
  <c r="X391" i="4" s="1"/>
  <c r="U391" i="4"/>
  <c r="V391" i="4"/>
  <c r="W34" i="4"/>
  <c r="X34" i="4" s="1"/>
  <c r="U34" i="4"/>
  <c r="V34" i="4"/>
  <c r="W683" i="4"/>
  <c r="X683" i="4" s="1"/>
  <c r="U683" i="4"/>
  <c r="V683" i="4"/>
  <c r="W732" i="4"/>
  <c r="X732" i="4" s="1"/>
  <c r="U732" i="4"/>
  <c r="V732" i="4"/>
  <c r="W448" i="4"/>
  <c r="X448" i="4" s="1"/>
  <c r="U448" i="4"/>
  <c r="V448" i="4"/>
  <c r="W67" i="4"/>
  <c r="X67" i="4" s="1"/>
  <c r="U67" i="4"/>
  <c r="V67" i="4"/>
  <c r="W743" i="4"/>
  <c r="X743" i="4" s="1"/>
  <c r="U743" i="4"/>
  <c r="V743" i="4"/>
  <c r="W32" i="4"/>
  <c r="X32" i="4" s="1"/>
  <c r="U32" i="4"/>
  <c r="V32" i="4"/>
  <c r="W428" i="4"/>
  <c r="X428" i="4" s="1"/>
  <c r="U428" i="4"/>
  <c r="V428" i="4"/>
  <c r="W39" i="4"/>
  <c r="X39" i="4" s="1"/>
  <c r="U39" i="4"/>
  <c r="V39" i="4"/>
  <c r="W12" i="4"/>
  <c r="X12" i="4" s="1"/>
  <c r="U12" i="4"/>
  <c r="V12" i="4"/>
  <c r="W693" i="4"/>
  <c r="X693" i="4" s="1"/>
  <c r="U693" i="4"/>
  <c r="V693" i="4"/>
  <c r="W20" i="4"/>
  <c r="X20" i="4" s="1"/>
  <c r="U20" i="4"/>
  <c r="V20" i="4"/>
  <c r="W59" i="4"/>
  <c r="X59" i="4" s="1"/>
  <c r="U59" i="4"/>
  <c r="V59" i="4"/>
  <c r="W110" i="4"/>
  <c r="X110" i="4" s="1"/>
  <c r="U110" i="4"/>
  <c r="V110" i="4"/>
  <c r="W737" i="4"/>
  <c r="X737" i="4" s="1"/>
  <c r="U737" i="4"/>
  <c r="V737" i="4"/>
  <c r="W516" i="4"/>
  <c r="X516" i="4" s="1"/>
  <c r="U516" i="4"/>
  <c r="V516" i="4"/>
  <c r="W58" i="4"/>
  <c r="X58" i="4" s="1"/>
  <c r="U58" i="4"/>
  <c r="V58" i="4"/>
  <c r="W169" i="4"/>
  <c r="X169" i="4" s="1"/>
  <c r="U169" i="4"/>
  <c r="V169" i="4"/>
  <c r="W733" i="4"/>
  <c r="X733" i="4" s="1"/>
  <c r="U733" i="4"/>
  <c r="V733" i="4"/>
  <c r="W560" i="4"/>
  <c r="X560" i="4" s="1"/>
  <c r="U560" i="4"/>
  <c r="V560" i="4"/>
  <c r="W212" i="4"/>
  <c r="X212" i="4" s="1"/>
  <c r="U212" i="4"/>
  <c r="V212" i="4"/>
  <c r="W150" i="4"/>
  <c r="X150" i="4" s="1"/>
  <c r="U150" i="4"/>
  <c r="V150" i="4"/>
  <c r="W177" i="4"/>
  <c r="X177" i="4" s="1"/>
  <c r="U177" i="4"/>
  <c r="V177" i="4"/>
  <c r="W843" i="4"/>
  <c r="X843" i="4" s="1"/>
  <c r="U843" i="4"/>
  <c r="V843" i="4"/>
  <c r="W867" i="4"/>
  <c r="X867" i="4" s="1"/>
  <c r="U867" i="4"/>
  <c r="V867" i="4"/>
  <c r="W796" i="4"/>
  <c r="X796" i="4" s="1"/>
  <c r="U796" i="4"/>
  <c r="V796" i="4"/>
  <c r="W820" i="4"/>
  <c r="X820" i="4" s="1"/>
  <c r="U820" i="4"/>
  <c r="V820" i="4"/>
  <c r="W812" i="4"/>
  <c r="X812" i="4" s="1"/>
  <c r="U812" i="4"/>
  <c r="V812" i="4"/>
  <c r="W836" i="4"/>
  <c r="X836" i="4" s="1"/>
  <c r="U836" i="4"/>
  <c r="V836" i="4"/>
  <c r="W828" i="4"/>
  <c r="X828" i="4" s="1"/>
  <c r="U828" i="4"/>
  <c r="V828" i="4"/>
  <c r="W852" i="4"/>
  <c r="X852" i="4" s="1"/>
  <c r="U852" i="4"/>
  <c r="V852" i="4"/>
  <c r="W780" i="4"/>
  <c r="X780" i="4" s="1"/>
  <c r="U780" i="4"/>
  <c r="V780" i="4"/>
  <c r="W804" i="4"/>
  <c r="X804" i="4" s="1"/>
  <c r="U804" i="4"/>
  <c r="V804" i="4"/>
  <c r="W860" i="4"/>
  <c r="X860" i="4" s="1"/>
  <c r="U860" i="4"/>
  <c r="V860" i="4"/>
  <c r="W884" i="4"/>
  <c r="X884" i="4" s="1"/>
  <c r="U884" i="4"/>
  <c r="V884" i="4"/>
  <c r="W876" i="4"/>
  <c r="X876" i="4" s="1"/>
  <c r="U876" i="4"/>
  <c r="V876" i="4"/>
  <c r="W773" i="4"/>
  <c r="X773" i="4" s="1"/>
  <c r="U773" i="4"/>
  <c r="V773" i="4"/>
  <c r="W765" i="4"/>
  <c r="X765" i="4" s="1"/>
  <c r="U765" i="4"/>
  <c r="V765" i="4"/>
  <c r="W789" i="4"/>
  <c r="X789" i="4" s="1"/>
  <c r="U789" i="4"/>
  <c r="V789" i="4"/>
  <c r="W844" i="4"/>
  <c r="X844" i="4" s="1"/>
  <c r="U844" i="4"/>
  <c r="V844" i="4"/>
  <c r="W868" i="4"/>
  <c r="X868" i="4" s="1"/>
  <c r="U868" i="4"/>
  <c r="V868" i="4"/>
  <c r="W797" i="4"/>
  <c r="X797" i="4" s="1"/>
  <c r="U797" i="4"/>
  <c r="V797" i="4"/>
  <c r="W821" i="4"/>
  <c r="X821" i="4" s="1"/>
  <c r="U821" i="4"/>
  <c r="V821" i="4"/>
  <c r="W813" i="4"/>
  <c r="X813" i="4" s="1"/>
  <c r="U813" i="4"/>
  <c r="V813" i="4"/>
  <c r="W837" i="4"/>
  <c r="X837" i="4" s="1"/>
  <c r="U837" i="4"/>
  <c r="V837" i="4"/>
  <c r="W829" i="4"/>
  <c r="X829" i="4" s="1"/>
  <c r="U829" i="4"/>
  <c r="V829" i="4"/>
  <c r="W853" i="4"/>
  <c r="X853" i="4" s="1"/>
  <c r="U853" i="4"/>
  <c r="V853" i="4"/>
  <c r="W783" i="4"/>
  <c r="X783" i="4" s="1"/>
  <c r="U783" i="4"/>
  <c r="V783" i="4"/>
  <c r="W823" i="4"/>
  <c r="X823" i="4" s="1"/>
  <c r="U823" i="4"/>
  <c r="V823" i="4"/>
  <c r="W863" i="4"/>
  <c r="X863" i="4" s="1"/>
  <c r="U863" i="4"/>
  <c r="V863" i="4"/>
  <c r="W760" i="4"/>
  <c r="X760" i="4" s="1"/>
  <c r="U760" i="4"/>
  <c r="V760" i="4"/>
  <c r="W879" i="4"/>
  <c r="X879" i="4" s="1"/>
  <c r="U879" i="4"/>
  <c r="V879" i="4"/>
  <c r="W776" i="4"/>
  <c r="X776" i="4" s="1"/>
  <c r="U776" i="4"/>
  <c r="V776" i="4"/>
  <c r="W768" i="4"/>
  <c r="X768" i="4" s="1"/>
  <c r="U768" i="4"/>
  <c r="V768" i="4"/>
  <c r="W349" i="4"/>
  <c r="X349" i="4" s="1"/>
  <c r="U349" i="4"/>
  <c r="V349" i="4"/>
  <c r="W437" i="4"/>
  <c r="X437" i="4" s="1"/>
  <c r="U437" i="4"/>
  <c r="V437" i="4"/>
  <c r="W225" i="4"/>
  <c r="X225" i="4" s="1"/>
  <c r="U225" i="4"/>
  <c r="V225" i="4"/>
  <c r="W261" i="4"/>
  <c r="X261" i="4" s="1"/>
  <c r="U261" i="4"/>
  <c r="V261" i="4"/>
  <c r="W221" i="4"/>
  <c r="X221" i="4" s="1"/>
  <c r="U221" i="4"/>
  <c r="V221" i="4"/>
  <c r="W373" i="4"/>
  <c r="X373" i="4" s="1"/>
  <c r="U373" i="4"/>
  <c r="V373" i="4"/>
  <c r="W238" i="4"/>
  <c r="X238" i="4" s="1"/>
  <c r="U238" i="4"/>
  <c r="V238" i="4"/>
  <c r="W289" i="4"/>
  <c r="X289" i="4" s="1"/>
  <c r="U289" i="4"/>
  <c r="V289" i="4"/>
  <c r="W334" i="4"/>
  <c r="X334" i="4" s="1"/>
  <c r="U334" i="4"/>
  <c r="V334" i="4"/>
  <c r="W197" i="4"/>
  <c r="X197" i="4" s="1"/>
  <c r="U197" i="4"/>
  <c r="V197" i="4"/>
  <c r="W615" i="4"/>
  <c r="X615" i="4" s="1"/>
  <c r="U615" i="4"/>
  <c r="V615" i="4"/>
  <c r="W611" i="4"/>
  <c r="X611" i="4" s="1"/>
  <c r="U611" i="4"/>
  <c r="V611" i="4"/>
  <c r="W623" i="4"/>
  <c r="X623" i="4" s="1"/>
  <c r="U623" i="4"/>
  <c r="V623" i="4"/>
  <c r="W309" i="4"/>
  <c r="X309" i="4" s="1"/>
  <c r="U309" i="4"/>
  <c r="V309" i="4"/>
  <c r="W625" i="4"/>
  <c r="X625" i="4" s="1"/>
  <c r="U625" i="4"/>
  <c r="V625" i="4"/>
  <c r="W353" i="4"/>
  <c r="X353" i="4" s="1"/>
  <c r="U353" i="4"/>
  <c r="V353" i="4"/>
  <c r="W414" i="4"/>
  <c r="X414" i="4" s="1"/>
  <c r="U414" i="4"/>
  <c r="V414" i="4"/>
  <c r="W507" i="4"/>
  <c r="X507" i="4" s="1"/>
  <c r="U507" i="4"/>
  <c r="V507" i="4"/>
  <c r="W535" i="4"/>
  <c r="X535" i="4" s="1"/>
  <c r="U535" i="4"/>
  <c r="V535" i="4"/>
  <c r="W547" i="4"/>
  <c r="X547" i="4" s="1"/>
  <c r="U547" i="4"/>
  <c r="V547" i="4"/>
  <c r="W495" i="4"/>
  <c r="X495" i="4" s="1"/>
  <c r="U495" i="4"/>
  <c r="V495" i="4"/>
  <c r="W245" i="4"/>
  <c r="X245" i="4" s="1"/>
  <c r="U245" i="4"/>
  <c r="V245" i="4"/>
  <c r="W561" i="4"/>
  <c r="X561" i="4" s="1"/>
  <c r="U561" i="4"/>
  <c r="V561" i="4"/>
  <c r="W417" i="4"/>
  <c r="X417" i="4" s="1"/>
  <c r="U417" i="4"/>
  <c r="V417" i="4"/>
  <c r="W510" i="4"/>
  <c r="X510" i="4" s="1"/>
  <c r="U510" i="4"/>
  <c r="V510" i="4"/>
  <c r="W303" i="4"/>
  <c r="X303" i="4" s="1"/>
  <c r="U303" i="4"/>
  <c r="V303" i="4"/>
  <c r="W422" i="4"/>
  <c r="X422" i="4" s="1"/>
  <c r="U422" i="4"/>
  <c r="V422" i="4"/>
  <c r="W541" i="4"/>
  <c r="X541" i="4" s="1"/>
  <c r="U541" i="4"/>
  <c r="V541" i="4"/>
  <c r="W248" i="4"/>
  <c r="X248" i="4" s="1"/>
  <c r="U248" i="4"/>
  <c r="V248" i="4"/>
  <c r="W315" i="4"/>
  <c r="X315" i="4" s="1"/>
  <c r="U315" i="4"/>
  <c r="V315" i="4"/>
  <c r="W450" i="4"/>
  <c r="X450" i="4" s="1"/>
  <c r="U450" i="4"/>
  <c r="V450" i="4"/>
  <c r="W569" i="4"/>
  <c r="X569" i="4" s="1"/>
  <c r="U569" i="4"/>
  <c r="V569" i="4"/>
  <c r="W237" i="4"/>
  <c r="X237" i="4" s="1"/>
  <c r="U237" i="4"/>
  <c r="V237" i="4"/>
  <c r="W359" i="4"/>
  <c r="X359" i="4" s="1"/>
  <c r="U359" i="4"/>
  <c r="V359" i="4"/>
  <c r="W90" i="4"/>
  <c r="X90" i="4" s="1"/>
  <c r="U90" i="4"/>
  <c r="V90" i="4"/>
  <c r="W597" i="4"/>
  <c r="X597" i="4" s="1"/>
  <c r="U597" i="4"/>
  <c r="V597" i="4"/>
  <c r="W265" i="4"/>
  <c r="X265" i="4" s="1"/>
  <c r="U265" i="4"/>
  <c r="V265" i="4"/>
  <c r="W387" i="4"/>
  <c r="X387" i="4" s="1"/>
  <c r="U387" i="4"/>
  <c r="V387" i="4"/>
  <c r="W506" i="4"/>
  <c r="X506" i="4" s="1"/>
  <c r="U506" i="4"/>
  <c r="V506" i="4"/>
  <c r="W697" i="4"/>
  <c r="X697" i="4" s="1"/>
  <c r="U697" i="4"/>
  <c r="V697" i="4"/>
  <c r="W229" i="4"/>
  <c r="X229" i="4" s="1"/>
  <c r="U229" i="4"/>
  <c r="V229" i="4"/>
  <c r="W351" i="4"/>
  <c r="X351" i="4" s="1"/>
  <c r="U351" i="4"/>
  <c r="V351" i="4"/>
  <c r="W470" i="4"/>
  <c r="X470" i="4" s="1"/>
  <c r="U470" i="4"/>
  <c r="V470" i="4"/>
  <c r="W589" i="4"/>
  <c r="X589" i="4" s="1"/>
  <c r="U589" i="4"/>
  <c r="V589" i="4"/>
  <c r="W312" i="4"/>
  <c r="X312" i="4" s="1"/>
  <c r="U312" i="4"/>
  <c r="V312" i="4"/>
  <c r="W328" i="4"/>
  <c r="X328" i="4" s="1"/>
  <c r="U328" i="4"/>
  <c r="V328" i="4"/>
  <c r="W155" i="4"/>
  <c r="X155" i="4" s="1"/>
  <c r="U155" i="4"/>
  <c r="V155" i="4"/>
  <c r="W703" i="4"/>
  <c r="X703" i="4" s="1"/>
  <c r="U703" i="4"/>
  <c r="V703" i="4"/>
  <c r="W641" i="4"/>
  <c r="X641" i="4" s="1"/>
  <c r="U641" i="4"/>
  <c r="V641" i="4"/>
  <c r="W420" i="4"/>
  <c r="X420" i="4" s="1"/>
  <c r="U420" i="4"/>
  <c r="V420" i="4"/>
  <c r="W79" i="4"/>
  <c r="X79" i="4" s="1"/>
  <c r="U79" i="4"/>
  <c r="V79" i="4"/>
  <c r="W28" i="4"/>
  <c r="X28" i="4" s="1"/>
  <c r="U28" i="4"/>
  <c r="V28" i="4"/>
  <c r="W748" i="4"/>
  <c r="X748" i="4" s="1"/>
  <c r="U748" i="4"/>
  <c r="V748" i="4"/>
  <c r="W464" i="4"/>
  <c r="X464" i="4" s="1"/>
  <c r="U464" i="4"/>
  <c r="V464" i="4"/>
  <c r="W51" i="4"/>
  <c r="X51" i="4" s="1"/>
  <c r="U51" i="4"/>
  <c r="V51" i="4"/>
  <c r="W98" i="4"/>
  <c r="X98" i="4" s="1"/>
  <c r="U98" i="4"/>
  <c r="V98" i="4"/>
  <c r="W16" i="4"/>
  <c r="X16" i="4" s="1"/>
  <c r="U16" i="4"/>
  <c r="V16" i="4"/>
  <c r="W444" i="4"/>
  <c r="X444" i="4" s="1"/>
  <c r="U444" i="4"/>
  <c r="V444" i="4"/>
  <c r="W23" i="4"/>
  <c r="X23" i="4" s="1"/>
  <c r="U23" i="4"/>
  <c r="V23" i="4"/>
  <c r="W74" i="4"/>
  <c r="X74" i="4" s="1"/>
  <c r="U74" i="4"/>
  <c r="V74" i="4"/>
  <c r="W709" i="4"/>
  <c r="X709" i="4" s="1"/>
  <c r="U709" i="4"/>
  <c r="V709" i="4"/>
  <c r="W46" i="4"/>
  <c r="X46" i="4" s="1"/>
  <c r="U46" i="4"/>
  <c r="V46" i="4"/>
  <c r="W43" i="4"/>
  <c r="X43" i="4" s="1"/>
  <c r="U43" i="4"/>
  <c r="V43" i="4"/>
  <c r="W126" i="4"/>
  <c r="X126" i="4" s="1"/>
  <c r="U126" i="4"/>
  <c r="V126" i="4"/>
  <c r="W753" i="4"/>
  <c r="X753" i="4" s="1"/>
  <c r="U753" i="4"/>
  <c r="V753" i="4"/>
  <c r="W532" i="4"/>
  <c r="X532" i="4" s="1"/>
  <c r="U532" i="4"/>
  <c r="V532" i="4"/>
  <c r="W181" i="4"/>
  <c r="X181" i="4" s="1"/>
  <c r="U181" i="4"/>
  <c r="V181" i="4"/>
  <c r="W129" i="4"/>
  <c r="X129" i="4" s="1"/>
  <c r="U129" i="4"/>
  <c r="V129" i="4"/>
  <c r="W319" i="4"/>
  <c r="X319" i="4" s="1"/>
  <c r="U319" i="4"/>
  <c r="V319" i="4"/>
  <c r="W438" i="4"/>
  <c r="X438" i="4" s="1"/>
  <c r="U438" i="4"/>
  <c r="V438" i="4"/>
  <c r="W557" i="4"/>
  <c r="X557" i="4" s="1"/>
  <c r="U557" i="4"/>
  <c r="V557" i="4"/>
  <c r="W280" i="4"/>
  <c r="X280" i="4" s="1"/>
  <c r="U280" i="4"/>
  <c r="V280" i="4"/>
  <c r="W331" i="4"/>
  <c r="X331" i="4" s="1"/>
  <c r="U331" i="4"/>
  <c r="V331" i="4"/>
  <c r="W466" i="4"/>
  <c r="X466" i="4" s="1"/>
  <c r="U466" i="4"/>
  <c r="V466" i="4"/>
  <c r="W585" i="4"/>
  <c r="X585" i="4" s="1"/>
  <c r="U585" i="4"/>
  <c r="V585" i="4"/>
  <c r="W253" i="4"/>
  <c r="X253" i="4" s="1"/>
  <c r="U253" i="4"/>
  <c r="V253" i="4"/>
  <c r="W375" i="4"/>
  <c r="X375" i="4" s="1"/>
  <c r="U375" i="4"/>
  <c r="V375" i="4"/>
  <c r="W70" i="4"/>
  <c r="X70" i="4" s="1"/>
  <c r="U70" i="4"/>
  <c r="V70" i="4"/>
  <c r="W549" i="4"/>
  <c r="X549" i="4" s="1"/>
  <c r="U549" i="4"/>
  <c r="V549" i="4"/>
  <c r="W217" i="4"/>
  <c r="X217" i="4" s="1"/>
  <c r="U217" i="4"/>
  <c r="V217" i="4"/>
  <c r="W339" i="4"/>
  <c r="X339" i="4" s="1"/>
  <c r="U339" i="4"/>
  <c r="V339" i="4"/>
  <c r="W458" i="4"/>
  <c r="X458" i="4" s="1"/>
  <c r="U458" i="4"/>
  <c r="V458" i="4"/>
  <c r="W744" i="4"/>
  <c r="X744" i="4" s="1"/>
  <c r="U744" i="4"/>
  <c r="V744" i="4"/>
  <c r="W648" i="4"/>
  <c r="X648" i="4" s="1"/>
  <c r="U648" i="4"/>
  <c r="V648" i="4"/>
  <c r="W348" i="4"/>
  <c r="X348" i="4" s="1"/>
  <c r="U348" i="4"/>
  <c r="V348" i="4"/>
  <c r="W119" i="4"/>
  <c r="X119" i="4" s="1"/>
  <c r="U119" i="4"/>
  <c r="V119" i="4"/>
  <c r="W707" i="4"/>
  <c r="X707" i="4" s="1"/>
  <c r="U707" i="4"/>
  <c r="V707" i="4"/>
  <c r="W740" i="4"/>
  <c r="X740" i="4" s="1"/>
  <c r="U740" i="4"/>
  <c r="V740" i="4"/>
  <c r="W100" i="4"/>
  <c r="X100" i="4" s="1"/>
  <c r="U100" i="4"/>
  <c r="V100" i="4"/>
  <c r="W139" i="4"/>
  <c r="X139" i="4" s="1"/>
  <c r="U139" i="4"/>
  <c r="V139" i="4"/>
  <c r="W719" i="4"/>
  <c r="X719" i="4" s="1"/>
  <c r="U719" i="4"/>
  <c r="V719" i="4"/>
  <c r="W657" i="4"/>
  <c r="X657" i="4" s="1"/>
  <c r="U657" i="4"/>
  <c r="V657" i="4"/>
  <c r="W436" i="4"/>
  <c r="X436" i="4" s="1"/>
  <c r="U436" i="4"/>
  <c r="V436" i="4"/>
  <c r="W63" i="4"/>
  <c r="X63" i="4" s="1"/>
  <c r="U63" i="4"/>
  <c r="V63" i="4"/>
  <c r="W18" i="4"/>
  <c r="X18" i="4" s="1"/>
  <c r="U18" i="4"/>
  <c r="V18" i="4"/>
  <c r="W653" i="4"/>
  <c r="X653" i="4" s="1"/>
  <c r="U653" i="4"/>
  <c r="V653" i="4"/>
  <c r="W480" i="4"/>
  <c r="X480" i="4" s="1"/>
  <c r="U480" i="4"/>
  <c r="V480" i="4"/>
  <c r="W35" i="4"/>
  <c r="X35" i="4" s="1"/>
  <c r="U35" i="4"/>
  <c r="V35" i="4"/>
  <c r="W186" i="4"/>
  <c r="X186" i="4" s="1"/>
  <c r="U186" i="4"/>
  <c r="V186" i="4"/>
  <c r="W38" i="4"/>
  <c r="X38" i="4" s="1"/>
  <c r="U38" i="4"/>
  <c r="V38" i="4"/>
  <c r="W460" i="4"/>
  <c r="X460" i="4" s="1"/>
  <c r="U460" i="4"/>
  <c r="V460" i="4"/>
  <c r="W54" i="4"/>
  <c r="X54" i="4" s="1"/>
  <c r="U54" i="4"/>
  <c r="V54" i="4"/>
  <c r="W66" i="4"/>
  <c r="X66" i="4" s="1"/>
  <c r="U66" i="4"/>
  <c r="V66" i="4"/>
  <c r="W725" i="4"/>
  <c r="X725" i="4" s="1"/>
  <c r="U725" i="4"/>
  <c r="V725" i="4"/>
  <c r="W157" i="4"/>
  <c r="X157" i="4" s="1"/>
  <c r="U157" i="4"/>
  <c r="V157" i="4"/>
  <c r="W517" i="4"/>
  <c r="X517" i="4" s="1"/>
  <c r="U517" i="4"/>
  <c r="V517" i="4"/>
  <c r="W142" i="4"/>
  <c r="X142" i="4" s="1"/>
  <c r="U142" i="4"/>
  <c r="V142" i="4"/>
  <c r="W307" i="4"/>
  <c r="X307" i="4" s="1"/>
  <c r="U307" i="4"/>
  <c r="V307" i="4"/>
  <c r="W426" i="4"/>
  <c r="X426" i="4" s="1"/>
  <c r="U426" i="4"/>
  <c r="V426" i="4"/>
  <c r="W696" i="4"/>
  <c r="X696" i="4" s="1"/>
  <c r="U696" i="4"/>
  <c r="V696" i="4"/>
  <c r="W213" i="4"/>
  <c r="X213" i="4" s="1"/>
  <c r="U213" i="4"/>
  <c r="V213" i="4"/>
  <c r="W335" i="4"/>
  <c r="X335" i="4" s="1"/>
  <c r="U335" i="4"/>
  <c r="V335" i="4"/>
  <c r="W454" i="4"/>
  <c r="X454" i="4" s="1"/>
  <c r="U454" i="4"/>
  <c r="V454" i="4"/>
  <c r="W573" i="4"/>
  <c r="X573" i="4" s="1"/>
  <c r="U573" i="4"/>
  <c r="V573" i="4"/>
  <c r="W296" i="4"/>
  <c r="X296" i="4" s="1"/>
  <c r="U296" i="4"/>
  <c r="V296" i="4"/>
  <c r="W283" i="4"/>
  <c r="X283" i="4" s="1"/>
  <c r="U283" i="4"/>
  <c r="V283" i="4"/>
  <c r="W418" i="4"/>
  <c r="X418" i="4" s="1"/>
  <c r="U418" i="4"/>
  <c r="V418" i="4"/>
  <c r="W537" i="4"/>
  <c r="X537" i="4" s="1"/>
  <c r="U537" i="4"/>
  <c r="V537" i="4"/>
  <c r="W205" i="4"/>
  <c r="X205" i="4" s="1"/>
  <c r="U205" i="4"/>
  <c r="V205" i="4"/>
  <c r="W327" i="4"/>
  <c r="X327" i="4" s="1"/>
  <c r="U327" i="4"/>
  <c r="V327" i="4"/>
  <c r="W146" i="4"/>
  <c r="X146" i="4" s="1"/>
  <c r="U146" i="4"/>
  <c r="V146" i="4"/>
  <c r="W742" i="4"/>
  <c r="X742" i="4" s="1"/>
  <c r="U742" i="4"/>
  <c r="V742" i="4"/>
  <c r="W668" i="4"/>
  <c r="X668" i="4" s="1"/>
  <c r="U668" i="4"/>
  <c r="V668" i="4"/>
  <c r="W384" i="4"/>
  <c r="X384" i="4" s="1"/>
  <c r="U384" i="4"/>
  <c r="V384" i="4"/>
  <c r="W131" i="4"/>
  <c r="X131" i="4" s="1"/>
  <c r="U131" i="4"/>
  <c r="V131" i="4"/>
  <c r="W679" i="4"/>
  <c r="X679" i="4" s="1"/>
  <c r="U679" i="4"/>
  <c r="V679" i="4"/>
  <c r="W96" i="4"/>
  <c r="X96" i="4" s="1"/>
  <c r="U96" i="4"/>
  <c r="V96" i="4"/>
  <c r="W364" i="4"/>
  <c r="X364" i="4" s="1"/>
  <c r="U364" i="4"/>
  <c r="V364" i="4"/>
  <c r="W103" i="4"/>
  <c r="X103" i="4" s="1"/>
  <c r="U103" i="4"/>
  <c r="V103" i="4"/>
  <c r="W723" i="4"/>
  <c r="X723" i="4" s="1"/>
  <c r="U723" i="4"/>
  <c r="V723" i="4"/>
  <c r="W756" i="4"/>
  <c r="X756" i="4" s="1"/>
  <c r="U756" i="4"/>
  <c r="V756" i="4"/>
  <c r="W84" i="4"/>
  <c r="X84" i="4" s="1"/>
  <c r="U84" i="4"/>
  <c r="V84" i="4"/>
  <c r="W123" i="4"/>
  <c r="X123" i="4" s="1"/>
  <c r="U123" i="4"/>
  <c r="V123" i="4"/>
  <c r="W735" i="4"/>
  <c r="X735" i="4" s="1"/>
  <c r="U735" i="4"/>
  <c r="V735" i="4"/>
  <c r="W673" i="4"/>
  <c r="X673" i="4" s="1"/>
  <c r="U673" i="4"/>
  <c r="V673" i="4"/>
  <c r="W452" i="4"/>
  <c r="X452" i="4" s="1"/>
  <c r="U452" i="4"/>
  <c r="V452" i="4"/>
  <c r="W47" i="4"/>
  <c r="X47" i="4" s="1"/>
  <c r="U47" i="4"/>
  <c r="V47" i="4"/>
  <c r="W117" i="4"/>
  <c r="X117" i="4" s="1"/>
  <c r="U117" i="4"/>
  <c r="V117" i="4"/>
  <c r="W669" i="4"/>
  <c r="X669" i="4" s="1"/>
  <c r="U669" i="4"/>
  <c r="V669" i="4"/>
  <c r="W496" i="4"/>
  <c r="X496" i="4" s="1"/>
  <c r="U496" i="4"/>
  <c r="V496" i="4"/>
  <c r="W19" i="4"/>
  <c r="X19" i="4" s="1"/>
  <c r="U19" i="4"/>
  <c r="V19" i="4"/>
  <c r="W154" i="4"/>
  <c r="X154" i="4" s="1"/>
  <c r="U154" i="4"/>
  <c r="V154" i="4"/>
  <c r="W137" i="4"/>
  <c r="X137" i="4" s="1"/>
  <c r="U137" i="4"/>
  <c r="V137" i="4"/>
  <c r="W386" i="4"/>
  <c r="X386" i="4" s="1"/>
  <c r="U386" i="4"/>
  <c r="V386" i="4"/>
  <c r="W505" i="4"/>
  <c r="X505" i="4" s="1"/>
  <c r="U505" i="4"/>
  <c r="V505" i="4"/>
  <c r="W627" i="4"/>
  <c r="X627" i="4" s="1"/>
  <c r="U627" i="4"/>
  <c r="V627" i="4"/>
  <c r="W295" i="4"/>
  <c r="X295" i="4" s="1"/>
  <c r="U295" i="4"/>
  <c r="V295" i="4"/>
  <c r="W162" i="4"/>
  <c r="X162" i="4" s="1"/>
  <c r="U162" i="4"/>
  <c r="V162" i="4"/>
  <c r="W533" i="4"/>
  <c r="X533" i="4" s="1"/>
  <c r="U533" i="4"/>
  <c r="V533" i="4"/>
  <c r="W201" i="4"/>
  <c r="X201" i="4" s="1"/>
  <c r="U201" i="4"/>
  <c r="V201" i="4"/>
  <c r="W323" i="4"/>
  <c r="X323" i="4" s="1"/>
  <c r="U323" i="4"/>
  <c r="V323" i="4"/>
  <c r="W442" i="4"/>
  <c r="X442" i="4" s="1"/>
  <c r="U442" i="4"/>
  <c r="V442" i="4"/>
  <c r="W728" i="4"/>
  <c r="X728" i="4" s="1"/>
  <c r="U728" i="4"/>
  <c r="V728" i="4"/>
  <c r="W603" i="4"/>
  <c r="X603" i="4" s="1"/>
  <c r="U603" i="4"/>
  <c r="V603" i="4"/>
  <c r="W287" i="4"/>
  <c r="X287" i="4" s="1"/>
  <c r="U287" i="4"/>
  <c r="V287" i="4"/>
  <c r="W406" i="4"/>
  <c r="X406" i="4" s="1"/>
  <c r="U406" i="4"/>
  <c r="V406" i="4"/>
  <c r="W525" i="4"/>
  <c r="X525" i="4" s="1"/>
  <c r="U525" i="4"/>
  <c r="V525" i="4"/>
  <c r="W232" i="4"/>
  <c r="X232" i="4" s="1"/>
  <c r="U232" i="4"/>
  <c r="V232" i="4"/>
  <c r="W264" i="4"/>
  <c r="X264" i="4" s="1"/>
  <c r="U264" i="4"/>
  <c r="V264" i="4"/>
  <c r="W145" i="4"/>
  <c r="X145" i="4" s="1"/>
  <c r="U145" i="4"/>
  <c r="V145" i="4"/>
  <c r="W639" i="4"/>
  <c r="X639" i="4" s="1"/>
  <c r="U639" i="4"/>
  <c r="V639" i="4"/>
  <c r="W704" i="4"/>
  <c r="X704" i="4" s="1"/>
  <c r="U704" i="4"/>
  <c r="V704" i="4"/>
  <c r="W356" i="4"/>
  <c r="X356" i="4" s="1"/>
  <c r="U356" i="4"/>
  <c r="V356" i="4"/>
  <c r="W143" i="4"/>
  <c r="X143" i="4" s="1"/>
  <c r="U143" i="4"/>
  <c r="V143" i="4"/>
  <c r="W92" i="4"/>
  <c r="X92" i="4" s="1"/>
  <c r="U92" i="4"/>
  <c r="V92" i="4"/>
  <c r="W684" i="4"/>
  <c r="X684" i="4" s="1"/>
  <c r="U684" i="4"/>
  <c r="V684" i="4"/>
  <c r="W400" i="4"/>
  <c r="X400" i="4" s="1"/>
  <c r="U400" i="4"/>
  <c r="V400" i="4"/>
  <c r="W115" i="4"/>
  <c r="X115" i="4" s="1"/>
  <c r="U115" i="4"/>
  <c r="V115" i="4"/>
  <c r="W695" i="4"/>
  <c r="X695" i="4" s="1"/>
  <c r="U695" i="4"/>
  <c r="V695" i="4"/>
  <c r="W80" i="4"/>
  <c r="X80" i="4" s="1"/>
  <c r="U80" i="4"/>
  <c r="V80" i="4"/>
  <c r="W380" i="4"/>
  <c r="X380" i="4" s="1"/>
  <c r="U380" i="4"/>
  <c r="V380" i="4"/>
  <c r="W87" i="4"/>
  <c r="X87" i="4" s="1"/>
  <c r="U87" i="4"/>
  <c r="V87" i="4"/>
  <c r="W739" i="4"/>
  <c r="X739" i="4" s="1"/>
  <c r="U739" i="4"/>
  <c r="V739" i="4"/>
  <c r="W645" i="4"/>
  <c r="X645" i="4" s="1"/>
  <c r="U645" i="4"/>
  <c r="V645" i="4"/>
  <c r="W68" i="4"/>
  <c r="X68" i="4" s="1"/>
  <c r="U68" i="4"/>
  <c r="V68" i="4"/>
  <c r="W107" i="4"/>
  <c r="X107" i="4" s="1"/>
  <c r="U107" i="4"/>
  <c r="V107" i="4"/>
  <c r="W751" i="4"/>
  <c r="X751" i="4" s="1"/>
  <c r="U751" i="4"/>
  <c r="V751" i="4"/>
  <c r="W689" i="4"/>
  <c r="X689" i="4" s="1"/>
  <c r="U689" i="4"/>
  <c r="V689" i="4"/>
  <c r="W468" i="4"/>
  <c r="X468" i="4" s="1"/>
  <c r="U468" i="4"/>
  <c r="V468" i="4"/>
  <c r="W31" i="4"/>
  <c r="X31" i="4" s="1"/>
  <c r="U31" i="4"/>
  <c r="V31" i="4"/>
  <c r="W61" i="4"/>
  <c r="X61" i="4" s="1"/>
  <c r="U61" i="4"/>
  <c r="V61" i="4"/>
  <c r="W845" i="4"/>
  <c r="X845" i="4" s="1"/>
  <c r="U845" i="4"/>
  <c r="V845" i="4"/>
  <c r="W869" i="4"/>
  <c r="X869" i="4" s="1"/>
  <c r="U869" i="4"/>
  <c r="V869" i="4"/>
  <c r="W778" i="4"/>
  <c r="X778" i="4" s="1"/>
  <c r="U778" i="4"/>
  <c r="V778" i="4"/>
  <c r="W834" i="4"/>
  <c r="X834" i="4" s="1"/>
  <c r="U834" i="4"/>
  <c r="V834" i="4"/>
  <c r="W794" i="4"/>
  <c r="X794" i="4" s="1"/>
  <c r="U794" i="4"/>
  <c r="V794" i="4"/>
  <c r="W850" i="4"/>
  <c r="X850" i="4" s="1"/>
  <c r="U850" i="4"/>
  <c r="V850" i="4"/>
  <c r="W810" i="4"/>
  <c r="X810" i="4" s="1"/>
  <c r="U810" i="4"/>
  <c r="V810" i="4"/>
  <c r="W870" i="4"/>
  <c r="X870" i="4" s="1"/>
  <c r="U870" i="4"/>
  <c r="V870" i="4"/>
  <c r="W762" i="4"/>
  <c r="X762" i="4" s="1"/>
  <c r="U762" i="4"/>
  <c r="V762" i="4"/>
  <c r="W818" i="4"/>
  <c r="X818" i="4" s="1"/>
  <c r="U818" i="4"/>
  <c r="V818" i="4"/>
  <c r="W842" i="4"/>
  <c r="X842" i="4" s="1"/>
  <c r="U842" i="4"/>
  <c r="V842" i="4"/>
  <c r="W775" i="4"/>
  <c r="X775" i="4" s="1"/>
  <c r="U775" i="4"/>
  <c r="V775" i="4"/>
  <c r="W858" i="4"/>
  <c r="X858" i="4" s="1"/>
  <c r="U858" i="4"/>
  <c r="V858" i="4"/>
  <c r="W791" i="4"/>
  <c r="X791" i="4" s="1"/>
  <c r="U791" i="4"/>
  <c r="V791" i="4"/>
  <c r="W767" i="4"/>
  <c r="X767" i="4" s="1"/>
  <c r="U767" i="4"/>
  <c r="V767" i="4"/>
  <c r="W807" i="4"/>
  <c r="X807" i="4" s="1"/>
  <c r="U807" i="4"/>
  <c r="V807" i="4"/>
  <c r="W826" i="4"/>
  <c r="X826" i="4" s="1"/>
  <c r="U826" i="4"/>
  <c r="V826" i="4"/>
  <c r="W759" i="4"/>
  <c r="X759" i="4" s="1"/>
  <c r="U759" i="4"/>
  <c r="V759" i="4"/>
  <c r="W799" i="4"/>
  <c r="X799" i="4" s="1"/>
  <c r="U799" i="4"/>
  <c r="V799" i="4"/>
  <c r="W839" i="4"/>
  <c r="X839" i="4" s="1"/>
  <c r="U839" i="4"/>
  <c r="V839" i="4"/>
  <c r="W815" i="4"/>
  <c r="X815" i="4" s="1"/>
  <c r="U815" i="4"/>
  <c r="V815" i="4"/>
  <c r="W855" i="4"/>
  <c r="X855" i="4" s="1"/>
  <c r="U855" i="4"/>
  <c r="V855" i="4"/>
  <c r="W831" i="4"/>
  <c r="X831" i="4" s="1"/>
  <c r="U831" i="4"/>
  <c r="V831" i="4"/>
  <c r="W777" i="4"/>
  <c r="X777" i="4" s="1"/>
  <c r="U777" i="4"/>
  <c r="V777" i="4"/>
  <c r="W785" i="4"/>
  <c r="X785" i="4" s="1"/>
  <c r="U785" i="4"/>
  <c r="V785" i="4"/>
  <c r="W857" i="4"/>
  <c r="X857" i="4" s="1"/>
  <c r="U857" i="4"/>
  <c r="V857" i="4"/>
  <c r="W865" i="4"/>
  <c r="X865" i="4" s="1"/>
  <c r="U865" i="4"/>
  <c r="V865" i="4"/>
  <c r="W873" i="4"/>
  <c r="X873" i="4" s="1"/>
  <c r="U873" i="4"/>
  <c r="V873" i="4"/>
  <c r="W881" i="4"/>
  <c r="X881" i="4" s="1"/>
  <c r="U881" i="4"/>
  <c r="V881" i="4"/>
  <c r="W866" i="4"/>
  <c r="X866" i="4" s="1"/>
  <c r="U866" i="4"/>
  <c r="V866" i="4"/>
  <c r="W766" i="4"/>
  <c r="X766" i="4" s="1"/>
  <c r="U766" i="4"/>
  <c r="V766" i="4"/>
  <c r="W218" i="4"/>
  <c r="X218" i="4" s="1"/>
  <c r="U218" i="4"/>
  <c r="V218" i="4"/>
  <c r="W325" i="4"/>
  <c r="X325" i="4" s="1"/>
  <c r="U325" i="4"/>
  <c r="V325" i="4"/>
  <c r="W424" i="4"/>
  <c r="X424" i="4" s="1"/>
  <c r="U424" i="4"/>
  <c r="V424" i="4"/>
  <c r="W297" i="4"/>
  <c r="X297" i="4" s="1"/>
  <c r="U297" i="4"/>
  <c r="V297" i="4"/>
  <c r="W302" i="4"/>
  <c r="X302" i="4" s="1"/>
  <c r="U302" i="4"/>
  <c r="V302" i="4"/>
  <c r="W254" i="4"/>
  <c r="X254" i="4" s="1"/>
  <c r="U254" i="4"/>
  <c r="V254" i="4"/>
  <c r="W344" i="4"/>
  <c r="X344" i="4" s="1"/>
  <c r="U344" i="4"/>
  <c r="V344" i="4"/>
  <c r="W233" i="4"/>
  <c r="X233" i="4" s="1"/>
  <c r="U233" i="4"/>
  <c r="V233" i="4"/>
  <c r="W443" i="4"/>
  <c r="X443" i="4" s="1"/>
  <c r="U443" i="4"/>
  <c r="V443" i="4"/>
  <c r="W471" i="4"/>
  <c r="X471" i="4" s="1"/>
  <c r="U471" i="4"/>
  <c r="V471" i="4"/>
  <c r="W419" i="4"/>
  <c r="X419" i="4" s="1"/>
  <c r="U419" i="4"/>
  <c r="V419" i="4"/>
  <c r="W431" i="4"/>
  <c r="X431" i="4" s="1"/>
  <c r="U431" i="4"/>
  <c r="V431" i="4"/>
  <c r="W619" i="4"/>
  <c r="X619" i="4" s="1"/>
  <c r="U619" i="4"/>
  <c r="V619" i="4"/>
  <c r="W497" i="4"/>
  <c r="X497" i="4" s="1"/>
  <c r="U497" i="4"/>
  <c r="V497" i="4"/>
  <c r="W513" i="4"/>
  <c r="X513" i="4" s="1"/>
  <c r="U513" i="4"/>
  <c r="V513" i="4"/>
  <c r="W193" i="4"/>
  <c r="X193" i="4" s="1"/>
  <c r="U193" i="4"/>
  <c r="V193" i="4"/>
  <c r="W379" i="4"/>
  <c r="X379" i="4" s="1"/>
  <c r="U379" i="4"/>
  <c r="V379" i="4"/>
  <c r="W343" i="4"/>
  <c r="X343" i="4" s="1"/>
  <c r="U343" i="4"/>
  <c r="V343" i="4"/>
  <c r="W355" i="4"/>
  <c r="X355" i="4" s="1"/>
  <c r="U355" i="4"/>
  <c r="V355" i="4"/>
  <c r="W367" i="4"/>
  <c r="X367" i="4" s="1"/>
  <c r="U367" i="4"/>
  <c r="V367" i="4"/>
  <c r="W555" i="4"/>
  <c r="X555" i="4" s="1"/>
  <c r="U555" i="4"/>
  <c r="V555" i="4"/>
  <c r="W433" i="4"/>
  <c r="X433" i="4" s="1"/>
  <c r="U433" i="4"/>
  <c r="V433" i="4"/>
  <c r="W593" i="4"/>
  <c r="X593" i="4" s="1"/>
  <c r="U593" i="4"/>
  <c r="V593" i="4"/>
  <c r="W257" i="4"/>
  <c r="X257" i="4" s="1"/>
  <c r="U257" i="4"/>
  <c r="V257" i="4"/>
  <c r="W251" i="4"/>
  <c r="X251" i="4" s="1"/>
  <c r="U251" i="4"/>
  <c r="V251" i="4"/>
  <c r="W279" i="4"/>
  <c r="X279" i="4" s="1"/>
  <c r="U279" i="4"/>
  <c r="V279" i="4"/>
  <c r="W291" i="4"/>
  <c r="X291" i="4" s="1"/>
  <c r="U291" i="4"/>
  <c r="V291" i="4"/>
  <c r="W239" i="4"/>
  <c r="X239" i="4" s="1"/>
  <c r="U239" i="4"/>
  <c r="V239" i="4"/>
  <c r="W491" i="4"/>
  <c r="X491" i="4" s="1"/>
  <c r="U491" i="4"/>
  <c r="V491" i="4"/>
  <c r="W209" i="4"/>
  <c r="X209" i="4" s="1"/>
  <c r="U209" i="4"/>
  <c r="V209" i="4"/>
  <c r="W222" i="4"/>
  <c r="X222" i="4" s="1"/>
  <c r="U222" i="4"/>
  <c r="V222" i="4"/>
  <c r="W321" i="4"/>
  <c r="X321" i="4" s="1"/>
  <c r="U321" i="4"/>
  <c r="V321" i="4"/>
  <c r="W187" i="4"/>
  <c r="X187" i="4" s="1"/>
  <c r="U187" i="4"/>
  <c r="V187" i="4"/>
  <c r="W215" i="4"/>
  <c r="X215" i="4" s="1"/>
  <c r="U215" i="4"/>
  <c r="V215" i="4"/>
  <c r="W614" i="4"/>
  <c r="X614" i="4" s="1"/>
  <c r="U614" i="4"/>
  <c r="V614" i="4"/>
  <c r="W626" i="4"/>
  <c r="X626" i="4" s="1"/>
  <c r="U626" i="4"/>
  <c r="V626" i="4"/>
  <c r="W427" i="4"/>
  <c r="X427" i="4" s="1"/>
  <c r="U427" i="4"/>
  <c r="V427" i="4"/>
  <c r="W273" i="4"/>
  <c r="X273" i="4" s="1"/>
  <c r="U273" i="4"/>
  <c r="V273" i="4"/>
  <c r="W318" i="4"/>
  <c r="X318" i="4" s="1"/>
  <c r="U318" i="4"/>
  <c r="V318" i="4"/>
  <c r="W385" i="4"/>
  <c r="X385" i="4" s="1"/>
  <c r="U385" i="4"/>
  <c r="V385" i="4"/>
  <c r="W559" i="4"/>
  <c r="X559" i="4" s="1"/>
  <c r="U559" i="4"/>
  <c r="V559" i="4"/>
  <c r="W227" i="4"/>
  <c r="X227" i="4" s="1"/>
  <c r="U227" i="4"/>
  <c r="V227" i="4"/>
  <c r="W346" i="4"/>
  <c r="X346" i="4" s="1"/>
  <c r="U346" i="4"/>
  <c r="V346" i="4"/>
  <c r="W600" i="4"/>
  <c r="X600" i="4" s="1"/>
  <c r="U600" i="4"/>
  <c r="V600" i="4"/>
  <c r="W571" i="4"/>
  <c r="X571" i="4" s="1"/>
  <c r="U571" i="4"/>
  <c r="V571" i="4"/>
  <c r="W255" i="4"/>
  <c r="X255" i="4" s="1"/>
  <c r="U255" i="4"/>
  <c r="V255" i="4"/>
  <c r="W374" i="4"/>
  <c r="X374" i="4" s="1"/>
  <c r="U374" i="4"/>
  <c r="V374" i="4"/>
  <c r="W493" i="4"/>
  <c r="X493" i="4" s="1"/>
  <c r="U493" i="4"/>
  <c r="V493" i="4"/>
  <c r="W635" i="4"/>
  <c r="X635" i="4" s="1"/>
  <c r="U635" i="4"/>
  <c r="V635" i="4"/>
  <c r="W267" i="4"/>
  <c r="X267" i="4" s="1"/>
  <c r="U267" i="4"/>
  <c r="V267" i="4"/>
  <c r="W402" i="4"/>
  <c r="X402" i="4" s="1"/>
  <c r="U402" i="4"/>
  <c r="V402" i="4"/>
  <c r="W521" i="4"/>
  <c r="X521" i="4" s="1"/>
  <c r="U521" i="4"/>
  <c r="V521" i="4"/>
  <c r="W189" i="4"/>
  <c r="X189" i="4" s="1"/>
  <c r="U189" i="4"/>
  <c r="V189" i="4"/>
  <c r="W311" i="4"/>
  <c r="X311" i="4" s="1"/>
  <c r="U311" i="4"/>
  <c r="V311" i="4"/>
  <c r="W158" i="4"/>
  <c r="X158" i="4" s="1"/>
  <c r="U158" i="4"/>
  <c r="V158" i="4"/>
  <c r="W485" i="4"/>
  <c r="X485" i="4" s="1"/>
  <c r="U485" i="4"/>
  <c r="V485" i="4"/>
  <c r="W607" i="4"/>
  <c r="X607" i="4" s="1"/>
  <c r="U607" i="4"/>
  <c r="V607" i="4"/>
  <c r="W275" i="4"/>
  <c r="X275" i="4" s="1"/>
  <c r="U275" i="4"/>
  <c r="V275" i="4"/>
  <c r="W394" i="4"/>
  <c r="X394" i="4" s="1"/>
  <c r="U394" i="4"/>
  <c r="V394" i="4"/>
  <c r="W664" i="4"/>
  <c r="X664" i="4" s="1"/>
  <c r="U664" i="4"/>
  <c r="V664" i="4"/>
  <c r="W584" i="4"/>
  <c r="X584" i="4" s="1"/>
  <c r="U584" i="4"/>
  <c r="V584" i="4"/>
  <c r="W284" i="4"/>
  <c r="X284" i="4" s="1"/>
  <c r="U284" i="4"/>
  <c r="V284" i="4"/>
  <c r="W183" i="4"/>
  <c r="X183" i="4" s="1"/>
  <c r="U183" i="4"/>
  <c r="V183" i="4"/>
  <c r="W643" i="4"/>
  <c r="X643" i="4" s="1"/>
  <c r="U643" i="4"/>
  <c r="V643" i="4"/>
  <c r="W676" i="4"/>
  <c r="X676" i="4" s="1"/>
  <c r="U676" i="4"/>
  <c r="V676" i="4"/>
  <c r="W164" i="4"/>
  <c r="X164" i="4" s="1"/>
  <c r="U164" i="4"/>
  <c r="V164" i="4"/>
  <c r="W72" i="4"/>
  <c r="X72" i="4" s="1"/>
  <c r="U72" i="4"/>
  <c r="V72" i="4"/>
  <c r="W655" i="4"/>
  <c r="X655" i="4" s="1"/>
  <c r="U655" i="4"/>
  <c r="V655" i="4"/>
  <c r="W720" i="4"/>
  <c r="X720" i="4" s="1"/>
  <c r="U720" i="4"/>
  <c r="V720" i="4"/>
  <c r="W372" i="4"/>
  <c r="X372" i="4" s="1"/>
  <c r="U372" i="4"/>
  <c r="V372" i="4"/>
  <c r="W127" i="4"/>
  <c r="X127" i="4" s="1"/>
  <c r="U127" i="4"/>
  <c r="V127" i="4"/>
  <c r="W76" i="4"/>
  <c r="X76" i="4" s="1"/>
  <c r="U76" i="4"/>
  <c r="V76" i="4"/>
  <c r="W700" i="4"/>
  <c r="X700" i="4" s="1"/>
  <c r="U700" i="4"/>
  <c r="V700" i="4"/>
  <c r="W416" i="4"/>
  <c r="X416" i="4" s="1"/>
  <c r="U416" i="4"/>
  <c r="V416" i="4"/>
  <c r="W99" i="4"/>
  <c r="X99" i="4" s="1"/>
  <c r="U99" i="4"/>
  <c r="V99" i="4"/>
  <c r="W711" i="4"/>
  <c r="X711" i="4" s="1"/>
  <c r="U711" i="4"/>
  <c r="V711" i="4"/>
  <c r="W64" i="4"/>
  <c r="X64" i="4" s="1"/>
  <c r="U64" i="4"/>
  <c r="V64" i="4"/>
  <c r="W396" i="4"/>
  <c r="X396" i="4" s="1"/>
  <c r="U396" i="4"/>
  <c r="V396" i="4"/>
  <c r="W71" i="4"/>
  <c r="X71" i="4" s="1"/>
  <c r="U71" i="4"/>
  <c r="V71" i="4"/>
  <c r="W755" i="4"/>
  <c r="X755" i="4" s="1"/>
  <c r="U755" i="4"/>
  <c r="V755" i="4"/>
  <c r="W661" i="4"/>
  <c r="X661" i="4" s="1"/>
  <c r="U661" i="4"/>
  <c r="V661" i="4"/>
  <c r="W52" i="4"/>
  <c r="X52" i="4" s="1"/>
  <c r="U52" i="4"/>
  <c r="V52" i="4"/>
  <c r="W453" i="4"/>
  <c r="X453" i="4" s="1"/>
  <c r="U453" i="4"/>
  <c r="V453" i="4"/>
  <c r="W575" i="4"/>
  <c r="X575" i="4" s="1"/>
  <c r="U575" i="4"/>
  <c r="V575" i="4"/>
  <c r="W243" i="4"/>
  <c r="X243" i="4" s="1"/>
  <c r="U243" i="4"/>
  <c r="V243" i="4"/>
  <c r="W362" i="4"/>
  <c r="X362" i="4" s="1"/>
  <c r="U362" i="4"/>
  <c r="V362" i="4"/>
  <c r="W616" i="4"/>
  <c r="X616" i="4" s="1"/>
  <c r="U616" i="4"/>
  <c r="V616" i="4"/>
  <c r="W587" i="4"/>
  <c r="X587" i="4" s="1"/>
  <c r="U587" i="4"/>
  <c r="V587" i="4"/>
  <c r="W271" i="4"/>
  <c r="X271" i="4" s="1"/>
  <c r="U271" i="4"/>
  <c r="V271" i="4"/>
  <c r="W390" i="4"/>
  <c r="X390" i="4" s="1"/>
  <c r="U390" i="4"/>
  <c r="V390" i="4"/>
  <c r="W509" i="4"/>
  <c r="X509" i="4" s="1"/>
  <c r="U509" i="4"/>
  <c r="V509" i="4"/>
  <c r="W216" i="4"/>
  <c r="X216" i="4" s="1"/>
  <c r="U216" i="4"/>
  <c r="V216" i="4"/>
  <c r="W219" i="4"/>
  <c r="X219" i="4" s="1"/>
  <c r="U219" i="4"/>
  <c r="V219" i="4"/>
  <c r="W354" i="4"/>
  <c r="X354" i="4" s="1"/>
  <c r="U354" i="4"/>
  <c r="V354" i="4"/>
  <c r="W473" i="4"/>
  <c r="X473" i="4" s="1"/>
  <c r="U473" i="4"/>
  <c r="V473" i="4"/>
  <c r="W595" i="4"/>
  <c r="X595" i="4" s="1"/>
  <c r="U595" i="4"/>
  <c r="V595" i="4"/>
  <c r="W263" i="4"/>
  <c r="X263" i="4" s="1"/>
  <c r="U263" i="4"/>
  <c r="V263" i="4"/>
  <c r="W731" i="4"/>
  <c r="X731" i="4" s="1"/>
  <c r="U731" i="4"/>
  <c r="V731" i="4"/>
  <c r="W678" i="4"/>
  <c r="X678" i="4" s="1"/>
  <c r="U678" i="4"/>
  <c r="V678" i="4"/>
  <c r="W604" i="4"/>
  <c r="X604" i="4" s="1"/>
  <c r="U604" i="4"/>
  <c r="V604" i="4"/>
  <c r="W320" i="4"/>
  <c r="X320" i="4" s="1"/>
  <c r="U320" i="4"/>
  <c r="V320" i="4"/>
  <c r="W85" i="4"/>
  <c r="X85" i="4" s="1"/>
  <c r="U85" i="4"/>
  <c r="V85" i="4"/>
  <c r="W738" i="4"/>
  <c r="X738" i="4" s="1"/>
  <c r="U738" i="4"/>
  <c r="V738" i="4"/>
  <c r="W160" i="4"/>
  <c r="X160" i="4" s="1"/>
  <c r="U160" i="4"/>
  <c r="V160" i="4"/>
  <c r="W300" i="4"/>
  <c r="X300" i="4" s="1"/>
  <c r="U300" i="4"/>
  <c r="V300" i="4"/>
  <c r="W167" i="4"/>
  <c r="X167" i="4" s="1"/>
  <c r="U167" i="4"/>
  <c r="V167" i="4"/>
  <c r="W659" i="4"/>
  <c r="X659" i="4" s="1"/>
  <c r="U659" i="4"/>
  <c r="V659" i="4"/>
  <c r="W692" i="4"/>
  <c r="X692" i="4" s="1"/>
  <c r="U692" i="4"/>
  <c r="V692" i="4"/>
  <c r="W148" i="4"/>
  <c r="X148" i="4" s="1"/>
  <c r="U148" i="4"/>
  <c r="V148" i="4"/>
  <c r="W56" i="4"/>
  <c r="X56" i="4" s="1"/>
  <c r="U56" i="4"/>
  <c r="V56" i="4"/>
  <c r="W671" i="4"/>
  <c r="X671" i="4" s="1"/>
  <c r="U671" i="4"/>
  <c r="V671" i="4"/>
  <c r="W736" i="4"/>
  <c r="X736" i="4" s="1"/>
  <c r="U736" i="4"/>
  <c r="V736" i="4"/>
  <c r="W388" i="4"/>
  <c r="X388" i="4" s="1"/>
  <c r="U388" i="4"/>
  <c r="V388" i="4"/>
  <c r="W111" i="4"/>
  <c r="X111" i="4" s="1"/>
  <c r="U111" i="4"/>
  <c r="V111" i="4"/>
  <c r="W60" i="4"/>
  <c r="X60" i="4" s="1"/>
  <c r="U60" i="4"/>
  <c r="V60" i="4"/>
  <c r="W716" i="4"/>
  <c r="X716" i="4" s="1"/>
  <c r="U716" i="4"/>
  <c r="V716" i="4"/>
  <c r="W432" i="4"/>
  <c r="X432" i="4" s="1"/>
  <c r="U432" i="4"/>
  <c r="V432" i="4"/>
  <c r="W83" i="4"/>
  <c r="X83" i="4" s="1"/>
  <c r="U83" i="4"/>
  <c r="V83" i="4"/>
  <c r="W727" i="4"/>
  <c r="X727" i="4" s="1"/>
  <c r="U727" i="4"/>
  <c r="V727" i="4"/>
  <c r="W48" i="4"/>
  <c r="X48" i="4" s="1"/>
  <c r="U48" i="4"/>
  <c r="V48" i="4"/>
  <c r="W322" i="4"/>
  <c r="X322" i="4" s="1"/>
  <c r="U322" i="4"/>
  <c r="V322" i="4"/>
  <c r="W441" i="4"/>
  <c r="X441" i="4" s="1"/>
  <c r="U441" i="4"/>
  <c r="V441" i="4"/>
  <c r="W563" i="4"/>
  <c r="X563" i="4" s="1"/>
  <c r="U563" i="4"/>
  <c r="V563" i="4"/>
  <c r="W231" i="4"/>
  <c r="X231" i="4" s="1"/>
  <c r="U231" i="4"/>
  <c r="V231" i="4"/>
  <c r="W699" i="4"/>
  <c r="X699" i="4" s="1"/>
  <c r="U699" i="4"/>
  <c r="V699" i="4"/>
  <c r="W469" i="4"/>
  <c r="X469" i="4" s="1"/>
  <c r="U469" i="4"/>
  <c r="V469" i="4"/>
  <c r="W591" i="4"/>
  <c r="X591" i="4" s="1"/>
  <c r="U591" i="4"/>
  <c r="V591" i="4"/>
  <c r="W259" i="4"/>
  <c r="X259" i="4" s="1"/>
  <c r="U259" i="4"/>
  <c r="V259" i="4"/>
  <c r="W378" i="4"/>
  <c r="X378" i="4" s="1"/>
  <c r="U378" i="4"/>
  <c r="V378" i="4"/>
  <c r="W632" i="4"/>
  <c r="X632" i="4" s="1"/>
  <c r="U632" i="4"/>
  <c r="V632" i="4"/>
  <c r="W539" i="4"/>
  <c r="X539" i="4" s="1"/>
  <c r="U539" i="4"/>
  <c r="V539" i="4"/>
  <c r="W223" i="4"/>
  <c r="X223" i="4" s="1"/>
  <c r="U223" i="4"/>
  <c r="V223" i="4"/>
  <c r="W342" i="4"/>
  <c r="X342" i="4" s="1"/>
  <c r="U342" i="4"/>
  <c r="V342" i="4"/>
  <c r="W461" i="4"/>
  <c r="X461" i="4" s="1"/>
  <c r="U461" i="4"/>
  <c r="V461" i="4"/>
  <c r="W599" i="4"/>
  <c r="X599" i="4" s="1"/>
  <c r="U599" i="4"/>
  <c r="V599" i="4"/>
  <c r="W200" i="4"/>
  <c r="X200" i="4" s="1"/>
  <c r="U200" i="4"/>
  <c r="V200" i="4"/>
  <c r="W134" i="4"/>
  <c r="X134" i="4" s="1"/>
  <c r="U134" i="4"/>
  <c r="V134" i="4"/>
  <c r="W698" i="4"/>
  <c r="X698" i="4" s="1"/>
  <c r="U698" i="4"/>
  <c r="V698" i="4"/>
  <c r="W640" i="4"/>
  <c r="X640" i="4" s="1"/>
  <c r="U640" i="4"/>
  <c r="V640" i="4"/>
  <c r="W292" i="4"/>
  <c r="X292" i="4" s="1"/>
  <c r="U292" i="4"/>
  <c r="V292" i="4"/>
  <c r="W113" i="4"/>
  <c r="X113" i="4" s="1"/>
  <c r="U113" i="4"/>
  <c r="V113" i="4"/>
  <c r="W156" i="4"/>
  <c r="X156" i="4" s="1"/>
  <c r="U156" i="4"/>
  <c r="V156" i="4"/>
  <c r="W620" i="4"/>
  <c r="X620" i="4" s="1"/>
  <c r="U620" i="4"/>
  <c r="V620" i="4"/>
  <c r="W336" i="4"/>
  <c r="X336" i="4" s="1"/>
  <c r="U336" i="4"/>
  <c r="V336" i="4"/>
  <c r="W179" i="4"/>
  <c r="X179" i="4" s="1"/>
  <c r="U179" i="4"/>
  <c r="V179" i="4"/>
  <c r="W754" i="4"/>
  <c r="X754" i="4" s="1"/>
  <c r="U754" i="4"/>
  <c r="V754" i="4"/>
  <c r="W144" i="4"/>
  <c r="X144" i="4" s="1"/>
  <c r="U144" i="4"/>
  <c r="V144" i="4"/>
  <c r="W316" i="4"/>
  <c r="X316" i="4" s="1"/>
  <c r="U316" i="4"/>
  <c r="V316" i="4"/>
  <c r="W151" i="4"/>
  <c r="X151" i="4" s="1"/>
  <c r="U151" i="4"/>
  <c r="V151" i="4"/>
  <c r="W675" i="4"/>
  <c r="X675" i="4" s="1"/>
  <c r="U675" i="4"/>
  <c r="V675" i="4"/>
  <c r="W708" i="4"/>
  <c r="X708" i="4" s="1"/>
  <c r="U708" i="4"/>
  <c r="V708" i="4"/>
  <c r="W132" i="4"/>
  <c r="X132" i="4" s="1"/>
  <c r="U132" i="4"/>
  <c r="V132" i="4"/>
  <c r="W40" i="4"/>
  <c r="X40" i="4" s="1"/>
  <c r="U40" i="4"/>
  <c r="V40" i="4"/>
  <c r="W687" i="4"/>
  <c r="X687" i="4" s="1"/>
  <c r="U687" i="4"/>
  <c r="V687" i="4"/>
  <c r="W752" i="4"/>
  <c r="X752" i="4" s="1"/>
  <c r="U752" i="4"/>
  <c r="V752" i="4"/>
  <c r="W404" i="4"/>
  <c r="X404" i="4" s="1"/>
  <c r="U404" i="4"/>
  <c r="V404" i="4"/>
  <c r="W95" i="4"/>
  <c r="X95" i="4" s="1"/>
  <c r="U95" i="4"/>
  <c r="V95" i="4"/>
  <c r="W44" i="4"/>
  <c r="X44" i="4" s="1"/>
  <c r="U44" i="4"/>
  <c r="V44" i="4"/>
  <c r="W191" i="4"/>
  <c r="X191" i="4" s="1"/>
  <c r="U191" i="4"/>
  <c r="V191" i="4"/>
  <c r="W310" i="4"/>
  <c r="X310" i="4" s="1"/>
  <c r="U310" i="4"/>
  <c r="V310" i="4"/>
  <c r="W429" i="4"/>
  <c r="X429" i="4" s="1"/>
  <c r="U429" i="4"/>
  <c r="V429" i="4"/>
  <c r="W551" i="4"/>
  <c r="X551" i="4" s="1"/>
  <c r="U551" i="4"/>
  <c r="V551" i="4"/>
  <c r="W203" i="4"/>
  <c r="X203" i="4" s="1"/>
  <c r="U203" i="4"/>
  <c r="V203" i="4"/>
  <c r="W338" i="4"/>
  <c r="X338" i="4" s="1"/>
  <c r="U338" i="4"/>
  <c r="V338" i="4"/>
  <c r="W457" i="4"/>
  <c r="X457" i="4" s="1"/>
  <c r="U457" i="4"/>
  <c r="V457" i="4"/>
  <c r="W579" i="4"/>
  <c r="X579" i="4" s="1"/>
  <c r="U579" i="4"/>
  <c r="V579" i="4"/>
  <c r="W247" i="4"/>
  <c r="X247" i="4" s="1"/>
  <c r="U247" i="4"/>
  <c r="V247" i="4"/>
  <c r="W715" i="4"/>
  <c r="X715" i="4" s="1"/>
  <c r="U715" i="4"/>
  <c r="V715" i="4"/>
  <c r="W421" i="4"/>
  <c r="X421" i="4" s="1"/>
  <c r="U421" i="4"/>
  <c r="V421" i="4"/>
  <c r="W543" i="4"/>
  <c r="X543" i="4" s="1"/>
  <c r="U543" i="4"/>
  <c r="V543" i="4"/>
  <c r="W211" i="4"/>
  <c r="X211" i="4" s="1"/>
  <c r="U211" i="4"/>
  <c r="V211" i="4"/>
  <c r="W330" i="4"/>
  <c r="X330" i="4" s="1"/>
  <c r="U330" i="4"/>
  <c r="V330" i="4"/>
  <c r="W568" i="4"/>
  <c r="X568" i="4" s="1"/>
  <c r="U568" i="4"/>
  <c r="V568" i="4"/>
  <c r="W520" i="4"/>
  <c r="X520" i="4" s="1"/>
  <c r="U520" i="4"/>
  <c r="V520" i="4"/>
  <c r="W220" i="4"/>
  <c r="X220" i="4" s="1"/>
  <c r="U220" i="4"/>
  <c r="V220" i="4"/>
  <c r="W26" i="4"/>
  <c r="X26" i="4" s="1"/>
  <c r="U26" i="4"/>
  <c r="V26" i="4"/>
  <c r="W702" i="4"/>
  <c r="X702" i="4" s="1"/>
  <c r="U702" i="4"/>
  <c r="V702" i="4"/>
  <c r="W612" i="4"/>
  <c r="X612" i="4" s="1"/>
  <c r="U612" i="4"/>
  <c r="V612" i="4"/>
  <c r="W161" i="4"/>
  <c r="X161" i="4" s="1"/>
  <c r="U161" i="4"/>
  <c r="V161" i="4"/>
  <c r="W136" i="4"/>
  <c r="X136" i="4" s="1"/>
  <c r="U136" i="4"/>
  <c r="V136" i="4"/>
  <c r="W714" i="4"/>
  <c r="X714" i="4" s="1"/>
  <c r="U714" i="4"/>
  <c r="V714" i="4"/>
  <c r="W656" i="4"/>
  <c r="X656" i="4" s="1"/>
  <c r="U656" i="4"/>
  <c r="V656" i="4"/>
  <c r="W308" i="4"/>
  <c r="X308" i="4" s="1"/>
  <c r="U308" i="4"/>
  <c r="V308" i="4"/>
  <c r="W73" i="4"/>
  <c r="X73" i="4" s="1"/>
  <c r="U73" i="4"/>
  <c r="V73" i="4"/>
  <c r="W140" i="4"/>
  <c r="X140" i="4" s="1"/>
  <c r="U140" i="4"/>
  <c r="V140" i="4"/>
  <c r="W636" i="4"/>
  <c r="X636" i="4" s="1"/>
  <c r="U636" i="4"/>
  <c r="V636" i="4"/>
  <c r="W352" i="4"/>
  <c r="X352" i="4" s="1"/>
  <c r="U352" i="4"/>
  <c r="V352" i="4"/>
  <c r="W163" i="4"/>
  <c r="X163" i="4" s="1"/>
  <c r="U163" i="4"/>
  <c r="V163" i="4"/>
  <c r="W647" i="4"/>
  <c r="X647" i="4" s="1"/>
  <c r="U647" i="4"/>
  <c r="V647" i="4"/>
  <c r="W128" i="4"/>
  <c r="X128" i="4" s="1"/>
  <c r="U128" i="4"/>
  <c r="V128" i="4"/>
  <c r="W332" i="4"/>
  <c r="X332" i="4" s="1"/>
  <c r="U332" i="4"/>
  <c r="V332" i="4"/>
  <c r="W135" i="4"/>
  <c r="X135" i="4" s="1"/>
  <c r="U135" i="4"/>
  <c r="V135" i="4"/>
  <c r="W691" i="4"/>
  <c r="X691" i="4" s="1"/>
  <c r="U691" i="4"/>
  <c r="V691" i="4"/>
  <c r="W724" i="4"/>
  <c r="X724" i="4" s="1"/>
  <c r="U724" i="4"/>
  <c r="V724" i="4"/>
  <c r="W116" i="4"/>
  <c r="X116" i="4" s="1"/>
  <c r="U116" i="4"/>
  <c r="V116" i="4"/>
  <c r="W24" i="4"/>
  <c r="X24" i="4" s="1"/>
  <c r="U24" i="4"/>
  <c r="V24" i="4"/>
  <c r="W847" i="4"/>
  <c r="X847" i="4" s="1"/>
  <c r="U847" i="4"/>
  <c r="V847" i="4"/>
  <c r="W808" i="4"/>
  <c r="X808" i="4" s="1"/>
  <c r="U808" i="4"/>
  <c r="V808" i="4"/>
  <c r="W800" i="4"/>
  <c r="X800" i="4" s="1"/>
  <c r="U800" i="4"/>
  <c r="V800" i="4"/>
  <c r="W824" i="4"/>
  <c r="X824" i="4" s="1"/>
  <c r="U824" i="4"/>
  <c r="V824" i="4"/>
  <c r="W816" i="4"/>
  <c r="X816" i="4" s="1"/>
  <c r="U816" i="4"/>
  <c r="V816" i="4"/>
  <c r="W840" i="4"/>
  <c r="X840" i="4" s="1"/>
  <c r="U840" i="4"/>
  <c r="V840" i="4"/>
  <c r="W832" i="4"/>
  <c r="X832" i="4" s="1"/>
  <c r="U832" i="4"/>
  <c r="V832" i="4"/>
  <c r="W792" i="4"/>
  <c r="X792" i="4" s="1"/>
  <c r="U792" i="4"/>
  <c r="V792" i="4"/>
  <c r="W784" i="4"/>
  <c r="X784" i="4" s="1"/>
  <c r="U784" i="4"/>
  <c r="V784" i="4"/>
  <c r="W872" i="4"/>
  <c r="X872" i="4" s="1"/>
  <c r="U872" i="4"/>
  <c r="V872" i="4"/>
  <c r="W864" i="4"/>
  <c r="X864" i="4" s="1"/>
  <c r="U864" i="4"/>
  <c r="V864" i="4"/>
  <c r="W874" i="4"/>
  <c r="X874" i="4" s="1"/>
  <c r="U874" i="4"/>
  <c r="V874" i="4"/>
  <c r="W880" i="4"/>
  <c r="X880" i="4" s="1"/>
  <c r="U880" i="4"/>
  <c r="V880" i="4"/>
  <c r="W761" i="4"/>
  <c r="X761" i="4" s="1"/>
  <c r="U761" i="4"/>
  <c r="V761" i="4"/>
  <c r="W769" i="4"/>
  <c r="X769" i="4" s="1"/>
  <c r="U769" i="4"/>
  <c r="V769" i="4"/>
  <c r="W856" i="4"/>
  <c r="X856" i="4" s="1"/>
  <c r="U856" i="4"/>
  <c r="V856" i="4"/>
  <c r="W848" i="4"/>
  <c r="X848" i="4" s="1"/>
  <c r="U848" i="4"/>
  <c r="V848" i="4"/>
  <c r="W793" i="4"/>
  <c r="X793" i="4" s="1"/>
  <c r="U793" i="4"/>
  <c r="V793" i="4"/>
  <c r="W801" i="4"/>
  <c r="X801" i="4" s="1"/>
  <c r="U801" i="4"/>
  <c r="V801" i="4"/>
  <c r="W809" i="4"/>
  <c r="X809" i="4" s="1"/>
  <c r="U809" i="4"/>
  <c r="V809" i="4"/>
  <c r="W817" i="4"/>
  <c r="X817" i="4" s="1"/>
  <c r="U817" i="4"/>
  <c r="V817" i="4"/>
  <c r="W825" i="4"/>
  <c r="X825" i="4" s="1"/>
  <c r="U825" i="4"/>
  <c r="V825" i="4"/>
  <c r="W833" i="4"/>
  <c r="X833" i="4" s="1"/>
  <c r="U833" i="4"/>
  <c r="V833" i="4"/>
  <c r="W779" i="4"/>
  <c r="X779" i="4" s="1"/>
  <c r="U779" i="4"/>
  <c r="V779" i="4"/>
  <c r="W803" i="4"/>
  <c r="X803" i="4" s="1"/>
  <c r="U803" i="4"/>
  <c r="V803" i="4"/>
  <c r="W859" i="4"/>
  <c r="X859" i="4" s="1"/>
  <c r="U859" i="4"/>
  <c r="V859" i="4"/>
  <c r="W883" i="4"/>
  <c r="X883" i="4" s="1"/>
  <c r="U883" i="4"/>
  <c r="V883" i="4"/>
  <c r="W875" i="4"/>
  <c r="X875" i="4" s="1"/>
  <c r="U875" i="4"/>
  <c r="V875" i="4"/>
  <c r="W772" i="4"/>
  <c r="X772" i="4" s="1"/>
  <c r="U772" i="4"/>
  <c r="V772" i="4"/>
  <c r="W764" i="4"/>
  <c r="X764" i="4" s="1"/>
  <c r="U764" i="4"/>
  <c r="V764" i="4"/>
  <c r="W788" i="4"/>
  <c r="X788" i="4" s="1"/>
  <c r="U788" i="4"/>
  <c r="V788" i="4"/>
  <c r="E57" i="4"/>
  <c r="E58" i="4" s="1"/>
  <c r="E59" i="4" s="1"/>
  <c r="E62" i="4" s="1"/>
  <c r="P4" i="4"/>
  <c r="D62" i="4"/>
  <c r="G56" i="4"/>
  <c r="F56" i="4"/>
  <c r="N177" i="2"/>
  <c r="N187" i="2"/>
  <c r="N183" i="2"/>
  <c r="N179" i="2"/>
  <c r="N175" i="2"/>
  <c r="N171" i="2"/>
  <c r="N167" i="2"/>
  <c r="N163" i="2"/>
  <c r="N159" i="2"/>
  <c r="N155" i="2"/>
  <c r="N151" i="2"/>
  <c r="N147" i="2"/>
  <c r="N143" i="2"/>
  <c r="N139" i="2"/>
  <c r="N135" i="2"/>
  <c r="N131" i="2"/>
  <c r="N127" i="2"/>
  <c r="N123" i="2"/>
  <c r="N119" i="2"/>
  <c r="N115" i="2"/>
  <c r="N111" i="2"/>
  <c r="N107" i="2"/>
  <c r="N103" i="2"/>
  <c r="N99" i="2"/>
  <c r="N95" i="2"/>
  <c r="N91" i="2"/>
  <c r="N87" i="2"/>
  <c r="N83" i="2"/>
  <c r="N79" i="2"/>
  <c r="N75" i="2"/>
  <c r="N71" i="2"/>
  <c r="N67" i="2"/>
  <c r="N63" i="2"/>
  <c r="N59" i="2"/>
  <c r="N55" i="2"/>
  <c r="N51" i="2"/>
  <c r="N47" i="2"/>
  <c r="N185" i="2"/>
  <c r="N190" i="2"/>
  <c r="N186" i="2"/>
  <c r="N182" i="2"/>
  <c r="N178" i="2"/>
  <c r="N174" i="2"/>
  <c r="N170" i="2"/>
  <c r="N166" i="2"/>
  <c r="N162" i="2"/>
  <c r="N158" i="2"/>
  <c r="N154" i="2"/>
  <c r="N150" i="2"/>
  <c r="N146" i="2"/>
  <c r="N142" i="2"/>
  <c r="N138" i="2"/>
  <c r="N134" i="2"/>
  <c r="N130" i="2"/>
  <c r="N126" i="2"/>
  <c r="N122" i="2"/>
  <c r="N118" i="2"/>
  <c r="N114" i="2"/>
  <c r="N110" i="2"/>
  <c r="N106" i="2"/>
  <c r="N102" i="2"/>
  <c r="N98" i="2"/>
  <c r="N94" i="2"/>
  <c r="N90" i="2"/>
  <c r="N86" i="2"/>
  <c r="N82" i="2"/>
  <c r="N78" i="2"/>
  <c r="N74" i="2"/>
  <c r="N70" i="2"/>
  <c r="N66" i="2"/>
  <c r="N62" i="2"/>
  <c r="N58" i="2"/>
  <c r="N54" i="2"/>
  <c r="N50" i="2"/>
  <c r="N46" i="2"/>
  <c r="N189" i="2"/>
  <c r="N173" i="2"/>
  <c r="N165" i="2"/>
  <c r="N157" i="2"/>
  <c r="N149" i="2"/>
  <c r="N141" i="2"/>
  <c r="N137" i="2"/>
  <c r="N129" i="2"/>
  <c r="N125" i="2"/>
  <c r="N121" i="2"/>
  <c r="N117" i="2"/>
  <c r="N113" i="2"/>
  <c r="N109" i="2"/>
  <c r="N105" i="2"/>
  <c r="N101" i="2"/>
  <c r="N97" i="2"/>
  <c r="N93" i="2"/>
  <c r="N89" i="2"/>
  <c r="N85" i="2"/>
  <c r="N81" i="2"/>
  <c r="N77" i="2"/>
  <c r="N73" i="2"/>
  <c r="N69" i="2"/>
  <c r="N65" i="2"/>
  <c r="N61" i="2"/>
  <c r="N57" i="2"/>
  <c r="N53" i="2"/>
  <c r="N49" i="2"/>
  <c r="N45" i="2"/>
  <c r="N181" i="2"/>
  <c r="N169" i="2"/>
  <c r="N161" i="2"/>
  <c r="N153" i="2"/>
  <c r="N145" i="2"/>
  <c r="N133" i="2"/>
  <c r="N188" i="2"/>
  <c r="N184" i="2"/>
  <c r="N180" i="2"/>
  <c r="N176" i="2"/>
  <c r="N172" i="2"/>
  <c r="N168" i="2"/>
  <c r="N164" i="2"/>
  <c r="N160" i="2"/>
  <c r="N156" i="2"/>
  <c r="N152" i="2"/>
  <c r="N148" i="2"/>
  <c r="N144" i="2"/>
  <c r="N140" i="2"/>
  <c r="N136" i="2"/>
  <c r="N132" i="2"/>
  <c r="N128" i="2"/>
  <c r="N124" i="2"/>
  <c r="N120" i="2"/>
  <c r="N116" i="2"/>
  <c r="N112" i="2"/>
  <c r="N108" i="2"/>
  <c r="N104" i="2"/>
  <c r="N100" i="2"/>
  <c r="N96" i="2"/>
  <c r="N92" i="2"/>
  <c r="N88" i="2"/>
  <c r="N84" i="2"/>
  <c r="N80" i="2"/>
  <c r="N76" i="2"/>
  <c r="N72" i="2"/>
  <c r="N68" i="2"/>
  <c r="N64" i="2"/>
  <c r="N60" i="2"/>
  <c r="N56" i="2"/>
  <c r="N52" i="2"/>
  <c r="N48" i="2"/>
  <c r="N4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14" i="2"/>
  <c r="V887" i="4" l="1"/>
  <c r="U887" i="4"/>
  <c r="X887" i="4"/>
  <c r="F57" i="4"/>
  <c r="F58" i="4" s="1"/>
  <c r="F59" i="4" s="1"/>
  <c r="F62" i="4" s="1"/>
  <c r="Q4" i="4"/>
  <c r="G57" i="4"/>
  <c r="G58" i="4" s="1"/>
  <c r="G59" i="4" s="1"/>
  <c r="R4" i="4"/>
  <c r="N14" i="2"/>
  <c r="N38" i="2"/>
  <c r="N22" i="2"/>
  <c r="N36" i="2"/>
  <c r="N16" i="2"/>
  <c r="N42" i="2"/>
  <c r="N26" i="2"/>
  <c r="N40" i="2"/>
  <c r="N32" i="2"/>
  <c r="N28" i="2"/>
  <c r="N24" i="2"/>
  <c r="N20" i="2"/>
  <c r="N43" i="2"/>
  <c r="N39" i="2"/>
  <c r="N35" i="2"/>
  <c r="N31" i="2"/>
  <c r="N27" i="2"/>
  <c r="N23" i="2"/>
  <c r="N19" i="2"/>
  <c r="N30" i="2"/>
  <c r="N34" i="2"/>
  <c r="N18" i="2"/>
  <c r="N41" i="2"/>
  <c r="N37" i="2"/>
  <c r="N33" i="2"/>
  <c r="N29" i="2"/>
  <c r="N25" i="2"/>
  <c r="N21" i="2"/>
  <c r="N17" i="2"/>
  <c r="N15" i="2"/>
  <c r="B7" i="2"/>
  <c r="B4" i="2"/>
  <c r="G62" i="4" l="1"/>
  <c r="B6" i="2"/>
  <c r="B21" i="1"/>
  <c r="B5" i="2" l="1"/>
  <c r="B49" i="2" s="1"/>
  <c r="B50" i="2" s="1"/>
  <c r="D7" i="9"/>
  <c r="I7" i="2" l="1"/>
  <c r="I6" i="2"/>
  <c r="I9" i="2" s="1"/>
  <c r="B60" i="2"/>
  <c r="M6" i="2"/>
  <c r="I8" i="2" l="1"/>
  <c r="P191" i="2" s="1"/>
  <c r="O191" i="2" s="1"/>
  <c r="S191" i="2" s="1"/>
  <c r="P354" i="2"/>
  <c r="O354" i="2" s="1"/>
  <c r="S354" i="2" s="1"/>
  <c r="P321" i="2"/>
  <c r="O321" i="2" s="1"/>
  <c r="S321" i="2" s="1"/>
  <c r="P291" i="2"/>
  <c r="O291" i="2" s="1"/>
  <c r="S291" i="2" s="1"/>
  <c r="P702" i="2"/>
  <c r="O702" i="2" s="1"/>
  <c r="S702" i="2" s="1"/>
  <c r="P581" i="2"/>
  <c r="O581" i="2" s="1"/>
  <c r="S581" i="2" s="1"/>
  <c r="P638" i="2"/>
  <c r="O638" i="2" s="1"/>
  <c r="S638" i="2" s="1"/>
  <c r="P294" i="2"/>
  <c r="O294" i="2" s="1"/>
  <c r="S294" i="2" s="1"/>
  <c r="P654" i="2"/>
  <c r="O654" i="2" s="1"/>
  <c r="S654" i="2" s="1"/>
  <c r="P310" i="2"/>
  <c r="O310" i="2" s="1"/>
  <c r="S310" i="2" s="1"/>
  <c r="P444" i="2"/>
  <c r="O444" i="2" s="1"/>
  <c r="S444" i="2" s="1"/>
  <c r="P534" i="2"/>
  <c r="O534" i="2" s="1"/>
  <c r="S534" i="2" s="1"/>
  <c r="P353" i="2"/>
  <c r="O353" i="2" s="1"/>
  <c r="S353" i="2" s="1"/>
  <c r="P419" i="2"/>
  <c r="O419" i="2" s="1"/>
  <c r="S419" i="2" s="1"/>
  <c r="P798" i="2"/>
  <c r="O798" i="2" s="1"/>
  <c r="S798" i="2" s="1"/>
  <c r="P210" i="2"/>
  <c r="O210" i="2" s="1"/>
  <c r="S210" i="2" s="1"/>
  <c r="P741" i="2"/>
  <c r="O741" i="2" s="1"/>
  <c r="S741" i="2" s="1"/>
  <c r="P422" i="2"/>
  <c r="O422" i="2" s="1"/>
  <c r="S422" i="2" s="1"/>
  <c r="P567" i="2"/>
  <c r="O567" i="2" s="1"/>
  <c r="S567" i="2" s="1"/>
  <c r="P771" i="2"/>
  <c r="O771" i="2" s="1"/>
  <c r="S771" i="2" s="1"/>
  <c r="P245" i="2"/>
  <c r="O245" i="2" s="1"/>
  <c r="S245" i="2" s="1"/>
  <c r="P779" i="2"/>
  <c r="O779" i="2" s="1"/>
  <c r="S779" i="2" s="1"/>
  <c r="P612" i="2"/>
  <c r="O612" i="2" s="1"/>
  <c r="S612" i="2" s="1"/>
  <c r="P233" i="2"/>
  <c r="O233" i="2" s="1"/>
  <c r="S233" i="2" s="1"/>
  <c r="P743" i="2"/>
  <c r="O743" i="2" s="1"/>
  <c r="S743" i="2" s="1"/>
  <c r="P596" i="2"/>
  <c r="O596" i="2" s="1"/>
  <c r="S596" i="2" s="1"/>
  <c r="P509" i="2"/>
  <c r="O509" i="2" s="1"/>
  <c r="S509" i="2" s="1"/>
  <c r="P542" i="2"/>
  <c r="O542" i="2" s="1"/>
  <c r="S542" i="2" s="1"/>
  <c r="P752" i="2"/>
  <c r="O752" i="2" s="1"/>
  <c r="S752" i="2" s="1"/>
  <c r="P385" i="2"/>
  <c r="O385" i="2" s="1"/>
  <c r="S385" i="2" s="1"/>
  <c r="P376" i="2"/>
  <c r="O376" i="2" s="1"/>
  <c r="S376" i="2" s="1"/>
  <c r="P766" i="2"/>
  <c r="O766" i="2" s="1"/>
  <c r="S766" i="2" s="1"/>
  <c r="P645" i="2"/>
  <c r="O645" i="2" s="1"/>
  <c r="S645" i="2" s="1"/>
  <c r="P709" i="2"/>
  <c r="O709" i="2" s="1"/>
  <c r="S709" i="2" s="1"/>
  <c r="P379" i="2"/>
  <c r="O379" i="2" s="1"/>
  <c r="S379" i="2" s="1"/>
  <c r="P721" i="2"/>
  <c r="O721" i="2" s="1"/>
  <c r="S721" i="2" s="1"/>
  <c r="P395" i="2"/>
  <c r="O395" i="2" s="1"/>
  <c r="S395" i="2" s="1"/>
  <c r="P530" i="2"/>
  <c r="O530" i="2" s="1"/>
  <c r="S530" i="2" s="1"/>
  <c r="P699" i="2"/>
  <c r="O699" i="2" s="1"/>
  <c r="S699" i="2" s="1"/>
  <c r="P481" i="2"/>
  <c r="O481" i="2" s="1"/>
  <c r="S481" i="2" s="1"/>
  <c r="P504" i="2"/>
  <c r="O504" i="2" s="1"/>
  <c r="S504" i="2" s="1"/>
  <c r="P862" i="2"/>
  <c r="O862" i="2" s="1"/>
  <c r="S862" i="2" s="1"/>
  <c r="P295" i="2"/>
  <c r="O295" i="2" s="1"/>
  <c r="S295" i="2" s="1"/>
  <c r="P805" i="2"/>
  <c r="O805" i="2" s="1"/>
  <c r="S805" i="2" s="1"/>
  <c r="P550" i="2"/>
  <c r="O550" i="2" s="1"/>
  <c r="S550" i="2" s="1"/>
  <c r="P652" i="2"/>
  <c r="O652" i="2" s="1"/>
  <c r="S652" i="2" s="1"/>
  <c r="P266" i="2"/>
  <c r="O266" i="2" s="1"/>
  <c r="S266" i="2" s="1"/>
  <c r="P309" i="2"/>
  <c r="O309" i="2" s="1"/>
  <c r="S309" i="2" s="1"/>
  <c r="P275" i="2"/>
  <c r="O275" i="2" s="1"/>
  <c r="S275" i="2" s="1"/>
  <c r="P690" i="2"/>
  <c r="O690" i="2" s="1"/>
  <c r="S690" i="2" s="1"/>
  <c r="P297" i="2"/>
  <c r="O297" i="2" s="1"/>
  <c r="S297" i="2" s="1"/>
  <c r="P259" i="2"/>
  <c r="O259" i="2" s="1"/>
  <c r="S259" i="2" s="1"/>
  <c r="P678" i="2"/>
  <c r="O678" i="2" s="1"/>
  <c r="S678" i="2" s="1"/>
  <c r="P573" i="2"/>
  <c r="O573" i="2" s="1"/>
  <c r="S573" i="2" s="1"/>
  <c r="P627" i="2"/>
  <c r="O627" i="2" s="1"/>
  <c r="S627" i="2" s="1"/>
  <c r="P610" i="2"/>
  <c r="O610" i="2" s="1"/>
  <c r="S610" i="2" s="1"/>
  <c r="P247" i="2"/>
  <c r="O247" i="2" s="1"/>
  <c r="S247" i="2" s="1"/>
  <c r="P769" i="2"/>
  <c r="O769" i="2" s="1"/>
  <c r="S769" i="2" s="1"/>
  <c r="P464" i="2"/>
  <c r="O464" i="2" s="1"/>
  <c r="S464" i="2" s="1"/>
  <c r="P594" i="2"/>
  <c r="O594" i="2" s="1"/>
  <c r="S594" i="2" s="1"/>
  <c r="P207" i="2"/>
  <c r="O207" i="2" s="1"/>
  <c r="S207" i="2" s="1"/>
  <c r="P548" i="2"/>
  <c r="O548" i="2" s="1"/>
  <c r="S548" i="2" s="1"/>
  <c r="P834" i="2"/>
  <c r="O834" i="2" s="1"/>
  <c r="S834" i="2" s="1"/>
  <c r="P470" i="2"/>
  <c r="O470" i="2" s="1"/>
  <c r="S470" i="2" s="1"/>
  <c r="P217" i="2"/>
  <c r="O217" i="2" s="1"/>
  <c r="S217" i="2" s="1"/>
  <c r="P880" i="2"/>
  <c r="O880" i="2" s="1"/>
  <c r="S880" i="2" s="1"/>
  <c r="P483" i="2"/>
  <c r="O483" i="2" s="1"/>
  <c r="S483" i="2" s="1"/>
  <c r="P785" i="2"/>
  <c r="O785" i="2" s="1"/>
  <c r="S785" i="2" s="1"/>
  <c r="P223" i="2"/>
  <c r="O223" i="2" s="1"/>
  <c r="S223" i="2" s="1"/>
  <c r="P564" i="2"/>
  <c r="O564" i="2" s="1"/>
  <c r="S564" i="2" s="1"/>
  <c r="P846" i="2"/>
  <c r="O846" i="2" s="1"/>
  <c r="S846" i="2" s="1"/>
  <c r="P496" i="2"/>
  <c r="O496" i="2" s="1"/>
  <c r="S496" i="2" s="1"/>
  <c r="P213" i="2"/>
  <c r="O213" i="2" s="1"/>
  <c r="S213" i="2" s="1"/>
  <c r="P469" i="2"/>
  <c r="O469" i="2" s="1"/>
  <c r="S469" i="2" s="1"/>
  <c r="P274" i="2"/>
  <c r="O274" i="2" s="1"/>
  <c r="S274" i="2" s="1"/>
  <c r="P615" i="2"/>
  <c r="O615" i="2" s="1"/>
  <c r="S615" i="2" s="1"/>
  <c r="P884" i="2"/>
  <c r="O884" i="2" s="1"/>
  <c r="S884" i="2" s="1"/>
  <c r="P488" i="2"/>
  <c r="P789" i="2"/>
  <c r="O789" i="2" s="1"/>
  <c r="S789" i="2" s="1"/>
  <c r="P228" i="2"/>
  <c r="O228" i="2" s="1"/>
  <c r="S228" i="2" s="1"/>
  <c r="P570" i="2"/>
  <c r="O570" i="2" s="1"/>
  <c r="S570" i="2" s="1"/>
  <c r="P850" i="2"/>
  <c r="O850" i="2" s="1"/>
  <c r="S850" i="2" s="1"/>
  <c r="P507" i="2"/>
  <c r="O507" i="2" s="1"/>
  <c r="S507" i="2" s="1"/>
  <c r="P545" i="2"/>
  <c r="O545" i="2" s="1"/>
  <c r="S545" i="2" s="1"/>
  <c r="P375" i="2"/>
  <c r="O375" i="2" s="1"/>
  <c r="S375" i="2" s="1"/>
  <c r="P704" i="2"/>
  <c r="P248" i="2"/>
  <c r="O248" i="2" s="1"/>
  <c r="S248" i="2" s="1"/>
  <c r="P590" i="2"/>
  <c r="O590" i="2" s="1"/>
  <c r="S590" i="2" s="1"/>
  <c r="P865" i="2"/>
  <c r="O865" i="2" s="1"/>
  <c r="S865" i="2" s="1"/>
  <c r="P330" i="2"/>
  <c r="O330" i="2" s="1"/>
  <c r="S330" i="2" s="1"/>
  <c r="P670" i="2"/>
  <c r="O670" i="2" s="1"/>
  <c r="S670" i="2" s="1"/>
  <c r="P246" i="2"/>
  <c r="O246" i="2" s="1"/>
  <c r="S246" i="2" s="1"/>
  <c r="P703" i="2"/>
  <c r="O703" i="2" s="1"/>
  <c r="S703" i="2" s="1"/>
  <c r="P293" i="2"/>
  <c r="P549" i="2"/>
  <c r="O549" i="2" s="1"/>
  <c r="S549" i="2" s="1"/>
  <c r="P380" i="2"/>
  <c r="O380" i="2" s="1"/>
  <c r="S380" i="2" s="1"/>
  <c r="P708" i="2"/>
  <c r="O708" i="2" s="1"/>
  <c r="S708" i="2" s="1"/>
  <c r="P254" i="2"/>
  <c r="O254" i="2" s="1"/>
  <c r="S254" i="2" s="1"/>
  <c r="P595" i="2"/>
  <c r="O595" i="2" s="1"/>
  <c r="S595" i="2" s="1"/>
  <c r="P869" i="2"/>
  <c r="O869" i="2" s="1"/>
  <c r="S869" i="2" s="1"/>
  <c r="P335" i="2"/>
  <c r="O335" i="2" s="1"/>
  <c r="S335" i="2" s="1"/>
  <c r="P674" i="2"/>
  <c r="O674" i="2" s="1"/>
  <c r="S674" i="2" s="1"/>
  <c r="P251" i="2"/>
  <c r="O251" i="2" s="1"/>
  <c r="S251" i="2" s="1"/>
  <c r="P711" i="2"/>
  <c r="O711" i="2" s="1"/>
  <c r="S711" i="2" s="1"/>
  <c r="P313" i="2"/>
  <c r="O313" i="2" s="1"/>
  <c r="S313" i="2" s="1"/>
  <c r="P241" i="2"/>
  <c r="O241" i="2" s="1"/>
  <c r="S241" i="2" s="1"/>
  <c r="P311" i="2"/>
  <c r="O311" i="2" s="1"/>
  <c r="S311" i="2" s="1"/>
  <c r="P720" i="2"/>
  <c r="O720" i="2" s="1"/>
  <c r="S720" i="2" s="1"/>
  <c r="P270" i="2"/>
  <c r="O270" i="2" s="1"/>
  <c r="S270" i="2" s="1"/>
  <c r="P611" i="2"/>
  <c r="O611" i="2" s="1"/>
  <c r="S611" i="2" s="1"/>
  <c r="P881" i="2"/>
  <c r="O881" i="2" s="1"/>
  <c r="S881" i="2" s="1"/>
  <c r="P351" i="2"/>
  <c r="O351" i="2" s="1"/>
  <c r="S351" i="2" s="1"/>
  <c r="P686" i="2"/>
  <c r="O686" i="2" s="1"/>
  <c r="S686" i="2" s="1"/>
  <c r="P267" i="2"/>
  <c r="O267" i="2" s="1"/>
  <c r="S267" i="2" s="1"/>
  <c r="P739" i="2"/>
  <c r="O739" i="2" s="1"/>
  <c r="S739" i="2" s="1"/>
  <c r="P373" i="2"/>
  <c r="O373" i="2" s="1"/>
  <c r="S373" i="2" s="1"/>
  <c r="P629" i="2"/>
  <c r="O629" i="2" s="1"/>
  <c r="S629" i="2" s="1"/>
  <c r="P487" i="2"/>
  <c r="O487" i="2" s="1"/>
  <c r="S487" i="2" s="1"/>
  <c r="P788" i="2"/>
  <c r="O788" i="2" s="1"/>
  <c r="S788" i="2" s="1"/>
  <c r="P360" i="2"/>
  <c r="O360" i="2" s="1"/>
  <c r="S360" i="2" s="1"/>
  <c r="P693" i="2"/>
  <c r="O693" i="2" s="1"/>
  <c r="S693" i="2" s="1"/>
  <c r="P619" i="2"/>
  <c r="O619" i="2" s="1"/>
  <c r="S619" i="2" s="1"/>
  <c r="P268" i="2"/>
  <c r="O268" i="2" s="1"/>
  <c r="S268" i="2" s="1"/>
  <c r="P529" i="2"/>
  <c r="O529" i="2" s="1"/>
  <c r="S529" i="2" s="1"/>
  <c r="P465" i="2"/>
  <c r="O465" i="2" s="1"/>
  <c r="S465" i="2" s="1"/>
  <c r="P225" i="2"/>
  <c r="O225" i="2" s="1"/>
  <c r="S225" i="2" s="1"/>
  <c r="P561" i="2"/>
  <c r="O561" i="2" s="1"/>
  <c r="S561" i="2" s="1"/>
  <c r="P257" i="2"/>
  <c r="O257" i="2" s="1"/>
  <c r="S257" i="2" s="1"/>
  <c r="P513" i="2"/>
  <c r="O513" i="2" s="1"/>
  <c r="S513" i="2" s="1"/>
  <c r="P332" i="2"/>
  <c r="O332" i="2" s="1"/>
  <c r="S332" i="2" s="1"/>
  <c r="P672" i="2"/>
  <c r="O672" i="2" s="1"/>
  <c r="S672" i="2" s="1"/>
  <c r="P206" i="2"/>
  <c r="O206" i="2" s="1"/>
  <c r="S206" i="2" s="1"/>
  <c r="P547" i="2"/>
  <c r="O547" i="2" s="1"/>
  <c r="S547" i="2" s="1"/>
  <c r="P833" i="2"/>
  <c r="P287" i="2"/>
  <c r="O287" i="2" s="1"/>
  <c r="S287" i="2" s="1"/>
  <c r="P628" i="2"/>
  <c r="O628" i="2" s="1"/>
  <c r="S628" i="2" s="1"/>
  <c r="P196" i="2"/>
  <c r="O196" i="2" s="1"/>
  <c r="S196" i="2" s="1"/>
  <c r="P624" i="2"/>
  <c r="O624" i="2" s="1"/>
  <c r="S624" i="2" s="1"/>
  <c r="P261" i="2"/>
  <c r="O261" i="2" s="1"/>
  <c r="S261" i="2" s="1"/>
  <c r="P517" i="2"/>
  <c r="O517" i="2" s="1"/>
  <c r="S517" i="2" s="1"/>
  <c r="P338" i="2"/>
  <c r="O338" i="2" s="1"/>
  <c r="S338" i="2" s="1"/>
  <c r="P676" i="2"/>
  <c r="O676" i="2" s="1"/>
  <c r="S676" i="2" s="1"/>
  <c r="P211" i="2"/>
  <c r="O211" i="2" s="1"/>
  <c r="S211" i="2" s="1"/>
  <c r="P552" i="2"/>
  <c r="O552" i="2" s="1"/>
  <c r="S552" i="2" s="1"/>
  <c r="P837" i="2"/>
  <c r="O837" i="2" s="1"/>
  <c r="S837" i="2" s="1"/>
  <c r="P292" i="2"/>
  <c r="O292" i="2" s="1"/>
  <c r="S292" i="2" s="1"/>
  <c r="P634" i="2"/>
  <c r="O634" i="2" s="1"/>
  <c r="S634" i="2" s="1"/>
  <c r="P203" i="2"/>
  <c r="O203" i="2" s="1"/>
  <c r="S203" i="2" s="1"/>
  <c r="P635" i="2"/>
  <c r="O635" i="2" s="1"/>
  <c r="S635" i="2" s="1"/>
  <c r="P281" i="2"/>
  <c r="P227" i="2"/>
  <c r="O227" i="2" s="1"/>
  <c r="S227" i="2" s="1"/>
  <c r="P568" i="2"/>
  <c r="O568" i="2" s="1"/>
  <c r="S568" i="2" s="1"/>
  <c r="P849" i="2"/>
  <c r="O849" i="2" s="1"/>
  <c r="S849" i="2" s="1"/>
  <c r="P308" i="2"/>
  <c r="O308" i="2" s="1"/>
  <c r="S308" i="2" s="1"/>
  <c r="P650" i="2"/>
  <c r="O650" i="2" s="1"/>
  <c r="S650" i="2" s="1"/>
  <c r="P219" i="2"/>
  <c r="O219" i="2" s="1"/>
  <c r="S219" i="2" s="1"/>
  <c r="P667" i="2"/>
  <c r="O667" i="2" s="1"/>
  <c r="S667" i="2" s="1"/>
  <c r="P277" i="2"/>
  <c r="O277" i="2" s="1"/>
  <c r="S277" i="2" s="1"/>
  <c r="P533" i="2"/>
  <c r="O533" i="2" s="1"/>
  <c r="S533" i="2" s="1"/>
  <c r="P359" i="2"/>
  <c r="O359" i="2" s="1"/>
  <c r="S359" i="2" s="1"/>
  <c r="P692" i="2"/>
  <c r="O692" i="2" s="1"/>
  <c r="S692" i="2" s="1"/>
  <c r="P232" i="2"/>
  <c r="P574" i="2"/>
  <c r="O574" i="2" s="1"/>
  <c r="S574" i="2" s="1"/>
  <c r="P853" i="2"/>
  <c r="O853" i="2" s="1"/>
  <c r="S853" i="2" s="1"/>
  <c r="P314" i="2"/>
  <c r="O314" i="2" s="1"/>
  <c r="S314" i="2" s="1"/>
  <c r="P655" i="2"/>
  <c r="O655" i="2" s="1"/>
  <c r="S655" i="2" s="1"/>
  <c r="P230" i="2"/>
  <c r="O230" i="2" s="1"/>
  <c r="S230" i="2" s="1"/>
  <c r="P675" i="2"/>
  <c r="O675" i="2" s="1"/>
  <c r="S675" i="2" s="1"/>
  <c r="P609" i="2"/>
  <c r="O609" i="2" s="1"/>
  <c r="S609" i="2" s="1"/>
  <c r="P460" i="2"/>
  <c r="O460" i="2" s="1"/>
  <c r="S460" i="2" s="1"/>
  <c r="P768" i="2"/>
  <c r="O768" i="2" s="1"/>
  <c r="S768" i="2" s="1"/>
  <c r="P334" i="2"/>
  <c r="O334" i="2" s="1"/>
  <c r="S334" i="2" s="1"/>
  <c r="P673" i="2"/>
  <c r="O673" i="2" s="1"/>
  <c r="S673" i="2" s="1"/>
  <c r="P566" i="2"/>
  <c r="O566" i="2" s="1"/>
  <c r="S566" i="2" s="1"/>
  <c r="P415" i="2"/>
  <c r="O415" i="2" s="1"/>
  <c r="S415" i="2" s="1"/>
  <c r="P734" i="2"/>
  <c r="O734" i="2" s="1"/>
  <c r="S734" i="2" s="1"/>
  <c r="P331" i="2"/>
  <c r="O331" i="2" s="1"/>
  <c r="S331" i="2" s="1"/>
  <c r="P811" i="2"/>
  <c r="O811" i="2" s="1"/>
  <c r="S811" i="2" s="1"/>
  <c r="P357" i="2"/>
  <c r="O357" i="2" s="1"/>
  <c r="S357" i="2" s="1"/>
  <c r="P613" i="2"/>
  <c r="O613" i="2" s="1"/>
  <c r="S613" i="2" s="1"/>
  <c r="P466" i="2"/>
  <c r="O466" i="2" s="1"/>
  <c r="S466" i="2" s="1"/>
  <c r="P772" i="2"/>
  <c r="P339" i="2"/>
  <c r="O339" i="2" s="1"/>
  <c r="S339" i="2" s="1"/>
  <c r="P677" i="2"/>
  <c r="O677" i="2" s="1"/>
  <c r="S677" i="2" s="1"/>
  <c r="P576" i="2"/>
  <c r="O576" i="2" s="1"/>
  <c r="S576" i="2" s="1"/>
  <c r="P420" i="2"/>
  <c r="O420" i="2" s="1"/>
  <c r="S420" i="2" s="1"/>
  <c r="P738" i="2"/>
  <c r="O738" i="2" s="1"/>
  <c r="S738" i="2" s="1"/>
  <c r="P336" i="2"/>
  <c r="O336" i="2" s="1"/>
  <c r="S336" i="2" s="1"/>
  <c r="P827" i="2"/>
  <c r="O827" i="2" s="1"/>
  <c r="S827" i="2" s="1"/>
  <c r="P377" i="2"/>
  <c r="P369" i="2"/>
  <c r="O369" i="2" s="1"/>
  <c r="S369" i="2" s="1"/>
  <c r="P482" i="2"/>
  <c r="O482" i="2" s="1"/>
  <c r="S482" i="2" s="1"/>
  <c r="P784" i="2"/>
  <c r="O784" i="2" s="1"/>
  <c r="S784" i="2" s="1"/>
  <c r="P355" i="2"/>
  <c r="O355" i="2" s="1"/>
  <c r="S355" i="2" s="1"/>
  <c r="P689" i="2"/>
  <c r="O689" i="2" s="1"/>
  <c r="S689" i="2" s="1"/>
  <c r="P608" i="2"/>
  <c r="O608" i="2" s="1"/>
  <c r="S608" i="2" s="1"/>
  <c r="P436" i="2"/>
  <c r="O436" i="2" s="1"/>
  <c r="S436" i="2" s="1"/>
  <c r="P750" i="2"/>
  <c r="O750" i="2" s="1"/>
  <c r="S750" i="2" s="1"/>
  <c r="P352" i="2"/>
  <c r="O352" i="2" s="1"/>
  <c r="S352" i="2" s="1"/>
  <c r="P875" i="2"/>
  <c r="O875" i="2" s="1"/>
  <c r="S875" i="2" s="1"/>
  <c r="P437" i="2"/>
  <c r="O437" i="2" s="1"/>
  <c r="S437" i="2" s="1"/>
  <c r="P231" i="2"/>
  <c r="O231" i="2" s="1"/>
  <c r="S231" i="2" s="1"/>
  <c r="P572" i="2"/>
  <c r="O572" i="2" s="1"/>
  <c r="S572" i="2" s="1"/>
  <c r="P852" i="2"/>
  <c r="O852" i="2" s="1"/>
  <c r="S852" i="2" s="1"/>
  <c r="P446" i="2"/>
  <c r="O446" i="2" s="1"/>
  <c r="S446" i="2" s="1"/>
  <c r="P757" i="2"/>
  <c r="O757" i="2" s="1"/>
  <c r="S757" i="2" s="1"/>
  <c r="P783" i="2"/>
  <c r="O783" i="2" s="1"/>
  <c r="S783" i="2" s="1"/>
  <c r="P527" i="2"/>
  <c r="O527" i="2" s="1"/>
  <c r="S527" i="2" s="1"/>
  <c r="P818" i="2"/>
  <c r="O818" i="2" s="1"/>
  <c r="S818" i="2" s="1"/>
  <c r="P443" i="2"/>
  <c r="P200" i="2"/>
  <c r="O200" i="2" s="1"/>
  <c r="S200" i="2" s="1"/>
  <c r="P835" i="2"/>
  <c r="O835" i="2" s="1"/>
  <c r="S835" i="2" s="1"/>
  <c r="P425" i="2"/>
  <c r="O425" i="2" s="1"/>
  <c r="S425" i="2" s="1"/>
  <c r="P215" i="2"/>
  <c r="O215" i="2" s="1"/>
  <c r="S215" i="2" s="1"/>
  <c r="P556" i="2"/>
  <c r="O556" i="2" s="1"/>
  <c r="S556" i="2" s="1"/>
  <c r="P840" i="2"/>
  <c r="O840" i="2" s="1"/>
  <c r="S840" i="2" s="1"/>
  <c r="P430" i="2"/>
  <c r="O430" i="2" s="1"/>
  <c r="S430" i="2" s="1"/>
  <c r="P745" i="2"/>
  <c r="O745" i="2" s="1"/>
  <c r="S745" i="2" s="1"/>
  <c r="P747" i="2"/>
  <c r="O747" i="2" s="1"/>
  <c r="S747" i="2" s="1"/>
  <c r="P511" i="2"/>
  <c r="O511" i="2" s="1"/>
  <c r="S511" i="2" s="1"/>
  <c r="P806" i="2"/>
  <c r="O806" i="2" s="1"/>
  <c r="S806" i="2" s="1"/>
  <c r="P427" i="2"/>
  <c r="O427" i="2" s="1"/>
  <c r="S427" i="2" s="1"/>
  <c r="P197" i="2"/>
  <c r="O197" i="2" s="1"/>
  <c r="S197" i="2" s="1"/>
  <c r="P445" i="2"/>
  <c r="O445" i="2" s="1"/>
  <c r="S445" i="2" s="1"/>
  <c r="P242" i="2"/>
  <c r="O242" i="2" s="1"/>
  <c r="S242" i="2" s="1"/>
  <c r="P583" i="2"/>
  <c r="O583" i="2" s="1"/>
  <c r="S583" i="2" s="1"/>
  <c r="P860" i="2"/>
  <c r="O860" i="2" s="1"/>
  <c r="S860" i="2" s="1"/>
  <c r="P456" i="2"/>
  <c r="O456" i="2" s="1"/>
  <c r="S456" i="2" s="1"/>
  <c r="P765" i="2"/>
  <c r="O765" i="2" s="1"/>
  <c r="S765" i="2" s="1"/>
  <c r="P194" i="2"/>
  <c r="O194" i="2" s="1"/>
  <c r="S194" i="2" s="1"/>
  <c r="P538" i="2"/>
  <c r="O538" i="2" s="1"/>
  <c r="S538" i="2" s="1"/>
  <c r="P826" i="2"/>
  <c r="O826" i="2" s="1"/>
  <c r="S826" i="2" s="1"/>
  <c r="P614" i="2"/>
  <c r="O614" i="2" s="1"/>
  <c r="S614" i="2" s="1"/>
  <c r="P569" i="2"/>
  <c r="O569" i="2" s="1"/>
  <c r="S569" i="2" s="1"/>
  <c r="P407" i="2"/>
  <c r="O407" i="2" s="1"/>
  <c r="S407" i="2" s="1"/>
  <c r="P728" i="2"/>
  <c r="O728" i="2" s="1"/>
  <c r="S728" i="2" s="1"/>
  <c r="P280" i="2"/>
  <c r="O280" i="2" s="1"/>
  <c r="S280" i="2" s="1"/>
  <c r="P622" i="2"/>
  <c r="O622" i="2" s="1"/>
  <c r="S622" i="2" s="1"/>
  <c r="P889" i="2"/>
  <c r="O889" i="2" s="1"/>
  <c r="S889" i="2" s="1"/>
  <c r="P362" i="2"/>
  <c r="O362" i="2" s="1"/>
  <c r="S362" i="2" s="1"/>
  <c r="P694" i="2"/>
  <c r="O694" i="2" s="1"/>
  <c r="S694" i="2" s="1"/>
  <c r="P278" i="2"/>
  <c r="O278" i="2" s="1"/>
  <c r="S278" i="2" s="1"/>
  <c r="P763" i="2"/>
  <c r="O763" i="2" s="1"/>
  <c r="S763" i="2" s="1"/>
  <c r="P333" i="2"/>
  <c r="O333" i="2" s="1"/>
  <c r="S333" i="2" s="1"/>
  <c r="P589" i="2"/>
  <c r="O589" i="2" s="1"/>
  <c r="S589" i="2" s="1"/>
  <c r="P434" i="2"/>
  <c r="O434" i="2" s="1"/>
  <c r="S434" i="2" s="1"/>
  <c r="P442" i="2"/>
  <c r="O442" i="2" s="1"/>
  <c r="S442" i="2" s="1"/>
  <c r="P871" i="2"/>
  <c r="O871" i="2" s="1"/>
  <c r="S871" i="2" s="1"/>
  <c r="P776" i="2"/>
  <c r="O776" i="2" s="1"/>
  <c r="S776" i="2" s="1"/>
  <c r="P426" i="2"/>
  <c r="O426" i="2" s="1"/>
  <c r="S426" i="2" s="1"/>
  <c r="P381" i="2"/>
  <c r="O381" i="2" s="1"/>
  <c r="S381" i="2" s="1"/>
  <c r="P371" i="2"/>
  <c r="O371" i="2" s="1"/>
  <c r="S371" i="2" s="1"/>
  <c r="P282" i="2"/>
  <c r="O282" i="2" s="1"/>
  <c r="S282" i="2" s="1"/>
  <c r="P698" i="2"/>
  <c r="O698" i="2" s="1"/>
  <c r="S698" i="2" s="1"/>
  <c r="P459" i="2"/>
  <c r="O459" i="2" s="1"/>
  <c r="S459" i="2" s="1"/>
  <c r="P633" i="2"/>
  <c r="O633" i="2" s="1"/>
  <c r="S633" i="2" s="1"/>
  <c r="P578" i="2"/>
  <c r="O578" i="2" s="1"/>
  <c r="S578" i="2" s="1"/>
  <c r="P192" i="2"/>
  <c r="O192" i="2" s="1"/>
  <c r="S192" i="2" s="1"/>
  <c r="P697" i="2"/>
  <c r="O697" i="2" s="1"/>
  <c r="S697" i="2" s="1"/>
  <c r="P795" i="2"/>
  <c r="O795" i="2" s="1"/>
  <c r="S795" i="2" s="1"/>
  <c r="P618" i="2"/>
  <c r="O618" i="2" s="1"/>
  <c r="S618" i="2" s="1"/>
  <c r="P363" i="2"/>
  <c r="P205" i="2"/>
  <c r="O205" i="2" s="1"/>
  <c r="S205" i="2" s="1"/>
  <c r="P525" i="2"/>
  <c r="O525" i="2" s="1"/>
  <c r="S525" i="2" s="1"/>
  <c r="P519" i="2"/>
  <c r="O519" i="2" s="1"/>
  <c r="S519" i="2" s="1"/>
  <c r="P812" i="2"/>
  <c r="O812" i="2" s="1"/>
  <c r="S812" i="2" s="1"/>
  <c r="P392" i="2"/>
  <c r="O392" i="2" s="1"/>
  <c r="S392" i="2" s="1"/>
  <c r="P717" i="2"/>
  <c r="O717" i="2" s="1"/>
  <c r="S717" i="2" s="1"/>
  <c r="P679" i="2"/>
  <c r="O679" i="2" s="1"/>
  <c r="S679" i="2" s="1"/>
  <c r="P474" i="2"/>
  <c r="O474" i="2" s="1"/>
  <c r="S474" i="2" s="1"/>
  <c r="P778" i="2"/>
  <c r="O778" i="2" s="1"/>
  <c r="S778" i="2" s="1"/>
  <c r="P390" i="2"/>
  <c r="O390" i="2" s="1"/>
  <c r="S390" i="2" s="1"/>
  <c r="P803" i="2"/>
  <c r="O803" i="2" s="1"/>
  <c r="S803" i="2" s="1"/>
  <c r="P585" i="2"/>
  <c r="O585" i="2" s="1"/>
  <c r="S585" i="2" s="1"/>
  <c r="P428" i="2"/>
  <c r="O428" i="2" s="1"/>
  <c r="S428" i="2" s="1"/>
  <c r="P744" i="2"/>
  <c r="O744" i="2" s="1"/>
  <c r="S744" i="2" s="1"/>
  <c r="P302" i="2"/>
  <c r="O302" i="2" s="1"/>
  <c r="S302" i="2" s="1"/>
  <c r="P643" i="2"/>
  <c r="O643" i="2" s="1"/>
  <c r="S643" i="2" s="1"/>
  <c r="P502" i="2"/>
  <c r="O502" i="2" s="1"/>
  <c r="S502" i="2" s="1"/>
  <c r="P383" i="2"/>
  <c r="O383" i="2" s="1"/>
  <c r="S383" i="2" s="1"/>
  <c r="P710" i="2"/>
  <c r="O710" i="2" s="1"/>
  <c r="S710" i="2" s="1"/>
  <c r="P299" i="2"/>
  <c r="O299" i="2" s="1"/>
  <c r="S299" i="2" s="1"/>
  <c r="P823" i="2"/>
  <c r="O823" i="2" s="1"/>
  <c r="S823" i="2" s="1"/>
  <c r="P349" i="2"/>
  <c r="O349" i="2" s="1"/>
  <c r="S349" i="2" s="1"/>
  <c r="P605" i="2"/>
  <c r="O605" i="2" s="1"/>
  <c r="S605" i="2" s="1"/>
  <c r="P455" i="2"/>
  <c r="P764" i="2"/>
  <c r="O764" i="2" s="1"/>
  <c r="S764" i="2" s="1"/>
  <c r="P328" i="2"/>
  <c r="O328" i="2" s="1"/>
  <c r="S328" i="2" s="1"/>
  <c r="P669" i="2"/>
  <c r="O669" i="2" s="1"/>
  <c r="S669" i="2" s="1"/>
  <c r="P555" i="2"/>
  <c r="O555" i="2" s="1"/>
  <c r="S555" i="2" s="1"/>
  <c r="P410" i="2"/>
  <c r="O410" i="2" s="1"/>
  <c r="S410" i="2" s="1"/>
  <c r="P730" i="2"/>
  <c r="O730" i="2" s="1"/>
  <c r="S730" i="2" s="1"/>
  <c r="P326" i="2"/>
  <c r="O326" i="2" s="1"/>
  <c r="S326" i="2" s="1"/>
  <c r="P791" i="2"/>
  <c r="O791" i="2" s="1"/>
  <c r="S791" i="2" s="1"/>
  <c r="P537" i="2"/>
  <c r="O537" i="2" s="1"/>
  <c r="S537" i="2" s="1"/>
  <c r="P364" i="2"/>
  <c r="O364" i="2" s="1"/>
  <c r="S364" i="2" s="1"/>
  <c r="P696" i="2"/>
  <c r="O696" i="2" s="1"/>
  <c r="S696" i="2" s="1"/>
  <c r="P238" i="2"/>
  <c r="P579" i="2"/>
  <c r="O579" i="2" s="1"/>
  <c r="S579" i="2" s="1"/>
  <c r="P857" i="2"/>
  <c r="O857" i="2" s="1"/>
  <c r="S857" i="2" s="1"/>
  <c r="P319" i="2"/>
  <c r="O319" i="2" s="1"/>
  <c r="S319" i="2" s="1"/>
  <c r="P660" i="2"/>
  <c r="P235" i="2"/>
  <c r="O235" i="2" s="1"/>
  <c r="S235" i="2" s="1"/>
  <c r="P687" i="2"/>
  <c r="O687" i="2" s="1"/>
  <c r="S687" i="2" s="1"/>
  <c r="P301" i="2"/>
  <c r="O301" i="2" s="1"/>
  <c r="S301" i="2" s="1"/>
  <c r="P557" i="2"/>
  <c r="O557" i="2" s="1"/>
  <c r="S557" i="2" s="1"/>
  <c r="P391" i="2"/>
  <c r="O391" i="2" s="1"/>
  <c r="S391" i="2" s="1"/>
  <c r="P716" i="2"/>
  <c r="O716" i="2" s="1"/>
  <c r="S716" i="2" s="1"/>
  <c r="P264" i="2"/>
  <c r="O264" i="2" s="1"/>
  <c r="S264" i="2" s="1"/>
  <c r="P606" i="2"/>
  <c r="O606" i="2" s="1"/>
  <c r="S606" i="2" s="1"/>
  <c r="P877" i="2"/>
  <c r="O877" i="2" s="1"/>
  <c r="S877" i="2" s="1"/>
  <c r="P346" i="2"/>
  <c r="O346" i="2" s="1"/>
  <c r="S346" i="2" s="1"/>
  <c r="P262" i="2"/>
  <c r="O262" i="2" s="1"/>
  <c r="S262" i="2" s="1"/>
  <c r="P528" i="2"/>
  <c r="O528" i="2" s="1"/>
  <c r="S528" i="2" s="1"/>
  <c r="P824" i="2"/>
  <c r="O824" i="2" s="1"/>
  <c r="S824" i="2" s="1"/>
  <c r="P707" i="2"/>
  <c r="O707" i="2" s="1"/>
  <c r="S707" i="2" s="1"/>
  <c r="P851" i="2"/>
  <c r="O851" i="2" s="1"/>
  <c r="S851" i="2" s="1"/>
  <c r="P844" i="2"/>
  <c r="O844" i="2" s="1"/>
  <c r="S844" i="2" s="1"/>
  <c r="P759" i="2"/>
  <c r="O759" i="2" s="1"/>
  <c r="S759" i="2" s="1"/>
  <c r="P754" i="2"/>
  <c r="O754" i="2" s="1"/>
  <c r="S754" i="2" s="1"/>
  <c r="P361" i="2"/>
  <c r="O361" i="2" s="1"/>
  <c r="S361" i="2" s="1"/>
  <c r="P344" i="2"/>
  <c r="O344" i="2" s="1"/>
  <c r="S344" i="2" s="1"/>
  <c r="P742" i="2"/>
  <c r="O742" i="2" s="1"/>
  <c r="S742" i="2" s="1"/>
  <c r="P637" i="2"/>
  <c r="O637" i="2" s="1"/>
  <c r="S637" i="2" s="1"/>
  <c r="P701" i="2"/>
  <c r="O701" i="2" s="1"/>
  <c r="S701" i="2" s="1"/>
  <c r="P367" i="2"/>
  <c r="O367" i="2" s="1"/>
  <c r="S367" i="2" s="1"/>
  <c r="P762" i="2"/>
  <c r="O762" i="2" s="1"/>
  <c r="S762" i="2" s="1"/>
  <c r="P775" i="2"/>
  <c r="O775" i="2" s="1"/>
  <c r="S775" i="2" s="1"/>
  <c r="P236" i="2"/>
  <c r="O236" i="2" s="1"/>
  <c r="S236" i="2" s="1"/>
  <c r="P663" i="2"/>
  <c r="O663" i="2" s="1"/>
  <c r="S663" i="2" s="1"/>
  <c r="P366" i="2"/>
  <c r="O366" i="2" s="1"/>
  <c r="S366" i="2" s="1"/>
  <c r="P761" i="2"/>
  <c r="O761" i="2" s="1"/>
  <c r="S761" i="2" s="1"/>
  <c r="P276" i="2"/>
  <c r="O276" i="2" s="1"/>
  <c r="S276" i="2" s="1"/>
  <c r="P758" i="2"/>
  <c r="O758" i="2" s="1"/>
  <c r="S758" i="2" s="1"/>
  <c r="P448" i="2"/>
  <c r="O448" i="2" s="1"/>
  <c r="S448" i="2" s="1"/>
  <c r="P269" i="2"/>
  <c r="O269" i="2" s="1"/>
  <c r="S269" i="2" s="1"/>
  <c r="P653" i="2"/>
  <c r="O653" i="2" s="1"/>
  <c r="S653" i="2" s="1"/>
  <c r="P604" i="2"/>
  <c r="O604" i="2" s="1"/>
  <c r="S604" i="2" s="1"/>
  <c r="P876" i="2"/>
  <c r="O876" i="2" s="1"/>
  <c r="S876" i="2" s="1"/>
  <c r="P478" i="2"/>
  <c r="O478" i="2" s="1"/>
  <c r="S478" i="2" s="1"/>
  <c r="P781" i="2"/>
  <c r="O781" i="2" s="1"/>
  <c r="S781" i="2" s="1"/>
  <c r="P218" i="2"/>
  <c r="P559" i="2"/>
  <c r="O559" i="2" s="1"/>
  <c r="S559" i="2" s="1"/>
  <c r="P842" i="2"/>
  <c r="O842" i="2" s="1"/>
  <c r="S842" i="2" s="1"/>
  <c r="P486" i="2"/>
  <c r="O486" i="2" s="1"/>
  <c r="S486" i="2" s="1"/>
  <c r="P393" i="2"/>
  <c r="O393" i="2" s="1"/>
  <c r="S393" i="2" s="1"/>
  <c r="P649" i="2"/>
  <c r="O649" i="2" s="1"/>
  <c r="S649" i="2" s="1"/>
  <c r="P514" i="2"/>
  <c r="O514" i="2" s="1"/>
  <c r="S514" i="2" s="1"/>
  <c r="P808" i="2"/>
  <c r="O808" i="2" s="1"/>
  <c r="S808" i="2" s="1"/>
  <c r="P387" i="2"/>
  <c r="O387" i="2" s="1"/>
  <c r="S387" i="2" s="1"/>
  <c r="P713" i="2"/>
  <c r="O713" i="2" s="1"/>
  <c r="S713" i="2" s="1"/>
  <c r="P671" i="2"/>
  <c r="O671" i="2" s="1"/>
  <c r="S671" i="2" s="1"/>
  <c r="P468" i="2"/>
  <c r="O468" i="2" s="1"/>
  <c r="S468" i="2" s="1"/>
  <c r="P774" i="2"/>
  <c r="O774" i="2" s="1"/>
  <c r="S774" i="2" s="1"/>
  <c r="P384" i="2"/>
  <c r="O384" i="2" s="1"/>
  <c r="S384" i="2" s="1"/>
  <c r="P879" i="2"/>
  <c r="O879" i="2" s="1"/>
  <c r="S879" i="2" s="1"/>
  <c r="P413" i="2"/>
  <c r="O413" i="2" s="1"/>
  <c r="S413" i="2" s="1"/>
  <c r="P198" i="2"/>
  <c r="O198" i="2" s="1"/>
  <c r="S198" i="2" s="1"/>
  <c r="P540" i="2"/>
  <c r="O540" i="2" s="1"/>
  <c r="S540" i="2" s="1"/>
  <c r="P828" i="2"/>
  <c r="O828" i="2" s="1"/>
  <c r="S828" i="2" s="1"/>
  <c r="P414" i="2"/>
  <c r="O414" i="2" s="1"/>
  <c r="S414" i="2" s="1"/>
  <c r="P733" i="2"/>
  <c r="O733" i="2" s="1"/>
  <c r="S733" i="2" s="1"/>
  <c r="P715" i="2"/>
  <c r="O715" i="2" s="1"/>
  <c r="S715" i="2" s="1"/>
  <c r="P495" i="2"/>
  <c r="O495" i="2" s="1"/>
  <c r="S495" i="2" s="1"/>
  <c r="P794" i="2"/>
  <c r="O794" i="2" s="1"/>
  <c r="S794" i="2" s="1"/>
  <c r="P411" i="2"/>
  <c r="O411" i="2" s="1"/>
  <c r="S411" i="2" s="1"/>
  <c r="P867" i="2"/>
  <c r="O867" i="2" s="1"/>
  <c r="S867" i="2" s="1"/>
  <c r="P601" i="2"/>
  <c r="O601" i="2" s="1"/>
  <c r="S601" i="2" s="1"/>
  <c r="P450" i="2"/>
  <c r="O450" i="2" s="1"/>
  <c r="S450" i="2" s="1"/>
  <c r="P760" i="2"/>
  <c r="P323" i="2"/>
  <c r="O323" i="2" s="1"/>
  <c r="S323" i="2" s="1"/>
  <c r="P664" i="2"/>
  <c r="O664" i="2" s="1"/>
  <c r="S664" i="2" s="1"/>
  <c r="P544" i="2"/>
  <c r="O544" i="2" s="1"/>
  <c r="S544" i="2" s="1"/>
  <c r="P404" i="2"/>
  <c r="O404" i="2" s="1"/>
  <c r="S404" i="2" s="1"/>
  <c r="P726" i="2"/>
  <c r="O726" i="2" s="1"/>
  <c r="S726" i="2" s="1"/>
  <c r="P320" i="2"/>
  <c r="O320" i="2" s="1"/>
  <c r="S320" i="2" s="1"/>
  <c r="P887" i="2"/>
  <c r="O887" i="2" s="1"/>
  <c r="S887" i="2" s="1"/>
  <c r="P365" i="2"/>
  <c r="O365" i="2" s="1"/>
  <c r="S365" i="2" s="1"/>
  <c r="P621" i="2"/>
  <c r="O621" i="2" s="1"/>
  <c r="S621" i="2" s="1"/>
  <c r="P476" i="2"/>
  <c r="O476" i="2" s="1"/>
  <c r="S476" i="2" s="1"/>
  <c r="P780" i="2"/>
  <c r="O780" i="2" s="1"/>
  <c r="S780" i="2" s="1"/>
  <c r="P350" i="2"/>
  <c r="O350" i="2" s="1"/>
  <c r="S350" i="2" s="1"/>
  <c r="P685" i="2"/>
  <c r="O685" i="2" s="1"/>
  <c r="S685" i="2" s="1"/>
  <c r="P598" i="2"/>
  <c r="O598" i="2" s="1"/>
  <c r="S598" i="2" s="1"/>
  <c r="P431" i="2"/>
  <c r="O431" i="2" s="1"/>
  <c r="S431" i="2" s="1"/>
  <c r="P746" i="2"/>
  <c r="O746" i="2" s="1"/>
  <c r="S746" i="2" s="1"/>
  <c r="P347" i="2"/>
  <c r="O347" i="2" s="1"/>
  <c r="S347" i="2" s="1"/>
  <c r="P665" i="2"/>
  <c r="O665" i="2" s="1"/>
  <c r="S665" i="2" s="1"/>
  <c r="P729" i="2"/>
  <c r="O729" i="2" s="1"/>
  <c r="S729" i="2" s="1"/>
  <c r="P406" i="2"/>
  <c r="O406" i="2" s="1"/>
  <c r="S406" i="2" s="1"/>
  <c r="P220" i="2"/>
  <c r="O220" i="2" s="1"/>
  <c r="S220" i="2" s="1"/>
  <c r="P435" i="2"/>
  <c r="O435" i="2" s="1"/>
  <c r="S435" i="2" s="1"/>
  <c r="P516" i="2"/>
  <c r="O516" i="2" s="1"/>
  <c r="S516" i="2" s="1"/>
  <c r="P358" i="2"/>
  <c r="P617" i="2"/>
  <c r="O617" i="2" s="1"/>
  <c r="S617" i="2" s="1"/>
  <c r="P681" i="2"/>
  <c r="O681" i="2" s="1"/>
  <c r="S681" i="2" s="1"/>
  <c r="P342" i="2"/>
  <c r="O342" i="2" s="1"/>
  <c r="S342" i="2" s="1"/>
  <c r="P498" i="2"/>
  <c r="O498" i="2" s="1"/>
  <c r="S498" i="2" s="1"/>
  <c r="P454" i="2"/>
  <c r="O454" i="2" s="1"/>
  <c r="S454" i="2" s="1"/>
  <c r="P452" i="2"/>
  <c r="O452" i="2" s="1"/>
  <c r="S452" i="2" s="1"/>
  <c r="P283" i="2"/>
  <c r="O283" i="2" s="1"/>
  <c r="S283" i="2" s="1"/>
  <c r="P831" i="2"/>
  <c r="O831" i="2" s="1"/>
  <c r="S831" i="2" s="1"/>
  <c r="P322" i="2"/>
  <c r="O322" i="2" s="1"/>
  <c r="S322" i="2" s="1"/>
  <c r="P792" i="2"/>
  <c r="O792" i="2" s="1"/>
  <c r="S792" i="2" s="1"/>
  <c r="P451" i="2"/>
  <c r="O451" i="2" s="1"/>
  <c r="S451" i="2" s="1"/>
  <c r="P825" i="2"/>
  <c r="O825" i="2" s="1"/>
  <c r="S825" i="2" s="1"/>
  <c r="P447" i="2"/>
  <c r="O447" i="2" s="1"/>
  <c r="S447" i="2" s="1"/>
  <c r="P822" i="2"/>
  <c r="O822" i="2" s="1"/>
  <c r="S822" i="2" s="1"/>
  <c r="P603" i="2"/>
  <c r="O603" i="2" s="1"/>
  <c r="S603" i="2" s="1"/>
  <c r="P397" i="2"/>
  <c r="O397" i="2" s="1"/>
  <c r="S397" i="2" s="1"/>
  <c r="P263" i="2"/>
  <c r="O263" i="2" s="1"/>
  <c r="S263" i="2" s="1"/>
  <c r="P684" i="2"/>
  <c r="O684" i="2" s="1"/>
  <c r="S684" i="2" s="1"/>
  <c r="P222" i="2"/>
  <c r="O222" i="2" s="1"/>
  <c r="S222" i="2" s="1"/>
  <c r="P563" i="2"/>
  <c r="O563" i="2" s="1"/>
  <c r="S563" i="2" s="1"/>
  <c r="P845" i="2"/>
  <c r="O845" i="2" s="1"/>
  <c r="S845" i="2" s="1"/>
  <c r="P303" i="2"/>
  <c r="O303" i="2" s="1"/>
  <c r="S303" i="2" s="1"/>
  <c r="P644" i="2"/>
  <c r="O644" i="2" s="1"/>
  <c r="S644" i="2" s="1"/>
  <c r="P214" i="2"/>
  <c r="O214" i="2" s="1"/>
  <c r="S214" i="2" s="1"/>
  <c r="P656" i="2"/>
  <c r="O656" i="2" s="1"/>
  <c r="S656" i="2" s="1"/>
  <c r="P457" i="2"/>
  <c r="O457" i="2" s="1"/>
  <c r="S457" i="2" s="1"/>
  <c r="P258" i="2"/>
  <c r="O258" i="2" s="1"/>
  <c r="S258" i="2" s="1"/>
  <c r="P599" i="2"/>
  <c r="O599" i="2" s="1"/>
  <c r="S599" i="2" s="1"/>
  <c r="P872" i="2"/>
  <c r="O872" i="2" s="1"/>
  <c r="S872" i="2" s="1"/>
  <c r="P472" i="2"/>
  <c r="O472" i="2" s="1"/>
  <c r="S472" i="2" s="1"/>
  <c r="P777" i="2"/>
  <c r="O777" i="2" s="1"/>
  <c r="S777" i="2" s="1"/>
  <c r="P212" i="2"/>
  <c r="O212" i="2" s="1"/>
  <c r="S212" i="2" s="1"/>
  <c r="P554" i="2"/>
  <c r="O554" i="2" s="1"/>
  <c r="S554" i="2" s="1"/>
  <c r="P838" i="2"/>
  <c r="O838" i="2" s="1"/>
  <c r="S838" i="2" s="1"/>
  <c r="P475" i="2"/>
  <c r="O475" i="2" s="1"/>
  <c r="S475" i="2" s="1"/>
  <c r="P221" i="2"/>
  <c r="O221" i="2" s="1"/>
  <c r="S221" i="2" s="1"/>
  <c r="P477" i="2"/>
  <c r="O477" i="2" s="1"/>
  <c r="S477" i="2" s="1"/>
  <c r="P284" i="2"/>
  <c r="O284" i="2" s="1"/>
  <c r="S284" i="2" s="1"/>
  <c r="P626" i="2"/>
  <c r="O626" i="2" s="1"/>
  <c r="S626" i="2" s="1"/>
  <c r="P224" i="2"/>
  <c r="O224" i="2" s="1"/>
  <c r="S224" i="2" s="1"/>
  <c r="P499" i="2"/>
  <c r="O499" i="2" s="1"/>
  <c r="S499" i="2" s="1"/>
  <c r="P797" i="2"/>
  <c r="O797" i="2" s="1"/>
  <c r="S797" i="2" s="1"/>
  <c r="P239" i="2"/>
  <c r="O239" i="2" s="1"/>
  <c r="S239" i="2" s="1"/>
  <c r="P580" i="2"/>
  <c r="O580" i="2" s="1"/>
  <c r="S580" i="2" s="1"/>
  <c r="P858" i="2"/>
  <c r="O858" i="2" s="1"/>
  <c r="S858" i="2" s="1"/>
  <c r="P535" i="2"/>
  <c r="O535" i="2" s="1"/>
  <c r="S535" i="2" s="1"/>
  <c r="P490" i="2"/>
  <c r="O490" i="2" s="1"/>
  <c r="S490" i="2" s="1"/>
  <c r="P562" i="2"/>
  <c r="O562" i="2" s="1"/>
  <c r="S562" i="2" s="1"/>
  <c r="P432" i="2"/>
  <c r="O432" i="2" s="1"/>
  <c r="S432" i="2" s="1"/>
  <c r="P799" i="2"/>
  <c r="O799" i="2" s="1"/>
  <c r="S799" i="2" s="1"/>
  <c r="P471" i="2"/>
  <c r="O471" i="2" s="1"/>
  <c r="S471" i="2" s="1"/>
  <c r="P587" i="2"/>
  <c r="O587" i="2" s="1"/>
  <c r="S587" i="2" s="1"/>
  <c r="P843" i="2"/>
  <c r="O843" i="2" s="1"/>
  <c r="S843" i="2" s="1"/>
  <c r="P796" i="2"/>
  <c r="O796" i="2" s="1"/>
  <c r="S796" i="2" s="1"/>
  <c r="P640" i="2"/>
  <c r="O640" i="2" s="1"/>
  <c r="S640" i="2" s="1"/>
  <c r="P623" i="2"/>
  <c r="O623" i="2" s="1"/>
  <c r="S623" i="2" s="1"/>
  <c r="P368" i="2"/>
  <c r="O368" i="2" s="1"/>
  <c r="S368" i="2" s="1"/>
  <c r="P505" i="2"/>
  <c r="O505" i="2" s="1"/>
  <c r="S505" i="2" s="1"/>
  <c r="P492" i="2"/>
  <c r="O492" i="2" s="1"/>
  <c r="S492" i="2" s="1"/>
  <c r="P856" i="2"/>
  <c r="O856" i="2" s="1"/>
  <c r="S856" i="2" s="1"/>
  <c r="P536" i="2"/>
  <c r="O536" i="2" s="1"/>
  <c r="S536" i="2" s="1"/>
  <c r="P630" i="2"/>
  <c r="O630" i="2" s="1"/>
  <c r="S630" i="2" s="1"/>
  <c r="P532" i="2"/>
  <c r="O532" i="2" s="1"/>
  <c r="S532" i="2" s="1"/>
  <c r="P886" i="2"/>
  <c r="O886" i="2" s="1"/>
  <c r="S886" i="2" s="1"/>
  <c r="P815" i="2"/>
  <c r="O815" i="2" s="1"/>
  <c r="S815" i="2" s="1"/>
  <c r="P461" i="2"/>
  <c r="O461" i="2" s="1"/>
  <c r="S461" i="2" s="1"/>
  <c r="P348" i="2"/>
  <c r="O348" i="2" s="1"/>
  <c r="S348" i="2" s="1"/>
  <c r="P748" i="2"/>
  <c r="P307" i="2"/>
  <c r="O307" i="2" s="1"/>
  <c r="S307" i="2" s="1"/>
  <c r="P648" i="2"/>
  <c r="O648" i="2" s="1"/>
  <c r="S648" i="2" s="1"/>
  <c r="P512" i="2"/>
  <c r="O512" i="2" s="1"/>
  <c r="S512" i="2" s="1"/>
  <c r="P388" i="2"/>
  <c r="O388" i="2" s="1"/>
  <c r="S388" i="2" s="1"/>
  <c r="P714" i="2"/>
  <c r="O714" i="2" s="1"/>
  <c r="S714" i="2" s="1"/>
  <c r="P304" i="2"/>
  <c r="O304" i="2" s="1"/>
  <c r="S304" i="2" s="1"/>
  <c r="P839" i="2"/>
  <c r="O839" i="2" s="1"/>
  <c r="S839" i="2" s="1"/>
  <c r="P521" i="2"/>
  <c r="O521" i="2" s="1"/>
  <c r="S521" i="2" s="1"/>
  <c r="P343" i="2"/>
  <c r="O343" i="2" s="1"/>
  <c r="S343" i="2" s="1"/>
  <c r="P680" i="2"/>
  <c r="O680" i="2" s="1"/>
  <c r="S680" i="2" s="1"/>
  <c r="P216" i="2"/>
  <c r="O216" i="2" s="1"/>
  <c r="S216" i="2" s="1"/>
  <c r="P558" i="2"/>
  <c r="P841" i="2"/>
  <c r="O841" i="2" s="1"/>
  <c r="S841" i="2" s="1"/>
  <c r="P298" i="2"/>
  <c r="O298" i="2" s="1"/>
  <c r="S298" i="2" s="1"/>
  <c r="P639" i="2"/>
  <c r="O639" i="2" s="1"/>
  <c r="S639" i="2" s="1"/>
  <c r="P208" i="2"/>
  <c r="O208" i="2" s="1"/>
  <c r="S208" i="2" s="1"/>
  <c r="P646" i="2"/>
  <c r="O646" i="2" s="1"/>
  <c r="S646" i="2" s="1"/>
  <c r="P285" i="2"/>
  <c r="O285" i="2" s="1"/>
  <c r="S285" i="2" s="1"/>
  <c r="P541" i="2"/>
  <c r="O541" i="2" s="1"/>
  <c r="S541" i="2" s="1"/>
  <c r="P370" i="2"/>
  <c r="P700" i="2"/>
  <c r="O700" i="2" s="1"/>
  <c r="S700" i="2" s="1"/>
  <c r="P243" i="2"/>
  <c r="O243" i="2" s="1"/>
  <c r="S243" i="2" s="1"/>
  <c r="P584" i="2"/>
  <c r="O584" i="2" s="1"/>
  <c r="S584" i="2" s="1"/>
  <c r="P861" i="2"/>
  <c r="P324" i="2"/>
  <c r="O324" i="2" s="1"/>
  <c r="S324" i="2" s="1"/>
  <c r="P666" i="2"/>
  <c r="O666" i="2" s="1"/>
  <c r="S666" i="2" s="1"/>
  <c r="P240" i="2"/>
  <c r="O240" i="2" s="1"/>
  <c r="S240" i="2" s="1"/>
  <c r="P695" i="2"/>
  <c r="O695" i="2" s="1"/>
  <c r="S695" i="2" s="1"/>
  <c r="P473" i="2"/>
  <c r="O473" i="2" s="1"/>
  <c r="S473" i="2" s="1"/>
  <c r="P279" i="2"/>
  <c r="O279" i="2" s="1"/>
  <c r="S279" i="2" s="1"/>
  <c r="P620" i="2"/>
  <c r="O620" i="2" s="1"/>
  <c r="S620" i="2" s="1"/>
  <c r="P888" i="2"/>
  <c r="P494" i="2"/>
  <c r="O494" i="2" s="1"/>
  <c r="S494" i="2" s="1"/>
  <c r="P793" i="2"/>
  <c r="O793" i="2" s="1"/>
  <c r="S793" i="2" s="1"/>
  <c r="P234" i="2"/>
  <c r="O234" i="2" s="1"/>
  <c r="S234" i="2" s="1"/>
  <c r="P575" i="2"/>
  <c r="P854" i="2"/>
  <c r="O854" i="2" s="1"/>
  <c r="S854" i="2" s="1"/>
  <c r="P518" i="2"/>
  <c r="O518" i="2" s="1"/>
  <c r="S518" i="2" s="1"/>
  <c r="P237" i="2"/>
  <c r="O237" i="2" s="1"/>
  <c r="S237" i="2" s="1"/>
  <c r="P493" i="2"/>
  <c r="O493" i="2" s="1"/>
  <c r="S493" i="2" s="1"/>
  <c r="P306" i="2"/>
  <c r="O306" i="2" s="1"/>
  <c r="S306" i="2" s="1"/>
  <c r="P647" i="2"/>
  <c r="O647" i="2" s="1"/>
  <c r="S647" i="2" s="1"/>
  <c r="P755" i="2"/>
  <c r="O755" i="2" s="1"/>
  <c r="S755" i="2" s="1"/>
  <c r="P520" i="2"/>
  <c r="P813" i="2"/>
  <c r="O813" i="2" s="1"/>
  <c r="S813" i="2" s="1"/>
  <c r="P260" i="2"/>
  <c r="O260" i="2" s="1"/>
  <c r="S260" i="2" s="1"/>
  <c r="P602" i="2"/>
  <c r="O602" i="2" s="1"/>
  <c r="S602" i="2" s="1"/>
  <c r="P874" i="2"/>
  <c r="O874" i="2" s="1"/>
  <c r="S874" i="2" s="1"/>
  <c r="P571" i="2"/>
  <c r="O571" i="2" s="1"/>
  <c r="S571" i="2" s="1"/>
  <c r="P682" i="2"/>
  <c r="O682" i="2" s="1"/>
  <c r="S682" i="2" s="1"/>
  <c r="P731" i="2"/>
  <c r="O731" i="2" s="1"/>
  <c r="S731" i="2" s="1"/>
  <c r="P859" i="2"/>
  <c r="P409" i="2"/>
  <c r="O409" i="2" s="1"/>
  <c r="S409" i="2" s="1"/>
  <c r="P408" i="2"/>
  <c r="O408" i="2" s="1"/>
  <c r="S408" i="2" s="1"/>
  <c r="P790" i="2"/>
  <c r="O790" i="2" s="1"/>
  <c r="S790" i="2" s="1"/>
  <c r="P429" i="2"/>
  <c r="O429" i="2" s="1"/>
  <c r="S429" i="2" s="1"/>
  <c r="P749" i="2"/>
  <c r="O749" i="2" s="1"/>
  <c r="S749" i="2" s="1"/>
  <c r="P810" i="2"/>
  <c r="O810" i="2" s="1"/>
  <c r="S810" i="2" s="1"/>
  <c r="P48" i="2"/>
  <c r="O48" i="2" s="1"/>
  <c r="S48" i="2" s="1"/>
  <c r="P50" i="2"/>
  <c r="O50" i="2" s="1"/>
  <c r="S50" i="2" s="1"/>
  <c r="P92" i="2"/>
  <c r="O92" i="2" s="1"/>
  <c r="S92" i="2" s="1"/>
  <c r="P156" i="2"/>
  <c r="O156" i="2" s="1"/>
  <c r="S156" i="2" s="1"/>
  <c r="P49" i="2"/>
  <c r="O49" i="2" s="1"/>
  <c r="S49" i="2" s="1"/>
  <c r="P113" i="2"/>
  <c r="O113" i="2" s="1"/>
  <c r="S113" i="2" s="1"/>
  <c r="P62" i="2"/>
  <c r="O62" i="2" s="1"/>
  <c r="S62" i="2" s="1"/>
  <c r="P126" i="2"/>
  <c r="O126" i="2" s="1"/>
  <c r="S126" i="2" s="1"/>
  <c r="P190" i="2"/>
  <c r="O190" i="2" s="1"/>
  <c r="S190" i="2" s="1"/>
  <c r="P103" i="2"/>
  <c r="O103" i="2" s="1"/>
  <c r="S103" i="2" s="1"/>
  <c r="P167" i="2"/>
  <c r="O167" i="2" s="1"/>
  <c r="S167" i="2" s="1"/>
  <c r="P53" i="2"/>
  <c r="O53" i="2" s="1"/>
  <c r="S53" i="2" s="1"/>
  <c r="P114" i="2"/>
  <c r="O114" i="2" s="1"/>
  <c r="S114" i="2" s="1"/>
  <c r="P178" i="2"/>
  <c r="O178" i="2" s="1"/>
  <c r="S178" i="2" s="1"/>
  <c r="P91" i="2"/>
  <c r="O91" i="2" s="1"/>
  <c r="S91" i="2" s="1"/>
  <c r="P155" i="2"/>
  <c r="O155" i="2" s="1"/>
  <c r="S155" i="2" s="1"/>
  <c r="P128" i="2"/>
  <c r="O128" i="2" s="1"/>
  <c r="S128" i="2" s="1"/>
  <c r="P137" i="2"/>
  <c r="O137" i="2" s="1"/>
  <c r="S137" i="2" s="1"/>
  <c r="P84" i="2"/>
  <c r="O84" i="2" s="1"/>
  <c r="S84" i="2" s="1"/>
  <c r="P148" i="2"/>
  <c r="O148" i="2" s="1"/>
  <c r="S148" i="2" s="1"/>
  <c r="P181" i="2"/>
  <c r="O181" i="2" s="1"/>
  <c r="S181" i="2" s="1"/>
  <c r="P105" i="2"/>
  <c r="O105" i="2" s="1"/>
  <c r="S105" i="2" s="1"/>
  <c r="P54" i="2"/>
  <c r="O54" i="2" s="1"/>
  <c r="S54" i="2" s="1"/>
  <c r="P118" i="2"/>
  <c r="O118" i="2" s="1"/>
  <c r="S118" i="2" s="1"/>
  <c r="P182" i="2"/>
  <c r="O182" i="2" s="1"/>
  <c r="S182" i="2" s="1"/>
  <c r="P95" i="2"/>
  <c r="O95" i="2" s="1"/>
  <c r="S95" i="2" s="1"/>
  <c r="P159" i="2"/>
  <c r="O159" i="2" s="1"/>
  <c r="S159" i="2" s="1"/>
  <c r="P160" i="2"/>
  <c r="O160" i="2" s="1"/>
  <c r="S160" i="2" s="1"/>
  <c r="P72" i="2"/>
  <c r="O72" i="2" s="1"/>
  <c r="S72" i="2" s="1"/>
  <c r="P136" i="2"/>
  <c r="P153" i="2"/>
  <c r="O153" i="2" s="1"/>
  <c r="S153" i="2" s="1"/>
  <c r="P93" i="2"/>
  <c r="O93" i="2" s="1"/>
  <c r="S93" i="2" s="1"/>
  <c r="P189" i="2"/>
  <c r="O189" i="2" s="1"/>
  <c r="S189" i="2" s="1"/>
  <c r="P106" i="2"/>
  <c r="O106" i="2" s="1"/>
  <c r="S106" i="2" s="1"/>
  <c r="P170" i="2"/>
  <c r="O170" i="2" s="1"/>
  <c r="S170" i="2" s="1"/>
  <c r="P83" i="2"/>
  <c r="O83" i="2" s="1"/>
  <c r="S83" i="2" s="1"/>
  <c r="P147" i="2"/>
  <c r="O147" i="2" s="1"/>
  <c r="S147" i="2" s="1"/>
  <c r="P123" i="2"/>
  <c r="O123" i="2" s="1"/>
  <c r="S123" i="2" s="1"/>
  <c r="P116" i="2"/>
  <c r="O116" i="2" s="1"/>
  <c r="S116" i="2" s="1"/>
  <c r="P86" i="2"/>
  <c r="O86" i="2" s="1"/>
  <c r="S86" i="2" s="1"/>
  <c r="P177" i="2"/>
  <c r="O177" i="2" s="1"/>
  <c r="S177" i="2" s="1"/>
  <c r="P168" i="2"/>
  <c r="O168" i="2" s="1"/>
  <c r="S168" i="2" s="1"/>
  <c r="P138" i="2"/>
  <c r="O138" i="2" s="1"/>
  <c r="S138" i="2" s="1"/>
  <c r="P179" i="2"/>
  <c r="O179" i="2" s="1"/>
  <c r="S179" i="2" s="1"/>
  <c r="P112" i="2"/>
  <c r="O112" i="2" s="1"/>
  <c r="S112" i="2" s="1"/>
  <c r="P44" i="2"/>
  <c r="O44" i="2" s="1"/>
  <c r="S44" i="2" s="1"/>
  <c r="P108" i="2"/>
  <c r="O108" i="2" s="1"/>
  <c r="S108" i="2" s="1"/>
  <c r="P172" i="2"/>
  <c r="O172" i="2" s="1"/>
  <c r="S172" i="2" s="1"/>
  <c r="P65" i="2"/>
  <c r="O65" i="2" s="1"/>
  <c r="S65" i="2" s="1"/>
  <c r="P129" i="2"/>
  <c r="P78" i="2"/>
  <c r="O78" i="2" s="1"/>
  <c r="S78" i="2" s="1"/>
  <c r="P142" i="2"/>
  <c r="O142" i="2" s="1"/>
  <c r="S142" i="2" s="1"/>
  <c r="P55" i="2"/>
  <c r="O55" i="2" s="1"/>
  <c r="S55" i="2" s="1"/>
  <c r="P119" i="2"/>
  <c r="O119" i="2" s="1"/>
  <c r="S119" i="2" s="1"/>
  <c r="P183" i="2"/>
  <c r="O183" i="2" s="1"/>
  <c r="S183" i="2" s="1"/>
  <c r="P117" i="2"/>
  <c r="O117" i="2" s="1"/>
  <c r="S117" i="2" s="1"/>
  <c r="P130" i="2"/>
  <c r="O130" i="2" s="1"/>
  <c r="S130" i="2" s="1"/>
  <c r="P185" i="2"/>
  <c r="P107" i="2"/>
  <c r="O107" i="2" s="1"/>
  <c r="S107" i="2" s="1"/>
  <c r="P171" i="2"/>
  <c r="O171" i="2" s="1"/>
  <c r="S171" i="2" s="1"/>
  <c r="P176" i="2"/>
  <c r="O176" i="2" s="1"/>
  <c r="S176" i="2" s="1"/>
  <c r="P98" i="2"/>
  <c r="P100" i="2"/>
  <c r="O100" i="2" s="1"/>
  <c r="S100" i="2" s="1"/>
  <c r="P164" i="2"/>
  <c r="O164" i="2" s="1"/>
  <c r="S164" i="2" s="1"/>
  <c r="P57" i="2"/>
  <c r="O57" i="2" s="1"/>
  <c r="S57" i="2" s="1"/>
  <c r="P121" i="2"/>
  <c r="O121" i="2" s="1"/>
  <c r="S121" i="2" s="1"/>
  <c r="P70" i="2"/>
  <c r="O70" i="2" s="1"/>
  <c r="S70" i="2" s="1"/>
  <c r="P134" i="2"/>
  <c r="O134" i="2" s="1"/>
  <c r="S134" i="2" s="1"/>
  <c r="P47" i="2"/>
  <c r="O47" i="2" s="1"/>
  <c r="S47" i="2" s="1"/>
  <c r="P111" i="2"/>
  <c r="O111" i="2" s="1"/>
  <c r="S111" i="2" s="1"/>
  <c r="P175" i="2"/>
  <c r="O175" i="2" s="1"/>
  <c r="S175" i="2" s="1"/>
  <c r="P69" i="2"/>
  <c r="O69" i="2" s="1"/>
  <c r="S69" i="2" s="1"/>
  <c r="P88" i="2"/>
  <c r="O88" i="2" s="1"/>
  <c r="S88" i="2" s="1"/>
  <c r="P152" i="2"/>
  <c r="O152" i="2" s="1"/>
  <c r="S152" i="2" s="1"/>
  <c r="P45" i="2"/>
  <c r="O45" i="2" s="1"/>
  <c r="S45" i="2" s="1"/>
  <c r="P109" i="2"/>
  <c r="O109" i="2" s="1"/>
  <c r="S109" i="2" s="1"/>
  <c r="P58" i="2"/>
  <c r="O58" i="2" s="1"/>
  <c r="S58" i="2" s="1"/>
  <c r="P122" i="2"/>
  <c r="O122" i="2" s="1"/>
  <c r="S122" i="2" s="1"/>
  <c r="P186" i="2"/>
  <c r="O186" i="2" s="1"/>
  <c r="S186" i="2" s="1"/>
  <c r="P99" i="2"/>
  <c r="O99" i="2" s="1"/>
  <c r="S99" i="2" s="1"/>
  <c r="P163" i="2"/>
  <c r="O163" i="2" s="1"/>
  <c r="S163" i="2" s="1"/>
  <c r="P59" i="2"/>
  <c r="O59" i="2" s="1"/>
  <c r="S59" i="2" s="1"/>
  <c r="P52" i="2"/>
  <c r="O52" i="2" s="1"/>
  <c r="S52" i="2" s="1"/>
  <c r="P141" i="2"/>
  <c r="O141" i="2" s="1"/>
  <c r="S141" i="2" s="1"/>
  <c r="P127" i="2"/>
  <c r="O127" i="2" s="1"/>
  <c r="S127" i="2" s="1"/>
  <c r="P104" i="2"/>
  <c r="O104" i="2" s="1"/>
  <c r="S104" i="2" s="1"/>
  <c r="P74" i="2"/>
  <c r="O74" i="2" s="1"/>
  <c r="S74" i="2" s="1"/>
  <c r="P115" i="2"/>
  <c r="O115" i="2" s="1"/>
  <c r="S115" i="2" s="1"/>
  <c r="P133" i="2"/>
  <c r="O133" i="2" s="1"/>
  <c r="S133" i="2" s="1"/>
  <c r="P60" i="2"/>
  <c r="O60" i="2" s="1"/>
  <c r="S60" i="2" s="1"/>
  <c r="P124" i="2"/>
  <c r="O124" i="2" s="1"/>
  <c r="S124" i="2" s="1"/>
  <c r="P188" i="2"/>
  <c r="O188" i="2" s="1"/>
  <c r="S188" i="2" s="1"/>
  <c r="P81" i="2"/>
  <c r="O81" i="2" s="1"/>
  <c r="S81" i="2" s="1"/>
  <c r="P157" i="2"/>
  <c r="O157" i="2" s="1"/>
  <c r="S157" i="2" s="1"/>
  <c r="P94" i="2"/>
  <c r="O94" i="2" s="1"/>
  <c r="S94" i="2" s="1"/>
  <c r="P158" i="2"/>
  <c r="O158" i="2" s="1"/>
  <c r="S158" i="2" s="1"/>
  <c r="P71" i="2"/>
  <c r="O71" i="2" s="1"/>
  <c r="S71" i="2" s="1"/>
  <c r="P135" i="2"/>
  <c r="O135" i="2" s="1"/>
  <c r="S135" i="2" s="1"/>
  <c r="P80" i="2"/>
  <c r="O80" i="2" s="1"/>
  <c r="S80" i="2" s="1"/>
  <c r="P146" i="2"/>
  <c r="O146" i="2" s="1"/>
  <c r="S146" i="2" s="1"/>
  <c r="P187" i="2"/>
  <c r="O187" i="2" s="1"/>
  <c r="S187" i="2" s="1"/>
  <c r="P180" i="2"/>
  <c r="P150" i="2"/>
  <c r="O150" i="2" s="1"/>
  <c r="S150" i="2" s="1"/>
  <c r="P61" i="2"/>
  <c r="O61" i="2" s="1"/>
  <c r="S61" i="2" s="1"/>
  <c r="P85" i="2"/>
  <c r="O85" i="2" s="1"/>
  <c r="S85" i="2" s="1"/>
  <c r="P76" i="2"/>
  <c r="P140" i="2"/>
  <c r="O140" i="2" s="1"/>
  <c r="S140" i="2" s="1"/>
  <c r="P161" i="2"/>
  <c r="O161" i="2" s="1"/>
  <c r="S161" i="2" s="1"/>
  <c r="P97" i="2"/>
  <c r="O97" i="2" s="1"/>
  <c r="S97" i="2" s="1"/>
  <c r="P46" i="2"/>
  <c r="O46" i="2" s="1"/>
  <c r="S46" i="2" s="1"/>
  <c r="P110" i="2"/>
  <c r="O110" i="2" s="1"/>
  <c r="S110" i="2" s="1"/>
  <c r="P174" i="2"/>
  <c r="O174" i="2" s="1"/>
  <c r="S174" i="2" s="1"/>
  <c r="P87" i="2"/>
  <c r="O87" i="2" s="1"/>
  <c r="S87" i="2" s="1"/>
  <c r="P151" i="2"/>
  <c r="O151" i="2" s="1"/>
  <c r="S151" i="2" s="1"/>
  <c r="P144" i="2"/>
  <c r="O144" i="2" s="1"/>
  <c r="S144" i="2" s="1"/>
  <c r="P66" i="2"/>
  <c r="O66" i="2" s="1"/>
  <c r="S66" i="2" s="1"/>
  <c r="P162" i="2"/>
  <c r="O162" i="2" s="1"/>
  <c r="S162" i="2" s="1"/>
  <c r="P75" i="2"/>
  <c r="O75" i="2" s="1"/>
  <c r="S75" i="2" s="1"/>
  <c r="P139" i="2"/>
  <c r="O139" i="2" s="1"/>
  <c r="S139" i="2" s="1"/>
  <c r="P64" i="2"/>
  <c r="O64" i="2" s="1"/>
  <c r="S64" i="2" s="1"/>
  <c r="P101" i="2"/>
  <c r="O101" i="2" s="1"/>
  <c r="S101" i="2" s="1"/>
  <c r="P68" i="2"/>
  <c r="O68" i="2" s="1"/>
  <c r="S68" i="2" s="1"/>
  <c r="P132" i="2"/>
  <c r="O132" i="2" s="1"/>
  <c r="S132" i="2" s="1"/>
  <c r="P145" i="2"/>
  <c r="O145" i="2" s="1"/>
  <c r="S145" i="2" s="1"/>
  <c r="P89" i="2"/>
  <c r="O89" i="2" s="1"/>
  <c r="S89" i="2" s="1"/>
  <c r="P173" i="2"/>
  <c r="O173" i="2" s="1"/>
  <c r="S173" i="2" s="1"/>
  <c r="P102" i="2"/>
  <c r="O102" i="2" s="1"/>
  <c r="S102" i="2" s="1"/>
  <c r="P166" i="2"/>
  <c r="O166" i="2" s="1"/>
  <c r="S166" i="2" s="1"/>
  <c r="P79" i="2"/>
  <c r="O79" i="2" s="1"/>
  <c r="S79" i="2" s="1"/>
  <c r="P143" i="2"/>
  <c r="O143" i="2" s="1"/>
  <c r="S143" i="2" s="1"/>
  <c r="P96" i="2"/>
  <c r="O96" i="2" s="1"/>
  <c r="S96" i="2" s="1"/>
  <c r="P56" i="2"/>
  <c r="O56" i="2" s="1"/>
  <c r="S56" i="2" s="1"/>
  <c r="P120" i="2"/>
  <c r="O120" i="2" s="1"/>
  <c r="S120" i="2" s="1"/>
  <c r="P184" i="2"/>
  <c r="O184" i="2" s="1"/>
  <c r="S184" i="2" s="1"/>
  <c r="P77" i="2"/>
  <c r="O77" i="2" s="1"/>
  <c r="S77" i="2" s="1"/>
  <c r="P149" i="2"/>
  <c r="O149" i="2" s="1"/>
  <c r="S149" i="2" s="1"/>
  <c r="P90" i="2"/>
  <c r="O90" i="2" s="1"/>
  <c r="S90" i="2" s="1"/>
  <c r="P154" i="2"/>
  <c r="O154" i="2" s="1"/>
  <c r="S154" i="2" s="1"/>
  <c r="P67" i="2"/>
  <c r="O67" i="2" s="1"/>
  <c r="S67" i="2" s="1"/>
  <c r="P131" i="2"/>
  <c r="O131" i="2" s="1"/>
  <c r="S131" i="2" s="1"/>
  <c r="P165" i="2"/>
  <c r="O165" i="2" s="1"/>
  <c r="S165" i="2" s="1"/>
  <c r="P169" i="2"/>
  <c r="O169" i="2" s="1"/>
  <c r="S169" i="2" s="1"/>
  <c r="P73" i="2"/>
  <c r="O73" i="2" s="1"/>
  <c r="S73" i="2" s="1"/>
  <c r="P63" i="2"/>
  <c r="O63" i="2" s="1"/>
  <c r="S63" i="2" s="1"/>
  <c r="P82" i="2"/>
  <c r="O82" i="2" s="1"/>
  <c r="S82" i="2" s="1"/>
  <c r="P125" i="2"/>
  <c r="O125" i="2" s="1"/>
  <c r="S125" i="2" s="1"/>
  <c r="P51" i="2"/>
  <c r="O51" i="2" s="1"/>
  <c r="S51" i="2" s="1"/>
  <c r="P30" i="2"/>
  <c r="O30" i="2" s="1"/>
  <c r="S30" i="2" s="1"/>
  <c r="P33" i="2"/>
  <c r="O33" i="2" s="1"/>
  <c r="S33" i="2" s="1"/>
  <c r="P32" i="2"/>
  <c r="O32" i="2" s="1"/>
  <c r="S32" i="2" s="1"/>
  <c r="P37" i="2"/>
  <c r="O37" i="2" s="1"/>
  <c r="S37" i="2" s="1"/>
  <c r="P19" i="2"/>
  <c r="O19" i="2" s="1"/>
  <c r="S19" i="2" s="1"/>
  <c r="P22" i="2"/>
  <c r="O22" i="2" s="1"/>
  <c r="S22" i="2" s="1"/>
  <c r="P18" i="2"/>
  <c r="O18" i="2" s="1"/>
  <c r="S18" i="2" s="1"/>
  <c r="P42" i="2"/>
  <c r="O42" i="2" s="1"/>
  <c r="S42" i="2" s="1"/>
  <c r="P38" i="2"/>
  <c r="O38" i="2" s="1"/>
  <c r="S38" i="2" s="1"/>
  <c r="P27" i="2"/>
  <c r="O27" i="2" s="1"/>
  <c r="S27" i="2" s="1"/>
  <c r="P25" i="2"/>
  <c r="O25" i="2" s="1"/>
  <c r="S25" i="2" s="1"/>
  <c r="P39" i="2"/>
  <c r="O39" i="2" s="1"/>
  <c r="S39" i="2" s="1"/>
  <c r="P36" i="2"/>
  <c r="O36" i="2" s="1"/>
  <c r="S36" i="2" s="1"/>
  <c r="P34" i="2"/>
  <c r="O34" i="2" s="1"/>
  <c r="S34" i="2" s="1"/>
  <c r="P16" i="2"/>
  <c r="O16" i="2" s="1"/>
  <c r="S16" i="2" s="1"/>
  <c r="P40" i="2"/>
  <c r="O40" i="2" s="1"/>
  <c r="S40" i="2" s="1"/>
  <c r="P35" i="2"/>
  <c r="O35" i="2" s="1"/>
  <c r="S35" i="2" s="1"/>
  <c r="P21" i="2"/>
  <c r="O21" i="2" s="1"/>
  <c r="S21" i="2" s="1"/>
  <c r="P23" i="2"/>
  <c r="O23" i="2" s="1"/>
  <c r="S23" i="2" s="1"/>
  <c r="P29" i="2"/>
  <c r="O29" i="2" s="1"/>
  <c r="S29" i="2" s="1"/>
  <c r="P14" i="2"/>
  <c r="O14" i="2" s="1"/>
  <c r="S14" i="2" s="1"/>
  <c r="P20" i="2"/>
  <c r="O20" i="2" s="1"/>
  <c r="S20" i="2" s="1"/>
  <c r="P17" i="2"/>
  <c r="O17" i="2" s="1"/>
  <c r="S17" i="2" s="1"/>
  <c r="P43" i="2"/>
  <c r="O43" i="2" s="1"/>
  <c r="S43" i="2" s="1"/>
  <c r="P31" i="2"/>
  <c r="O31" i="2" s="1"/>
  <c r="S31" i="2" s="1"/>
  <c r="P41" i="2"/>
  <c r="O41" i="2" s="1"/>
  <c r="S41" i="2" s="1"/>
  <c r="P26" i="2"/>
  <c r="O26" i="2" s="1"/>
  <c r="S26" i="2" s="1"/>
  <c r="P15" i="2"/>
  <c r="O15" i="2" s="1"/>
  <c r="S15" i="2" s="1"/>
  <c r="P28" i="2"/>
  <c r="O28" i="2" s="1"/>
  <c r="S28" i="2" s="1"/>
  <c r="P24" i="2"/>
  <c r="O24" i="2" s="1"/>
  <c r="S24" i="2" s="1"/>
  <c r="O76" i="2"/>
  <c r="S76" i="2" s="1"/>
  <c r="O136" i="2"/>
  <c r="S136" i="2" s="1"/>
  <c r="O890" i="2"/>
  <c r="S890" i="2" s="1"/>
  <c r="O888" i="2"/>
  <c r="S888" i="2" s="1"/>
  <c r="O185" i="2"/>
  <c r="S185" i="2" s="1"/>
  <c r="O861" i="2"/>
  <c r="S861" i="2" s="1"/>
  <c r="O180" i="2"/>
  <c r="S180" i="2" s="1"/>
  <c r="O98" i="2"/>
  <c r="S98" i="2" s="1"/>
  <c r="O760" i="2"/>
  <c r="S760" i="2" s="1"/>
  <c r="O129" i="2"/>
  <c r="S129" i="2" s="1"/>
  <c r="O558" i="2"/>
  <c r="S558" i="2" s="1"/>
  <c r="O891" i="2"/>
  <c r="S891" i="2" s="1"/>
  <c r="O575" i="2"/>
  <c r="S575" i="2" s="1"/>
  <c r="O859" i="2"/>
  <c r="S859" i="2" s="1"/>
  <c r="O520" i="2"/>
  <c r="S520" i="2" s="1"/>
  <c r="O488" i="2"/>
  <c r="S488" i="2" s="1"/>
  <c r="B51" i="2"/>
  <c r="B52" i="2" s="1"/>
  <c r="O232" i="2"/>
  <c r="S232" i="2" s="1"/>
  <c r="O363" i="2"/>
  <c r="S363" i="2" s="1"/>
  <c r="O704" i="2"/>
  <c r="S704" i="2" s="1"/>
  <c r="O455" i="2"/>
  <c r="S455" i="2" s="1"/>
  <c r="O660" i="2"/>
  <c r="S660" i="2" s="1"/>
  <c r="O772" i="2"/>
  <c r="S772" i="2" s="1"/>
  <c r="O443" i="2"/>
  <c r="S443" i="2" s="1"/>
  <c r="O748" i="2"/>
  <c r="S748" i="2" s="1"/>
  <c r="O833" i="2"/>
  <c r="S833" i="2" s="1"/>
  <c r="O281" i="2"/>
  <c r="S281" i="2" s="1"/>
  <c r="O218" i="2"/>
  <c r="S218" i="2" s="1"/>
  <c r="O377" i="2"/>
  <c r="S377" i="2" s="1"/>
  <c r="O358" i="2"/>
  <c r="S358" i="2" s="1"/>
  <c r="O238" i="2"/>
  <c r="S238" i="2" s="1"/>
  <c r="O370" i="2"/>
  <c r="S370" i="2" s="1"/>
  <c r="O293" i="2"/>
  <c r="S293" i="2" s="1"/>
  <c r="B59" i="4"/>
  <c r="C62" i="4" s="1"/>
  <c r="P773" i="2" l="1"/>
  <c r="O773" i="2" s="1"/>
  <c r="S773" i="2" s="1"/>
  <c r="P252" i="2"/>
  <c r="O252" i="2" s="1"/>
  <c r="S252" i="2" s="1"/>
  <c r="P830" i="2"/>
  <c r="O830" i="2" s="1"/>
  <c r="S830" i="2" s="1"/>
  <c r="P462" i="2"/>
  <c r="O462" i="2" s="1"/>
  <c r="S462" i="2" s="1"/>
  <c r="P449" i="2"/>
  <c r="O449" i="2" s="1"/>
  <c r="S449" i="2" s="1"/>
  <c r="P209" i="2"/>
  <c r="O209" i="2" s="1"/>
  <c r="S209" i="2" s="1"/>
  <c r="P286" i="2"/>
  <c r="O286" i="2" s="1"/>
  <c r="S286" i="2" s="1"/>
  <c r="P317" i="2"/>
  <c r="O317" i="2" s="1"/>
  <c r="S317" i="2" s="1"/>
  <c r="P340" i="2"/>
  <c r="O340" i="2" s="1"/>
  <c r="S340" i="2" s="1"/>
  <c r="P712" i="2"/>
  <c r="O712" i="2" s="1"/>
  <c r="S712" i="2" s="1"/>
  <c r="P329" i="2"/>
  <c r="O329" i="2" s="1"/>
  <c r="S329" i="2" s="1"/>
  <c r="P356" i="2"/>
  <c r="O356" i="2" s="1"/>
  <c r="S356" i="2" s="1"/>
  <c r="P724" i="2"/>
  <c r="O724" i="2" s="1"/>
  <c r="S724" i="2" s="1"/>
  <c r="P582" i="2"/>
  <c r="O582" i="2" s="1"/>
  <c r="S582" i="2" s="1"/>
  <c r="P817" i="2"/>
  <c r="O817" i="2" s="1"/>
  <c r="S817" i="2" s="1"/>
  <c r="P625" i="2"/>
  <c r="O625" i="2" s="1"/>
  <c r="S625" i="2" s="1"/>
  <c r="P866" i="2"/>
  <c r="O866" i="2" s="1"/>
  <c r="S866" i="2" s="1"/>
  <c r="P510" i="2"/>
  <c r="O510" i="2" s="1"/>
  <c r="S510" i="2" s="1"/>
  <c r="P485" i="2"/>
  <c r="O485" i="2" s="1"/>
  <c r="S485" i="2" s="1"/>
  <c r="P586" i="2"/>
  <c r="O586" i="2" s="1"/>
  <c r="S586" i="2" s="1"/>
  <c r="P683" i="2"/>
  <c r="O683" i="2" s="1"/>
  <c r="S683" i="2" s="1"/>
  <c r="P400" i="2"/>
  <c r="O400" i="2" s="1"/>
  <c r="S400" i="2" s="1"/>
  <c r="P725" i="2"/>
  <c r="O725" i="2" s="1"/>
  <c r="S725" i="2" s="1"/>
  <c r="P661" i="2"/>
  <c r="O661" i="2" s="1"/>
  <c r="S661" i="2" s="1"/>
  <c r="P782" i="2"/>
  <c r="O782" i="2" s="1"/>
  <c r="S782" i="2" s="1"/>
  <c r="P398" i="2"/>
  <c r="O398" i="2" s="1"/>
  <c r="S398" i="2" s="1"/>
  <c r="P770" i="2"/>
  <c r="O770" i="2" s="1"/>
  <c r="S770" i="2" s="1"/>
  <c r="P382" i="2"/>
  <c r="O382" i="2" s="1"/>
  <c r="S382" i="2" s="1"/>
  <c r="P389" i="2"/>
  <c r="O389" i="2" s="1"/>
  <c r="S389" i="2" s="1"/>
  <c r="P458" i="2"/>
  <c r="O458" i="2" s="1"/>
  <c r="S458" i="2" s="1"/>
  <c r="P800" i="2"/>
  <c r="O800" i="2" s="1"/>
  <c r="S800" i="2" s="1"/>
  <c r="P396" i="2"/>
  <c r="O396" i="2" s="1"/>
  <c r="S396" i="2" s="1"/>
  <c r="P524" i="2"/>
  <c r="O524" i="2" s="1"/>
  <c r="S524" i="2" s="1"/>
  <c r="P199" i="2"/>
  <c r="O199" i="2" s="1"/>
  <c r="S199" i="2" s="1"/>
  <c r="P253" i="2"/>
  <c r="O253" i="2" s="1"/>
  <c r="S253" i="2" s="1"/>
  <c r="P255" i="2"/>
  <c r="O255" i="2" s="1"/>
  <c r="S255" i="2" s="1"/>
  <c r="P642" i="2"/>
  <c r="O642" i="2" s="1"/>
  <c r="S642" i="2" s="1"/>
  <c r="P265" i="2"/>
  <c r="O265" i="2" s="1"/>
  <c r="S265" i="2" s="1"/>
  <c r="P271" i="2"/>
  <c r="O271" i="2" s="1"/>
  <c r="S271" i="2" s="1"/>
  <c r="P658" i="2"/>
  <c r="O658" i="2" s="1"/>
  <c r="S658" i="2" s="1"/>
  <c r="P438" i="2"/>
  <c r="O438" i="2" s="1"/>
  <c r="S438" i="2" s="1"/>
  <c r="P753" i="2"/>
  <c r="O753" i="2" s="1"/>
  <c r="S753" i="2" s="1"/>
  <c r="P497" i="2"/>
  <c r="O497" i="2" s="1"/>
  <c r="S497" i="2" s="1"/>
  <c r="P802" i="2"/>
  <c r="O802" i="2" s="1"/>
  <c r="S802" i="2" s="1"/>
  <c r="P424" i="2"/>
  <c r="O424" i="2" s="1"/>
  <c r="S424" i="2" s="1"/>
  <c r="P421" i="2"/>
  <c r="O421" i="2" s="1"/>
  <c r="S421" i="2" s="1"/>
  <c r="P500" i="2"/>
  <c r="O500" i="2" s="1"/>
  <c r="S500" i="2" s="1"/>
  <c r="P832" i="2"/>
  <c r="O832" i="2" s="1"/>
  <c r="S832" i="2" s="1"/>
  <c r="P315" i="2"/>
  <c r="O315" i="2" s="1"/>
  <c r="S315" i="2" s="1"/>
  <c r="P659" i="2"/>
  <c r="O659" i="2" s="1"/>
  <c r="S659" i="2" s="1"/>
  <c r="P597" i="2"/>
  <c r="O597" i="2" s="1"/>
  <c r="S597" i="2" s="1"/>
  <c r="P718" i="2"/>
  <c r="O718" i="2" s="1"/>
  <c r="S718" i="2" s="1"/>
  <c r="P312" i="2"/>
  <c r="O312" i="2" s="1"/>
  <c r="S312" i="2" s="1"/>
  <c r="P706" i="2"/>
  <c r="O706" i="2" s="1"/>
  <c r="S706" i="2" s="1"/>
  <c r="P296" i="2"/>
  <c r="O296" i="2" s="1"/>
  <c r="S296" i="2" s="1"/>
  <c r="P325" i="2"/>
  <c r="O325" i="2" s="1"/>
  <c r="S325" i="2" s="1"/>
  <c r="P372" i="2"/>
  <c r="O372" i="2" s="1"/>
  <c r="S372" i="2" s="1"/>
  <c r="P736" i="2"/>
  <c r="O736" i="2" s="1"/>
  <c r="S736" i="2" s="1"/>
  <c r="P226" i="2"/>
  <c r="O226" i="2" s="1"/>
  <c r="S226" i="2" s="1"/>
  <c r="P688" i="2"/>
  <c r="O688" i="2" s="1"/>
  <c r="S688" i="2" s="1"/>
  <c r="P467" i="2"/>
  <c r="O467" i="2" s="1"/>
  <c r="S467" i="2" s="1"/>
  <c r="P453" i="2"/>
  <c r="O453" i="2" s="1"/>
  <c r="S453" i="2" s="1"/>
  <c r="P543" i="2"/>
  <c r="O543" i="2" s="1"/>
  <c r="S543" i="2" s="1"/>
  <c r="P864" i="2"/>
  <c r="O864" i="2" s="1"/>
  <c r="S864" i="2" s="1"/>
  <c r="P201" i="2"/>
  <c r="O201" i="2" s="1"/>
  <c r="S201" i="2" s="1"/>
  <c r="P337" i="2"/>
  <c r="O337" i="2" s="1"/>
  <c r="S337" i="2" s="1"/>
  <c r="P732" i="2"/>
  <c r="O732" i="2" s="1"/>
  <c r="S732" i="2" s="1"/>
  <c r="P719" i="2"/>
  <c r="O719" i="2" s="1"/>
  <c r="S719" i="2" s="1"/>
  <c r="P873" i="2"/>
  <c r="O873" i="2" s="1"/>
  <c r="S873" i="2" s="1"/>
  <c r="P386" i="2"/>
  <c r="O386" i="2" s="1"/>
  <c r="S386" i="2" s="1"/>
  <c r="P751" i="2"/>
  <c r="O751" i="2" s="1"/>
  <c r="S751" i="2" s="1"/>
  <c r="P885" i="2"/>
  <c r="O885" i="2" s="1"/>
  <c r="S885" i="2" s="1"/>
  <c r="P402" i="2"/>
  <c r="O402" i="2" s="1"/>
  <c r="S402" i="2" s="1"/>
  <c r="P878" i="2"/>
  <c r="O878" i="2" s="1"/>
  <c r="S878" i="2" s="1"/>
  <c r="P526" i="2"/>
  <c r="O526" i="2" s="1"/>
  <c r="S526" i="2" s="1"/>
  <c r="P289" i="2"/>
  <c r="O289" i="2" s="1"/>
  <c r="S289" i="2" s="1"/>
  <c r="P591" i="2"/>
  <c r="O591" i="2" s="1"/>
  <c r="S591" i="2" s="1"/>
  <c r="P727" i="2"/>
  <c r="O727" i="2" s="1"/>
  <c r="S727" i="2" s="1"/>
  <c r="P229" i="2"/>
  <c r="O229" i="2" s="1"/>
  <c r="S229" i="2" s="1"/>
  <c r="P244" i="2"/>
  <c r="O244" i="2" s="1"/>
  <c r="S244" i="2" s="1"/>
  <c r="P631" i="2"/>
  <c r="O631" i="2" s="1"/>
  <c r="S631" i="2" s="1"/>
  <c r="P786" i="2"/>
  <c r="O786" i="2" s="1"/>
  <c r="S786" i="2" s="1"/>
  <c r="P403" i="2"/>
  <c r="O403" i="2" s="1"/>
  <c r="S403" i="2" s="1"/>
  <c r="P405" i="2"/>
  <c r="O405" i="2" s="1"/>
  <c r="S405" i="2" s="1"/>
  <c r="P479" i="2"/>
  <c r="O479" i="2" s="1"/>
  <c r="S479" i="2" s="1"/>
  <c r="P816" i="2"/>
  <c r="O816" i="2" s="1"/>
  <c r="S816" i="2" s="1"/>
  <c r="P463" i="2"/>
  <c r="O463" i="2" s="1"/>
  <c r="S463" i="2" s="1"/>
  <c r="P804" i="2"/>
  <c r="O804" i="2" s="1"/>
  <c r="S804" i="2" s="1"/>
  <c r="P847" i="2"/>
  <c r="O847" i="2" s="1"/>
  <c r="S847" i="2" s="1"/>
  <c r="P651" i="2"/>
  <c r="O651" i="2" s="1"/>
  <c r="S651" i="2" s="1"/>
  <c r="P503" i="2"/>
  <c r="O503" i="2" s="1"/>
  <c r="S503" i="2" s="1"/>
  <c r="P305" i="2"/>
  <c r="O305" i="2" s="1"/>
  <c r="S305" i="2" s="1"/>
  <c r="P401" i="2"/>
  <c r="O401" i="2" s="1"/>
  <c r="S401" i="2" s="1"/>
  <c r="P668" i="2"/>
  <c r="O668" i="2" s="1"/>
  <c r="S668" i="2" s="1"/>
  <c r="P560" i="2"/>
  <c r="O560" i="2" s="1"/>
  <c r="S560" i="2" s="1"/>
  <c r="P809" i="2"/>
  <c r="O809" i="2" s="1"/>
  <c r="S809" i="2" s="1"/>
  <c r="P300" i="2"/>
  <c r="O300" i="2" s="1"/>
  <c r="S300" i="2" s="1"/>
  <c r="P592" i="2"/>
  <c r="O592" i="2" s="1"/>
  <c r="S592" i="2" s="1"/>
  <c r="P821" i="2"/>
  <c r="O821" i="2" s="1"/>
  <c r="S821" i="2" s="1"/>
  <c r="P316" i="2"/>
  <c r="O316" i="2" s="1"/>
  <c r="S316" i="2" s="1"/>
  <c r="P814" i="2"/>
  <c r="O814" i="2" s="1"/>
  <c r="S814" i="2" s="1"/>
  <c r="P440" i="2"/>
  <c r="O440" i="2" s="1"/>
  <c r="S440" i="2" s="1"/>
  <c r="P441" i="2"/>
  <c r="O441" i="2" s="1"/>
  <c r="S441" i="2" s="1"/>
  <c r="P506" i="2"/>
  <c r="O506" i="2" s="1"/>
  <c r="S506" i="2" s="1"/>
  <c r="P836" i="2"/>
  <c r="O836" i="2" s="1"/>
  <c r="S836" i="2" s="1"/>
  <c r="P883" i="2"/>
  <c r="O883" i="2" s="1"/>
  <c r="S883" i="2" s="1"/>
  <c r="P723" i="2"/>
  <c r="O723" i="2" s="1"/>
  <c r="S723" i="2" s="1"/>
  <c r="P546" i="2"/>
  <c r="O546" i="2" s="1"/>
  <c r="S546" i="2" s="1"/>
  <c r="P722" i="2"/>
  <c r="O722" i="2" s="1"/>
  <c r="S722" i="2" s="1"/>
  <c r="P318" i="2"/>
  <c r="O318" i="2" s="1"/>
  <c r="S318" i="2" s="1"/>
  <c r="P341" i="2"/>
  <c r="O341" i="2" s="1"/>
  <c r="S341" i="2" s="1"/>
  <c r="P394" i="2"/>
  <c r="O394" i="2" s="1"/>
  <c r="S394" i="2" s="1"/>
  <c r="P345" i="2"/>
  <c r="O345" i="2" s="1"/>
  <c r="S345" i="2" s="1"/>
  <c r="P378" i="2"/>
  <c r="O378" i="2" s="1"/>
  <c r="S378" i="2" s="1"/>
  <c r="P740" i="2"/>
  <c r="O740" i="2" s="1"/>
  <c r="S740" i="2" s="1"/>
  <c r="P787" i="2"/>
  <c r="O787" i="2" s="1"/>
  <c r="S787" i="2" s="1"/>
  <c r="P480" i="2"/>
  <c r="O480" i="2" s="1"/>
  <c r="S480" i="2" s="1"/>
  <c r="P418" i="2"/>
  <c r="O418" i="2" s="1"/>
  <c r="S418" i="2" s="1"/>
  <c r="P417" i="2"/>
  <c r="O417" i="2" s="1"/>
  <c r="S417" i="2" s="1"/>
  <c r="P273" i="2"/>
  <c r="O273" i="2" s="1"/>
  <c r="S273" i="2" s="1"/>
  <c r="P868" i="2"/>
  <c r="O868" i="2" s="1"/>
  <c r="S868" i="2" s="1"/>
  <c r="P195" i="2"/>
  <c r="O195" i="2" s="1"/>
  <c r="S195" i="2" s="1"/>
  <c r="P202" i="2"/>
  <c r="O202" i="2" s="1"/>
  <c r="S202" i="2" s="1"/>
  <c r="P588" i="2"/>
  <c r="O588" i="2" s="1"/>
  <c r="S588" i="2" s="1"/>
  <c r="P433" i="2"/>
  <c r="O433" i="2" s="1"/>
  <c r="S433" i="2" s="1"/>
  <c r="P593" i="2"/>
  <c r="O593" i="2" s="1"/>
  <c r="S593" i="2" s="1"/>
  <c r="P412" i="2"/>
  <c r="O412" i="2" s="1"/>
  <c r="S412" i="2" s="1"/>
  <c r="P256" i="2"/>
  <c r="O256" i="2" s="1"/>
  <c r="S256" i="2" s="1"/>
  <c r="P600" i="2"/>
  <c r="O600" i="2" s="1"/>
  <c r="S600" i="2" s="1"/>
  <c r="P553" i="2"/>
  <c r="O553" i="2" s="1"/>
  <c r="S553" i="2" s="1"/>
  <c r="P272" i="2"/>
  <c r="O272" i="2" s="1"/>
  <c r="S272" i="2" s="1"/>
  <c r="P616" i="2"/>
  <c r="O616" i="2" s="1"/>
  <c r="S616" i="2" s="1"/>
  <c r="P565" i="2"/>
  <c r="O565" i="2" s="1"/>
  <c r="S565" i="2" s="1"/>
  <c r="P607" i="2"/>
  <c r="O607" i="2" s="1"/>
  <c r="S607" i="2" s="1"/>
  <c r="P767" i="2"/>
  <c r="O767" i="2" s="1"/>
  <c r="S767" i="2" s="1"/>
  <c r="P249" i="2"/>
  <c r="O249" i="2" s="1"/>
  <c r="S249" i="2" s="1"/>
  <c r="P250" i="2"/>
  <c r="O250" i="2" s="1"/>
  <c r="S250" i="2" s="1"/>
  <c r="P636" i="2"/>
  <c r="O636" i="2" s="1"/>
  <c r="S636" i="2" s="1"/>
  <c r="P539" i="2"/>
  <c r="O539" i="2" s="1"/>
  <c r="S539" i="2" s="1"/>
  <c r="P801" i="2"/>
  <c r="O801" i="2" s="1"/>
  <c r="S801" i="2" s="1"/>
  <c r="P290" i="2"/>
  <c r="O290" i="2" s="1"/>
  <c r="S290" i="2" s="1"/>
  <c r="P484" i="2"/>
  <c r="O484" i="2" s="1"/>
  <c r="S484" i="2" s="1"/>
  <c r="P820" i="2"/>
  <c r="O820" i="2" s="1"/>
  <c r="S820" i="2" s="1"/>
  <c r="P819" i="2"/>
  <c r="O819" i="2" s="1"/>
  <c r="S819" i="2" s="1"/>
  <c r="P691" i="2"/>
  <c r="O691" i="2" s="1"/>
  <c r="S691" i="2" s="1"/>
  <c r="P863" i="2"/>
  <c r="O863" i="2" s="1"/>
  <c r="S863" i="2" s="1"/>
  <c r="P662" i="2"/>
  <c r="O662" i="2" s="1"/>
  <c r="S662" i="2" s="1"/>
  <c r="P508" i="2"/>
  <c r="O508" i="2" s="1"/>
  <c r="S508" i="2" s="1"/>
  <c r="P374" i="2"/>
  <c r="O374" i="2" s="1"/>
  <c r="S374" i="2" s="1"/>
  <c r="P705" i="2"/>
  <c r="O705" i="2" s="1"/>
  <c r="S705" i="2" s="1"/>
  <c r="P641" i="2"/>
  <c r="O641" i="2" s="1"/>
  <c r="S641" i="2" s="1"/>
  <c r="P439" i="2"/>
  <c r="O439" i="2" s="1"/>
  <c r="S439" i="2" s="1"/>
  <c r="P829" i="2"/>
  <c r="O829" i="2" s="1"/>
  <c r="S829" i="2" s="1"/>
  <c r="P327" i="2"/>
  <c r="O327" i="2" s="1"/>
  <c r="S327" i="2" s="1"/>
  <c r="P870" i="2"/>
  <c r="O870" i="2" s="1"/>
  <c r="S870" i="2" s="1"/>
  <c r="P515" i="2"/>
  <c r="O515" i="2" s="1"/>
  <c r="S515" i="2" s="1"/>
  <c r="P489" i="2"/>
  <c r="O489" i="2" s="1"/>
  <c r="S489" i="2" s="1"/>
  <c r="P882" i="2"/>
  <c r="O882" i="2" s="1"/>
  <c r="S882" i="2" s="1"/>
  <c r="P531" i="2"/>
  <c r="O531" i="2" s="1"/>
  <c r="S531" i="2" s="1"/>
  <c r="P501" i="2"/>
  <c r="O501" i="2" s="1"/>
  <c r="S501" i="2" s="1"/>
  <c r="P522" i="2"/>
  <c r="O522" i="2" s="1"/>
  <c r="S522" i="2" s="1"/>
  <c r="P848" i="2"/>
  <c r="O848" i="2" s="1"/>
  <c r="S848" i="2" s="1"/>
  <c r="P193" i="2"/>
  <c r="O193" i="2" s="1"/>
  <c r="S193" i="2" s="1"/>
  <c r="P735" i="2"/>
  <c r="O735" i="2" s="1"/>
  <c r="S735" i="2" s="1"/>
  <c r="P551" i="2"/>
  <c r="O551" i="2" s="1"/>
  <c r="S551" i="2" s="1"/>
  <c r="P416" i="2"/>
  <c r="O416" i="2" s="1"/>
  <c r="S416" i="2" s="1"/>
  <c r="P737" i="2"/>
  <c r="O737" i="2" s="1"/>
  <c r="S737" i="2" s="1"/>
  <c r="P204" i="2"/>
  <c r="O204" i="2" s="1"/>
  <c r="S204" i="2" s="1"/>
  <c r="P399" i="2"/>
  <c r="O399" i="2" s="1"/>
  <c r="S399" i="2" s="1"/>
  <c r="P756" i="2"/>
  <c r="O756" i="2" s="1"/>
  <c r="S756" i="2" s="1"/>
  <c r="P855" i="2"/>
  <c r="O855" i="2" s="1"/>
  <c r="S855" i="2" s="1"/>
  <c r="P523" i="2"/>
  <c r="O523" i="2" s="1"/>
  <c r="S523" i="2" s="1"/>
  <c r="P807" i="2"/>
  <c r="O807" i="2" s="1"/>
  <c r="S807" i="2" s="1"/>
  <c r="P491" i="2"/>
  <c r="O491" i="2" s="1"/>
  <c r="S491" i="2" s="1"/>
  <c r="P423" i="2"/>
  <c r="O423" i="2" s="1"/>
  <c r="S423" i="2" s="1"/>
  <c r="P288" i="2"/>
  <c r="O288" i="2" s="1"/>
  <c r="S288" i="2" s="1"/>
  <c r="P632" i="2"/>
  <c r="O632" i="2" s="1"/>
  <c r="S632" i="2" s="1"/>
  <c r="P577" i="2"/>
  <c r="O577" i="2" s="1"/>
  <c r="S577" i="2" s="1"/>
  <c r="P657" i="2"/>
  <c r="O657" i="2" s="1"/>
  <c r="S657" i="2" s="1"/>
  <c r="B53" i="2"/>
  <c r="B54" i="2" l="1"/>
  <c r="B47" i="1" s="1"/>
  <c r="B55" i="2"/>
  <c r="B56" i="2" l="1"/>
  <c r="B57" i="2" s="1"/>
  <c r="B61" i="2"/>
  <c r="B48" i="1" l="1"/>
  <c r="L48" i="9"/>
  <c r="Q477" i="2"/>
  <c r="R477" i="2" s="1"/>
  <c r="Q673" i="2"/>
  <c r="R673" i="2" s="1"/>
  <c r="Q155" i="2"/>
  <c r="R155" i="2" s="1"/>
  <c r="Q630" i="2"/>
  <c r="R630" i="2" s="1"/>
  <c r="Q121" i="2"/>
  <c r="R121" i="2" s="1"/>
  <c r="Q481" i="2"/>
  <c r="R481" i="2" s="1"/>
  <c r="Q20" i="2"/>
  <c r="R20" i="2" s="1"/>
  <c r="Q320" i="2"/>
  <c r="R320" i="2" s="1"/>
  <c r="Q23" i="2"/>
  <c r="R23" i="2" s="1"/>
  <c r="R4" i="2"/>
  <c r="Q29" i="2"/>
  <c r="R29" i="2" s="1"/>
  <c r="Q244" i="2"/>
  <c r="R244" i="2" s="1"/>
  <c r="Q108" i="2"/>
  <c r="R108" i="2" s="1"/>
  <c r="Q260" i="2"/>
  <c r="R260" i="2" s="1"/>
  <c r="Q124" i="2"/>
  <c r="R124" i="2" s="1"/>
  <c r="Q71" i="2"/>
  <c r="R71" i="2" s="1"/>
  <c r="Q602" i="2"/>
  <c r="R602" i="2" s="1"/>
  <c r="Q411" i="2"/>
  <c r="R411" i="2" s="1"/>
  <c r="Q86" i="2"/>
  <c r="R86" i="2" s="1"/>
  <c r="Q294" i="2"/>
  <c r="R294" i="2" s="1"/>
  <c r="Q588" i="2"/>
  <c r="R588" i="2" s="1"/>
  <c r="Q769" i="2"/>
  <c r="R769" i="2" s="1"/>
  <c r="Q868" i="2"/>
  <c r="R868" i="2" s="1"/>
  <c r="Q177" i="2"/>
  <c r="R177" i="2" s="1"/>
  <c r="Q593" i="2"/>
  <c r="R593" i="2" s="1"/>
  <c r="Q148" i="2"/>
  <c r="R148" i="2" s="1"/>
  <c r="Q887" i="2"/>
  <c r="R887" i="2" s="1"/>
  <c r="Q207" i="2"/>
  <c r="R207" i="2" s="1"/>
  <c r="Q804" i="2"/>
  <c r="R804" i="2" s="1"/>
  <c r="Q697" i="2"/>
  <c r="R697" i="2" s="1"/>
  <c r="Q407" i="2"/>
  <c r="R407" i="2" s="1"/>
  <c r="Q273" i="2"/>
  <c r="R273" i="2" s="1"/>
  <c r="Q695" i="2"/>
  <c r="R695" i="2" s="1"/>
  <c r="Q24" i="2"/>
  <c r="R24" i="2" s="1"/>
  <c r="Q99" i="2"/>
  <c r="R99" i="2" s="1"/>
  <c r="Q44" i="2"/>
  <c r="R44" i="2" s="1"/>
  <c r="Q138" i="2"/>
  <c r="R138" i="2" s="1"/>
  <c r="Q337" i="2"/>
  <c r="R337" i="2" s="1"/>
  <c r="Q378" i="2"/>
  <c r="R378" i="2" s="1"/>
  <c r="Q886" i="2"/>
  <c r="R886" i="2" s="1"/>
  <c r="Q35" i="2"/>
  <c r="R35" i="2" s="1"/>
  <c r="Q186" i="2"/>
  <c r="R186" i="2" s="1"/>
  <c r="Q609" i="2"/>
  <c r="R609" i="2" s="1"/>
  <c r="Q772" i="2"/>
  <c r="R772" i="2" s="1"/>
  <c r="Q793" i="2"/>
  <c r="R793" i="2" s="1"/>
  <c r="Q812" i="2"/>
  <c r="R812" i="2" s="1"/>
  <c r="Q182" i="2"/>
  <c r="R182" i="2" s="1"/>
  <c r="Q636" i="2"/>
  <c r="R636" i="2" s="1"/>
  <c r="Q825" i="2"/>
  <c r="R825" i="2" s="1"/>
  <c r="Q34" i="2"/>
  <c r="R34" i="2" s="1"/>
  <c r="Q331" i="2"/>
  <c r="R331" i="2" s="1"/>
  <c r="Q633" i="2"/>
  <c r="R633" i="2" s="1"/>
  <c r="Q184" i="2"/>
  <c r="R184" i="2" s="1"/>
  <c r="Q638" i="2"/>
  <c r="R638" i="2" s="1"/>
  <c r="Q145" i="2"/>
  <c r="R145" i="2" s="1"/>
  <c r="Q595" i="2"/>
  <c r="R595" i="2" s="1"/>
  <c r="Q478" i="2"/>
  <c r="R478" i="2" s="1"/>
  <c r="Q286" i="2"/>
  <c r="R286" i="2" s="1"/>
  <c r="Q776" i="2"/>
  <c r="R776" i="2" s="1"/>
  <c r="Q556" i="2"/>
  <c r="R556" i="2" s="1"/>
  <c r="Q334" i="2"/>
  <c r="R334" i="2" s="1"/>
  <c r="Q285" i="2"/>
  <c r="R285" i="2" s="1"/>
  <c r="M4" i="2"/>
  <c r="Q614" i="2"/>
  <c r="R614" i="2" s="1"/>
  <c r="Q831" i="2"/>
  <c r="R831" i="2" s="1"/>
  <c r="Q54" i="2"/>
  <c r="R54" i="2" s="1"/>
  <c r="Q152" i="2"/>
  <c r="R152" i="2" s="1"/>
  <c r="Q353" i="2"/>
  <c r="R353" i="2" s="1"/>
  <c r="Q110" i="2"/>
  <c r="R110" i="2" s="1"/>
  <c r="Q52" i="2"/>
  <c r="R52" i="2" s="1"/>
  <c r="Q374" i="2"/>
  <c r="R374" i="2" s="1"/>
  <c r="Q450" i="2"/>
  <c r="R450" i="2" s="1"/>
  <c r="Q222" i="2"/>
  <c r="R222" i="2" s="1"/>
  <c r="Q150" i="2"/>
  <c r="R150" i="2" s="1"/>
  <c r="Q94" i="2"/>
  <c r="R94" i="2" s="1"/>
  <c r="Q464" i="2"/>
  <c r="R464" i="2" s="1"/>
  <c r="Q635" i="2"/>
  <c r="R635" i="2" s="1"/>
  <c r="Q235" i="2"/>
  <c r="R235" i="2" s="1"/>
  <c r="Q74" i="2"/>
  <c r="R74" i="2" s="1"/>
  <c r="Q586" i="2"/>
  <c r="R586" i="2" s="1"/>
  <c r="Q866" i="2"/>
  <c r="R866" i="2" s="1"/>
  <c r="Q563" i="2"/>
  <c r="R563" i="2" s="1"/>
  <c r="Q81" i="2"/>
  <c r="R81" i="2" s="1"/>
  <c r="Q773" i="2"/>
  <c r="R773" i="2" s="1"/>
  <c r="Q557" i="2"/>
  <c r="R557" i="2" s="1"/>
  <c r="Q187" i="2"/>
  <c r="R187" i="2" s="1"/>
  <c r="Q96" i="2"/>
  <c r="R96" i="2" s="1"/>
  <c r="Q246" i="2"/>
  <c r="R246" i="2" s="1"/>
  <c r="Q889" i="2"/>
  <c r="R889" i="2" s="1"/>
  <c r="Q691" i="2"/>
  <c r="R691" i="2" s="1"/>
  <c r="Q849" i="2"/>
  <c r="R849" i="2" s="1"/>
  <c r="Q206" i="2"/>
  <c r="R206" i="2" s="1"/>
  <c r="Q460" i="2"/>
  <c r="R460" i="2" s="1"/>
  <c r="Q612" i="2"/>
  <c r="R612" i="2" s="1"/>
  <c r="Q783" i="2"/>
  <c r="R783" i="2" s="1"/>
  <c r="Q267" i="2"/>
  <c r="R267" i="2" s="1"/>
  <c r="Q91" i="2"/>
  <c r="R91" i="2" s="1"/>
  <c r="Q69" i="2"/>
  <c r="R69" i="2" s="1"/>
  <c r="Q32" i="2"/>
  <c r="R32" i="2" s="1"/>
  <c r="Q77" i="2"/>
  <c r="R77" i="2" s="1"/>
  <c r="Q127" i="2"/>
  <c r="R127" i="2" s="1"/>
  <c r="Q389" i="2"/>
  <c r="R389" i="2" s="1"/>
  <c r="Q536" i="2"/>
  <c r="R536" i="2" s="1"/>
  <c r="Q431" i="2"/>
  <c r="R431" i="2" s="1"/>
  <c r="Q45" i="2"/>
  <c r="R45" i="2" s="1"/>
  <c r="Q465" i="2"/>
  <c r="R465" i="2" s="1"/>
  <c r="Q453" i="2"/>
  <c r="R453" i="2" s="1"/>
  <c r="Q377" i="2"/>
  <c r="R377" i="2" s="1"/>
  <c r="Q647" i="2"/>
  <c r="R647" i="2" s="1"/>
  <c r="Q62" i="2"/>
  <c r="R62" i="2" s="1"/>
  <c r="Q288" i="2"/>
  <c r="R288" i="2" s="1"/>
  <c r="Q535" i="2"/>
  <c r="R535" i="2" s="1"/>
  <c r="Q749" i="2"/>
  <c r="R749" i="2" s="1"/>
  <c r="Q832" i="2"/>
  <c r="R832" i="2" s="1"/>
  <c r="Q473" i="2"/>
  <c r="R473" i="2" s="1"/>
  <c r="Q392" i="2"/>
  <c r="R392" i="2" s="1"/>
  <c r="Q31" i="2"/>
  <c r="R31" i="2" s="1"/>
  <c r="Q162" i="2"/>
  <c r="R162" i="2" s="1"/>
  <c r="Q549" i="2"/>
  <c r="R549" i="2" s="1"/>
  <c r="Q362" i="2"/>
  <c r="R362" i="2" s="1"/>
  <c r="Q675" i="2"/>
  <c r="R675" i="2" s="1"/>
  <c r="Q318" i="2"/>
  <c r="R318" i="2" s="1"/>
  <c r="Q405" i="2"/>
  <c r="R405" i="2" s="1"/>
  <c r="Q489" i="2"/>
  <c r="R489" i="2" s="1"/>
  <c r="Q358" i="2"/>
  <c r="R358" i="2" s="1"/>
  <c r="Q585" i="2"/>
  <c r="R585" i="2" s="1"/>
  <c r="B51" i="4"/>
  <c r="O49" i="4" s="1"/>
  <c r="Q528" i="2"/>
  <c r="R528" i="2" s="1"/>
  <c r="Q101" i="2"/>
  <c r="R101" i="2" s="1"/>
  <c r="Q47" i="2"/>
  <c r="R47" i="2" s="1"/>
  <c r="Q164" i="2"/>
  <c r="R164" i="2" s="1"/>
  <c r="Q14" i="2"/>
  <c r="R14" i="2" s="1"/>
  <c r="Q169" i="2"/>
  <c r="R169" i="2" s="1"/>
  <c r="Q49" i="2"/>
  <c r="R49" i="2" s="1"/>
  <c r="Q401" i="2"/>
  <c r="R401" i="2" s="1"/>
  <c r="Q727" i="2"/>
  <c r="R727" i="2" s="1"/>
  <c r="Q663" i="2"/>
  <c r="R663" i="2" s="1"/>
  <c r="Q562" i="2"/>
  <c r="R562" i="2" s="1"/>
  <c r="Q42" i="2"/>
  <c r="R42" i="2" s="1"/>
  <c r="Q137" i="2"/>
  <c r="R137" i="2" s="1"/>
  <c r="Q188" i="2"/>
  <c r="R188" i="2" s="1"/>
  <c r="Q543" i="2"/>
  <c r="R543" i="2" s="1"/>
  <c r="Q837" i="2"/>
  <c r="R837" i="2" s="1"/>
  <c r="Q279" i="2"/>
  <c r="R279" i="2" s="1"/>
  <c r="Q301" i="2"/>
  <c r="R301" i="2" s="1"/>
  <c r="Q144" i="2"/>
  <c r="R144" i="2" s="1"/>
  <c r="Q289" i="2"/>
  <c r="R289" i="2" s="1"/>
  <c r="Q423" i="2"/>
  <c r="R423" i="2" s="1"/>
  <c r="Q249" i="2"/>
  <c r="R249" i="2" s="1"/>
  <c r="Q851" i="2"/>
  <c r="R851" i="2" s="1"/>
  <c r="Q22" i="2"/>
  <c r="R22" i="2" s="1"/>
  <c r="Q830" i="2"/>
  <c r="R830" i="2" s="1"/>
  <c r="Q292" i="2"/>
  <c r="R292" i="2" s="1"/>
  <c r="Q854" i="2"/>
  <c r="R854" i="2" s="1"/>
  <c r="Q51" i="2"/>
  <c r="R51" i="2" s="1"/>
  <c r="Q115" i="2"/>
  <c r="R115" i="2" s="1"/>
  <c r="Q130" i="2"/>
  <c r="R130" i="2" s="1"/>
  <c r="Q768" i="2"/>
  <c r="R768" i="2" s="1"/>
  <c r="Q506" i="2"/>
  <c r="R506" i="2" s="1"/>
  <c r="Q263" i="2"/>
  <c r="R263" i="2" s="1"/>
  <c r="Q277" i="2"/>
  <c r="R277" i="2" s="1"/>
  <c r="Q571" i="2"/>
  <c r="R571" i="2" s="1"/>
  <c r="Q796" i="2"/>
  <c r="R796" i="2" s="1"/>
  <c r="Q484" i="2"/>
  <c r="R484" i="2" s="1"/>
  <c r="Q564" i="2"/>
  <c r="R564" i="2" s="1"/>
  <c r="Q501" i="2"/>
  <c r="R501" i="2" s="1"/>
  <c r="Q370" i="2"/>
  <c r="R370" i="2" s="1"/>
  <c r="Q502" i="2"/>
  <c r="R502" i="2" s="1"/>
  <c r="Q326" i="2"/>
  <c r="R326" i="2" s="1"/>
  <c r="Q368" i="2"/>
  <c r="R368" i="2" s="1"/>
  <c r="Q16" i="2"/>
  <c r="R16" i="2" s="1"/>
  <c r="Q154" i="2"/>
  <c r="R154" i="2" s="1"/>
  <c r="Q28" i="2"/>
  <c r="R28" i="2" s="1"/>
  <c r="Q122" i="2"/>
  <c r="R122" i="2" s="1"/>
  <c r="Q63" i="2"/>
  <c r="R63" i="2" s="1"/>
  <c r="Q37" i="2"/>
  <c r="R37" i="2" s="1"/>
  <c r="Q168" i="2"/>
  <c r="R168" i="2" s="1"/>
  <c r="Q178" i="2"/>
  <c r="R178" i="2" s="1"/>
  <c r="Q156" i="2"/>
  <c r="R156" i="2" s="1"/>
  <c r="Q865" i="2"/>
  <c r="R865" i="2" s="1"/>
  <c r="Q740" i="2"/>
  <c r="R740" i="2" s="1"/>
  <c r="Q550" i="2"/>
  <c r="R550" i="2" s="1"/>
  <c r="Q490" i="2"/>
  <c r="R490" i="2" s="1"/>
  <c r="Q780" i="2"/>
  <c r="R780" i="2" s="1"/>
  <c r="Q15" i="2"/>
  <c r="R15" i="2" s="1"/>
  <c r="Q176" i="2"/>
  <c r="R176" i="2" s="1"/>
  <c r="Q83" i="2"/>
  <c r="R83" i="2" s="1"/>
  <c r="Q46" i="2"/>
  <c r="R46" i="2" s="1"/>
  <c r="Q287" i="2"/>
  <c r="R287" i="2" s="1"/>
  <c r="Q338" i="2"/>
  <c r="R338" i="2" s="1"/>
  <c r="Q420" i="2"/>
  <c r="R420" i="2" s="1"/>
  <c r="Q888" i="2"/>
  <c r="R888" i="2" s="1"/>
  <c r="Q518" i="2"/>
  <c r="R518" i="2" s="1"/>
  <c r="Q717" i="2"/>
  <c r="R717" i="2" s="1"/>
  <c r="Q92" i="2"/>
  <c r="R92" i="2" s="1"/>
  <c r="Q204" i="2"/>
  <c r="R204" i="2" s="1"/>
  <c r="Q847" i="2"/>
  <c r="R847" i="2" s="1"/>
  <c r="Q250" i="2"/>
  <c r="R250" i="2" s="1"/>
  <c r="Q664" i="2"/>
  <c r="R664" i="2" s="1"/>
  <c r="Q525" i="2"/>
  <c r="R525" i="2" s="1"/>
  <c r="Q56" i="2"/>
  <c r="R56" i="2" s="1"/>
  <c r="Q290" i="2"/>
  <c r="R290" i="2" s="1"/>
  <c r="Q517" i="2"/>
  <c r="R517" i="2" s="1"/>
  <c r="Q281" i="2"/>
  <c r="R281" i="2" s="1"/>
  <c r="Q234" i="2"/>
  <c r="R234" i="2" s="1"/>
  <c r="Q606" i="2"/>
  <c r="R606" i="2" s="1"/>
  <c r="Q170" i="2"/>
  <c r="R170" i="2" s="1"/>
  <c r="Q787" i="2"/>
  <c r="R787" i="2" s="1"/>
  <c r="Q133" i="2"/>
  <c r="R133" i="2" s="1"/>
  <c r="Q181" i="2"/>
  <c r="R181" i="2" s="1"/>
  <c r="Q703" i="2"/>
  <c r="R703" i="2" s="1"/>
  <c r="Q422" i="2"/>
  <c r="R422" i="2" s="1"/>
  <c r="Q589" i="2"/>
  <c r="R589" i="2" s="1"/>
  <c r="Q241" i="2"/>
  <c r="R241" i="2" s="1"/>
  <c r="Q259" i="2"/>
  <c r="R259" i="2" s="1"/>
  <c r="Q567" i="2"/>
  <c r="R567" i="2" s="1"/>
  <c r="Q587" i="2"/>
  <c r="R587" i="2" s="1"/>
  <c r="Q625" i="2"/>
  <c r="R625" i="2" s="1"/>
  <c r="Q583" i="2"/>
  <c r="R583" i="2" s="1"/>
  <c r="Q488" i="2"/>
  <c r="R488" i="2" s="1"/>
  <c r="Q266" i="2"/>
  <c r="R266" i="2" s="1"/>
  <c r="Q671" i="2"/>
  <c r="R671" i="2" s="1"/>
  <c r="Q309" i="2"/>
  <c r="R309" i="2" s="1"/>
  <c r="Q823" i="2"/>
  <c r="R823" i="2" s="1"/>
  <c r="Q775" i="2"/>
  <c r="R775" i="2" s="1"/>
  <c r="Q867" i="2"/>
  <c r="R867" i="2" s="1"/>
  <c r="Q17" i="2"/>
  <c r="R17" i="2" s="1"/>
  <c r="Q104" i="2"/>
  <c r="R104" i="2" s="1"/>
  <c r="Q174" i="2"/>
  <c r="R174" i="2" s="1"/>
  <c r="Q65" i="2"/>
  <c r="R65" i="2" s="1"/>
  <c r="Q82" i="2"/>
  <c r="R82" i="2" s="1"/>
  <c r="Q103" i="2"/>
  <c r="R103" i="2" s="1"/>
  <c r="Q27" i="2"/>
  <c r="R27" i="2" s="1"/>
  <c r="Q40" i="2"/>
  <c r="R40" i="2" s="1"/>
  <c r="Q175" i="2"/>
  <c r="R175" i="2" s="1"/>
  <c r="Q90" i="2"/>
  <c r="R90" i="2" s="1"/>
  <c r="Q60" i="2"/>
  <c r="R60" i="2" s="1"/>
  <c r="Q105" i="2"/>
  <c r="R105" i="2" s="1"/>
  <c r="Q683" i="2"/>
  <c r="R683" i="2" s="1"/>
  <c r="Q229" i="2"/>
  <c r="R229" i="2" s="1"/>
  <c r="Q805" i="2"/>
  <c r="R805" i="2" s="1"/>
  <c r="Q665" i="2"/>
  <c r="R665" i="2" s="1"/>
  <c r="Q544" i="2"/>
  <c r="R544" i="2" s="1"/>
  <c r="Q429" i="2"/>
  <c r="R429" i="2" s="1"/>
  <c r="Q845" i="2"/>
  <c r="R845" i="2" s="1"/>
  <c r="Q39" i="2"/>
  <c r="R39" i="2" s="1"/>
  <c r="Q48" i="2"/>
  <c r="R48" i="2" s="1"/>
  <c r="Q106" i="2"/>
  <c r="R106" i="2" s="1"/>
  <c r="Q73" i="2"/>
  <c r="R73" i="2" s="1"/>
  <c r="Q87" i="2"/>
  <c r="R87" i="2" s="1"/>
  <c r="Q480" i="2"/>
  <c r="R480" i="2" s="1"/>
  <c r="Q811" i="2"/>
  <c r="R811" i="2" s="1"/>
  <c r="Q211" i="2"/>
  <c r="R211" i="2" s="1"/>
  <c r="Q336" i="2"/>
  <c r="R336" i="2" s="1"/>
  <c r="Q696" i="2"/>
  <c r="R696" i="2" s="1"/>
  <c r="Q319" i="2"/>
  <c r="R319" i="2" s="1"/>
  <c r="Q653" i="2"/>
  <c r="R653" i="2" s="1"/>
  <c r="Q877" i="2"/>
  <c r="R877" i="2" s="1"/>
  <c r="Q97" i="2"/>
  <c r="R97" i="2" s="1"/>
  <c r="Q226" i="2"/>
  <c r="R226" i="2" s="1"/>
  <c r="Q566" i="2"/>
  <c r="R566" i="2" s="1"/>
  <c r="Q325" i="2"/>
  <c r="R325" i="2" s="1"/>
  <c r="Q491" i="2"/>
  <c r="R491" i="2" s="1"/>
  <c r="Q601" i="2"/>
  <c r="R601" i="2" s="1"/>
  <c r="Q707" i="2"/>
  <c r="R707" i="2" s="1"/>
  <c r="Q684" i="2"/>
  <c r="R684" i="2" s="1"/>
  <c r="Q30" i="2"/>
  <c r="R30" i="2" s="1"/>
  <c r="Q59" i="2"/>
  <c r="R59" i="2" s="1"/>
  <c r="Q415" i="2"/>
  <c r="R415" i="2" s="1"/>
  <c r="Q252" i="2"/>
  <c r="R252" i="2" s="1"/>
  <c r="Q738" i="2"/>
  <c r="R738" i="2" s="1"/>
  <c r="Q238" i="2"/>
  <c r="R238" i="2" s="1"/>
  <c r="Q237" i="2"/>
  <c r="R237" i="2" s="1"/>
  <c r="Q346" i="2"/>
  <c r="R346" i="2" s="1"/>
  <c r="Q78" i="2"/>
  <c r="R78" i="2" s="1"/>
  <c r="Q50" i="2"/>
  <c r="R50" i="2" s="1"/>
  <c r="Q269" i="2"/>
  <c r="R269" i="2" s="1"/>
  <c r="Q66" i="2"/>
  <c r="R66" i="2" s="1"/>
  <c r="Q134" i="2"/>
  <c r="R134" i="2" s="1"/>
  <c r="Q376" i="2"/>
  <c r="R376" i="2" s="1"/>
  <c r="Q254" i="2"/>
  <c r="R254" i="2" s="1"/>
  <c r="Q569" i="2"/>
  <c r="R569" i="2" s="1"/>
  <c r="Q822" i="2"/>
  <c r="R822" i="2" s="1"/>
  <c r="Q842" i="2"/>
  <c r="R842" i="2" s="1"/>
  <c r="Q219" i="2"/>
  <c r="R219" i="2" s="1"/>
  <c r="Q678" i="2"/>
  <c r="R678" i="2" s="1"/>
  <c r="Q354" i="2"/>
  <c r="R354" i="2" s="1"/>
  <c r="Q534" i="2"/>
  <c r="R534" i="2" s="1"/>
  <c r="Q640" i="2"/>
  <c r="R640" i="2" s="1"/>
  <c r="Q479" i="2"/>
  <c r="R479" i="2" s="1"/>
  <c r="Q747" i="2"/>
  <c r="R747" i="2" s="1"/>
  <c r="Q723" i="2"/>
  <c r="R723" i="2" s="1"/>
  <c r="Q509" i="2"/>
  <c r="R509" i="2" s="1"/>
  <c r="Q582" i="2"/>
  <c r="R582" i="2" s="1"/>
  <c r="Q680" i="2"/>
  <c r="R680" i="2" s="1"/>
  <c r="Q495" i="2"/>
  <c r="R495" i="2" s="1"/>
  <c r="Q690" i="2"/>
  <c r="R690" i="2" s="1"/>
  <c r="Q499" i="2"/>
  <c r="R499" i="2" s="1"/>
  <c r="Q764" i="2"/>
  <c r="R764" i="2" s="1"/>
  <c r="Q744" i="2"/>
  <c r="R744" i="2" s="1"/>
  <c r="Q275" i="2"/>
  <c r="R275" i="2" s="1"/>
  <c r="Q733" i="2"/>
  <c r="R733" i="2" s="1"/>
  <c r="Q216" i="2"/>
  <c r="R216" i="2" s="1"/>
  <c r="Q779" i="2"/>
  <c r="R779" i="2" s="1"/>
  <c r="Q652" i="2"/>
  <c r="R652" i="2" s="1"/>
  <c r="Q809" i="2"/>
  <c r="R809" i="2" s="1"/>
  <c r="Q308" i="2"/>
  <c r="R308" i="2" s="1"/>
  <c r="Q860" i="2"/>
  <c r="R860" i="2" s="1"/>
  <c r="Q786" i="2"/>
  <c r="R786" i="2" s="1"/>
  <c r="Q223" i="2"/>
  <c r="R223" i="2" s="1"/>
  <c r="Q778" i="2"/>
  <c r="R778" i="2" s="1"/>
  <c r="Q681" i="2"/>
  <c r="R681" i="2" s="1"/>
  <c r="Q341" i="2"/>
  <c r="R341" i="2" s="1"/>
  <c r="Q497" i="2"/>
  <c r="R497" i="2" s="1"/>
  <c r="Q412" i="2"/>
  <c r="R412" i="2" s="1"/>
  <c r="Q655" i="2"/>
  <c r="R655" i="2" s="1"/>
  <c r="Q268" i="2"/>
  <c r="R268" i="2" s="1"/>
  <c r="Q218" i="2"/>
  <c r="R218" i="2" s="1"/>
  <c r="Q333" i="2"/>
  <c r="R333" i="2" s="1"/>
  <c r="Q280" i="2"/>
  <c r="R280" i="2" s="1"/>
  <c r="Q251" i="2"/>
  <c r="R251" i="2" s="1"/>
  <c r="Q380" i="2"/>
  <c r="R380" i="2" s="1"/>
  <c r="Q651" i="2"/>
  <c r="R651" i="2" s="1"/>
  <c r="Q95" i="2"/>
  <c r="R95" i="2" s="1"/>
  <c r="Q139" i="2"/>
  <c r="R139" i="2" s="1"/>
  <c r="Q53" i="2"/>
  <c r="R53" i="2" s="1"/>
  <c r="Q759" i="2"/>
  <c r="R759" i="2" s="1"/>
  <c r="Q458" i="2"/>
  <c r="R458" i="2" s="1"/>
  <c r="Q140" i="2"/>
  <c r="R140" i="2" s="1"/>
  <c r="Q38" i="2"/>
  <c r="R38" i="2" s="1"/>
  <c r="Q36" i="2"/>
  <c r="R36" i="2" s="1"/>
  <c r="Q306" i="2"/>
  <c r="R306" i="2" s="1"/>
  <c r="Q660" i="2"/>
  <c r="R660" i="2" s="1"/>
  <c r="Q792" i="2"/>
  <c r="R792" i="2" s="1"/>
  <c r="Q203" i="2"/>
  <c r="R203" i="2" s="1"/>
  <c r="Q339" i="2"/>
  <c r="R339" i="2" s="1"/>
  <c r="Q357" i="2"/>
  <c r="R357" i="2" s="1"/>
  <c r="Q801" i="2"/>
  <c r="R801" i="2" s="1"/>
  <c r="Q173" i="2"/>
  <c r="R173" i="2" s="1"/>
  <c r="Q114" i="2"/>
  <c r="R114" i="2" s="1"/>
  <c r="Q598" i="2"/>
  <c r="R598" i="2" s="1"/>
  <c r="Q476" i="2"/>
  <c r="R476" i="2" s="1"/>
  <c r="Q790" i="2"/>
  <c r="R790" i="2" s="1"/>
  <c r="Q760" i="2"/>
  <c r="R760" i="2" s="1"/>
  <c r="Q379" i="2"/>
  <c r="R379" i="2" s="1"/>
  <c r="Q709" i="2"/>
  <c r="R709" i="2" s="1"/>
  <c r="Q485" i="2"/>
  <c r="R485" i="2" s="1"/>
  <c r="Q766" i="2"/>
  <c r="R766" i="2" s="1"/>
  <c r="Q462" i="2"/>
  <c r="R462" i="2" s="1"/>
  <c r="Q111" i="2"/>
  <c r="R111" i="2" s="1"/>
  <c r="Q190" i="2"/>
  <c r="R190" i="2" s="1"/>
  <c r="Q100" i="2"/>
  <c r="R100" i="2" s="1"/>
  <c r="Q264" i="2"/>
  <c r="R264" i="2" s="1"/>
  <c r="Q493" i="2"/>
  <c r="R493" i="2" s="1"/>
  <c r="Q758" i="2"/>
  <c r="R758" i="2" s="1"/>
  <c r="Q366" i="2"/>
  <c r="R366" i="2" s="1"/>
  <c r="Q537" i="2"/>
  <c r="R537" i="2" s="1"/>
  <c r="Q834" i="2"/>
  <c r="R834" i="2" s="1"/>
  <c r="Q467" i="2"/>
  <c r="R467" i="2" s="1"/>
  <c r="Q613" i="2"/>
  <c r="R613" i="2" s="1"/>
  <c r="Q196" i="2"/>
  <c r="R196" i="2" s="1"/>
  <c r="Q248" i="2"/>
  <c r="R248" i="2" s="1"/>
  <c r="Q143" i="2"/>
  <c r="R143" i="2" s="1"/>
  <c r="Q68" i="2"/>
  <c r="R68" i="2" s="1"/>
  <c r="Q123" i="2"/>
  <c r="R123" i="2" s="1"/>
  <c r="Q58" i="2"/>
  <c r="R58" i="2" s="1"/>
  <c r="Q136" i="2"/>
  <c r="R136" i="2" s="1"/>
  <c r="Q76" i="2"/>
  <c r="R76" i="2" s="1"/>
  <c r="Q26" i="2"/>
  <c r="R26" i="2" s="1"/>
  <c r="Q685" i="2"/>
  <c r="R685" i="2" s="1"/>
  <c r="Q621" i="2"/>
  <c r="R621" i="2" s="1"/>
  <c r="Q726" i="2"/>
  <c r="R726" i="2" s="1"/>
  <c r="Q323" i="2"/>
  <c r="R323" i="2" s="1"/>
  <c r="Q863" i="2"/>
  <c r="R863" i="2" s="1"/>
  <c r="Q662" i="2"/>
  <c r="R662" i="2" s="1"/>
  <c r="Q508" i="2"/>
  <c r="R508" i="2" s="1"/>
  <c r="Q702" i="2"/>
  <c r="R702" i="2" s="1"/>
  <c r="Q417" i="2"/>
  <c r="R417" i="2" s="1"/>
  <c r="Q142" i="2"/>
  <c r="R142" i="2" s="1"/>
  <c r="Q70" i="2"/>
  <c r="R70" i="2" s="1"/>
  <c r="Q67" i="2"/>
  <c r="R67" i="2" s="1"/>
  <c r="Q125" i="2"/>
  <c r="R125" i="2" s="1"/>
  <c r="Q80" i="2"/>
  <c r="R80" i="2" s="1"/>
  <c r="Q632" i="2"/>
  <c r="R632" i="2" s="1"/>
  <c r="Q862" i="2"/>
  <c r="R862" i="2" s="1"/>
  <c r="Q581" i="2"/>
  <c r="R581" i="2" s="1"/>
  <c r="Q382" i="2"/>
  <c r="R382" i="2" s="1"/>
  <c r="Q591" i="2"/>
  <c r="R591" i="2" s="1"/>
  <c r="Q345" i="2"/>
  <c r="R345" i="2" s="1"/>
  <c r="Q824" i="2"/>
  <c r="R824" i="2" s="1"/>
  <c r="Q276" i="2"/>
  <c r="R276" i="2" s="1"/>
  <c r="Q406" i="2"/>
  <c r="R406" i="2" s="1"/>
  <c r="Q348" i="2"/>
  <c r="R348" i="2" s="1"/>
  <c r="Q435" i="2"/>
  <c r="R435" i="2" s="1"/>
  <c r="Q41" i="2"/>
  <c r="R41" i="2" s="1"/>
  <c r="Q18" i="2"/>
  <c r="R18" i="2" s="1"/>
  <c r="Q180" i="2"/>
  <c r="R180" i="2" s="1"/>
  <c r="Q88" i="2"/>
  <c r="R88" i="2" s="1"/>
  <c r="Q93" i="2"/>
  <c r="R93" i="2" s="1"/>
  <c r="Q146" i="2"/>
  <c r="R146" i="2" s="1"/>
  <c r="Q163" i="2"/>
  <c r="R163" i="2" s="1"/>
  <c r="Q102" i="2"/>
  <c r="R102" i="2" s="1"/>
  <c r="Q158" i="2"/>
  <c r="R158" i="2" s="1"/>
  <c r="Q529" i="2"/>
  <c r="R529" i="2" s="1"/>
  <c r="Q737" i="2"/>
  <c r="R737" i="2" s="1"/>
  <c r="Q734" i="2"/>
  <c r="R734" i="2" s="1"/>
  <c r="Q261" i="2"/>
  <c r="R261" i="2" s="1"/>
  <c r="Q594" i="2"/>
  <c r="R594" i="2" s="1"/>
  <c r="Q677" i="2"/>
  <c r="R677" i="2" s="1"/>
  <c r="Q634" i="2"/>
  <c r="R634" i="2" s="1"/>
  <c r="Q217" i="2"/>
  <c r="R217" i="2" s="1"/>
  <c r="Q492" i="2"/>
  <c r="R492" i="2" s="1"/>
  <c r="Q579" i="2"/>
  <c r="R579" i="2" s="1"/>
  <c r="Q575" i="2"/>
  <c r="R575" i="2" s="1"/>
  <c r="Q815" i="2"/>
  <c r="R815" i="2" s="1"/>
  <c r="Q391" i="2"/>
  <c r="R391" i="2" s="1"/>
  <c r="Q520" i="2"/>
  <c r="R520" i="2" s="1"/>
  <c r="Q474" i="2"/>
  <c r="R474" i="2" s="1"/>
  <c r="Q131" i="2"/>
  <c r="R131" i="2" s="1"/>
  <c r="Q57" i="2"/>
  <c r="R57" i="2" s="1"/>
  <c r="Q151" i="2"/>
  <c r="R151" i="2" s="1"/>
  <c r="Q704" i="2"/>
  <c r="R704" i="2" s="1"/>
  <c r="Q372" i="2"/>
  <c r="R372" i="2" s="1"/>
  <c r="Q539" i="2"/>
  <c r="R539" i="2" s="1"/>
  <c r="Q645" i="2"/>
  <c r="R645" i="2" s="1"/>
  <c r="Q296" i="2"/>
  <c r="R296" i="2" s="1"/>
  <c r="Q706" i="2"/>
  <c r="R706" i="2" s="1"/>
  <c r="Q409" i="2"/>
  <c r="R409" i="2" s="1"/>
  <c r="Q192" i="2"/>
  <c r="R192" i="2" s="1"/>
  <c r="Q618" i="2"/>
  <c r="R618" i="2" s="1"/>
  <c r="Q365" i="2"/>
  <c r="R365" i="2" s="1"/>
  <c r="Q844" i="2"/>
  <c r="R844" i="2" s="1"/>
  <c r="Q516" i="2"/>
  <c r="R516" i="2" s="1"/>
  <c r="Q61" i="2"/>
  <c r="R61" i="2" s="1"/>
  <c r="Q72" i="2"/>
  <c r="R72" i="2" s="1"/>
  <c r="Q305" i="2"/>
  <c r="R305" i="2" s="1"/>
  <c r="Q202" i="2"/>
  <c r="R202" i="2" s="1"/>
  <c r="Q624" i="2"/>
  <c r="R624" i="2" s="1"/>
  <c r="Q676" i="2"/>
  <c r="R676" i="2" s="1"/>
  <c r="Q576" i="2"/>
  <c r="R576" i="2" s="1"/>
  <c r="Q470" i="2"/>
  <c r="R470" i="2" s="1"/>
  <c r="Q620" i="2"/>
  <c r="R620" i="2" s="1"/>
  <c r="Q857" i="2"/>
  <c r="R857" i="2" s="1"/>
  <c r="Q363" i="2"/>
  <c r="R363" i="2" s="1"/>
  <c r="Q755" i="2"/>
  <c r="R755" i="2" s="1"/>
  <c r="Q43" i="2"/>
  <c r="R43" i="2" s="1"/>
  <c r="Q132" i="2"/>
  <c r="R132" i="2" s="1"/>
  <c r="Q189" i="2"/>
  <c r="R189" i="2" s="1"/>
  <c r="Q33" i="2"/>
  <c r="R33" i="2" s="1"/>
  <c r="Q172" i="2"/>
  <c r="R172" i="2" s="1"/>
  <c r="Q505" i="2"/>
  <c r="R505" i="2" s="1"/>
  <c r="Q64" i="2"/>
  <c r="R64" i="2" s="1"/>
  <c r="Q117" i="2"/>
  <c r="R117" i="2" s="1"/>
  <c r="Q107" i="2"/>
  <c r="R107" i="2" s="1"/>
  <c r="Q116" i="2"/>
  <c r="R116" i="2" s="1"/>
  <c r="Q209" i="2"/>
  <c r="R209" i="2" s="1"/>
  <c r="Q670" i="2"/>
  <c r="R670" i="2" s="1"/>
  <c r="Q210" i="2"/>
  <c r="R210" i="2" s="1"/>
  <c r="Q869" i="2"/>
  <c r="R869" i="2" s="1"/>
  <c r="Q441" i="2"/>
  <c r="R441" i="2" s="1"/>
  <c r="Q451" i="2"/>
  <c r="R451" i="2" s="1"/>
  <c r="Q278" i="2"/>
  <c r="R278" i="2" s="1"/>
  <c r="Q307" i="2"/>
  <c r="R307" i="2" s="1"/>
  <c r="Q839" i="2"/>
  <c r="R839" i="2" s="1"/>
  <c r="Q720" i="2"/>
  <c r="R720" i="2" s="1"/>
  <c r="Q232" i="2"/>
  <c r="R232" i="2" s="1"/>
  <c r="Q600" i="2"/>
  <c r="R600" i="2" s="1"/>
  <c r="Q698" i="2"/>
  <c r="R698" i="2" s="1"/>
  <c r="Q864" i="2"/>
  <c r="R864" i="2" s="1"/>
  <c r="Q394" i="2"/>
  <c r="R394" i="2" s="1"/>
  <c r="Q315" i="2"/>
  <c r="R315" i="2" s="1"/>
  <c r="Q381" i="2"/>
  <c r="R381" i="2" s="1"/>
  <c r="Q803" i="2"/>
  <c r="R803" i="2" s="1"/>
  <c r="Q610" i="2"/>
  <c r="R610" i="2" s="1"/>
  <c r="Q820" i="2"/>
  <c r="R820" i="2" s="1"/>
  <c r="Q745" i="2"/>
  <c r="R745" i="2" s="1"/>
  <c r="Q682" i="2"/>
  <c r="R682" i="2" s="1"/>
  <c r="Q523" i="2"/>
  <c r="R523" i="2" s="1"/>
  <c r="Q570" i="2"/>
  <c r="R570" i="2" s="1"/>
  <c r="Q327" i="2"/>
  <c r="R327" i="2" s="1"/>
  <c r="Q608" i="2"/>
  <c r="R608" i="2" s="1"/>
  <c r="Q788" i="2"/>
  <c r="R788" i="2" s="1"/>
  <c r="Q265" i="2"/>
  <c r="R265" i="2" s="1"/>
  <c r="Q208" i="2"/>
  <c r="R208" i="2" s="1"/>
  <c r="Q861" i="2"/>
  <c r="R861" i="2" s="1"/>
  <c r="Q565" i="2"/>
  <c r="R565" i="2" s="1"/>
  <c r="Q329" i="2"/>
  <c r="R329" i="2" s="1"/>
  <c r="Q554" i="2"/>
  <c r="R554" i="2" s="1"/>
  <c r="Q858" i="2"/>
  <c r="R858" i="2" s="1"/>
  <c r="Q555" i="2"/>
  <c r="R555" i="2" s="1"/>
  <c r="Q349" i="2"/>
  <c r="R349" i="2" s="1"/>
  <c r="Q643" i="2"/>
  <c r="R643" i="2" s="1"/>
  <c r="Q818" i="2"/>
  <c r="R818" i="2" s="1"/>
  <c r="Q724" i="2"/>
  <c r="R724" i="2" s="1"/>
  <c r="Q686" i="2"/>
  <c r="R686" i="2" s="1"/>
  <c r="Q700" i="2"/>
  <c r="R700" i="2" s="1"/>
  <c r="Q639" i="2"/>
  <c r="R639" i="2" s="1"/>
  <c r="Q514" i="2"/>
  <c r="R514" i="2" s="1"/>
  <c r="Q821" i="2"/>
  <c r="R821" i="2" s="1"/>
  <c r="Q245" i="2"/>
  <c r="R245" i="2" s="1"/>
  <c r="Q355" i="2"/>
  <c r="R355" i="2" s="1"/>
  <c r="Q542" i="2"/>
  <c r="R542" i="2" s="1"/>
  <c r="Q515" i="2"/>
  <c r="R515" i="2" s="1"/>
  <c r="Q615" i="2"/>
  <c r="R615" i="2" s="1"/>
  <c r="Q439" i="2"/>
  <c r="R439" i="2" s="1"/>
  <c r="Q810" i="2"/>
  <c r="R810" i="2" s="1"/>
  <c r="Q197" i="2"/>
  <c r="R197" i="2" s="1"/>
  <c r="Q425" i="2"/>
  <c r="R425" i="2" s="1"/>
  <c r="Q661" i="2"/>
  <c r="R661" i="2" s="1"/>
  <c r="Q483" i="2"/>
  <c r="R483" i="2" s="1"/>
  <c r="Q385" i="2"/>
  <c r="R385" i="2" s="1"/>
  <c r="Q762" i="2"/>
  <c r="R762" i="2" s="1"/>
  <c r="Q843" i="2"/>
  <c r="R843" i="2" s="1"/>
  <c r="Q871" i="2"/>
  <c r="R871" i="2" s="1"/>
  <c r="Q597" i="2"/>
  <c r="R597" i="2" s="1"/>
  <c r="Q654" i="2"/>
  <c r="R654" i="2" s="1"/>
  <c r="Q545" i="2"/>
  <c r="R545" i="2" s="1"/>
  <c r="Q283" i="2"/>
  <c r="R283" i="2" s="1"/>
  <c r="Q317" i="2"/>
  <c r="R317" i="2" s="1"/>
  <c r="Q297" i="2"/>
  <c r="R297" i="2" s="1"/>
  <c r="Q692" i="2"/>
  <c r="R692" i="2" s="1"/>
  <c r="Q785" i="2"/>
  <c r="R785" i="2" s="1"/>
  <c r="Q247" i="2"/>
  <c r="R247" i="2" s="1"/>
  <c r="Q559" i="2"/>
  <c r="R559" i="2" s="1"/>
  <c r="Q876" i="2"/>
  <c r="R876" i="2" s="1"/>
  <c r="Q763" i="2"/>
  <c r="R763" i="2" s="1"/>
  <c r="Q795" i="2"/>
  <c r="R795" i="2" s="1"/>
  <c r="Q728" i="2"/>
  <c r="R728" i="2" s="1"/>
  <c r="Q711" i="2"/>
  <c r="R711" i="2" s="1"/>
  <c r="Q335" i="2"/>
  <c r="R335" i="2" s="1"/>
  <c r="Q836" i="2"/>
  <c r="R836" i="2" s="1"/>
  <c r="Q883" i="2"/>
  <c r="R883" i="2" s="1"/>
  <c r="Q330" i="2"/>
  <c r="R330" i="2" s="1"/>
  <c r="Q418" i="2"/>
  <c r="R418" i="2" s="1"/>
  <c r="Q118" i="2"/>
  <c r="R118" i="2" s="1"/>
  <c r="Q129" i="2"/>
  <c r="R129" i="2" s="1"/>
  <c r="Q185" i="2"/>
  <c r="R185" i="2" s="1"/>
  <c r="Q165" i="2"/>
  <c r="R165" i="2" s="1"/>
  <c r="Q160" i="2"/>
  <c r="R160" i="2" s="1"/>
  <c r="Q157" i="2"/>
  <c r="R157" i="2" s="1"/>
  <c r="Q770" i="2"/>
  <c r="R770" i="2" s="1"/>
  <c r="Q503" i="2"/>
  <c r="R503" i="2" s="1"/>
  <c r="Q89" i="2"/>
  <c r="R89" i="2" s="1"/>
  <c r="Q167" i="2"/>
  <c r="R167" i="2" s="1"/>
  <c r="Q153" i="2"/>
  <c r="R153" i="2" s="1"/>
  <c r="Q25" i="2"/>
  <c r="R25" i="2" s="1"/>
  <c r="Q166" i="2"/>
  <c r="R166" i="2" s="1"/>
  <c r="Q679" i="2"/>
  <c r="R679" i="2" s="1"/>
  <c r="Q519" i="2"/>
  <c r="R519" i="2" s="1"/>
  <c r="Q687" i="2"/>
  <c r="R687" i="2" s="1"/>
  <c r="Q447" i="2"/>
  <c r="R447" i="2" s="1"/>
  <c r="Q494" i="2"/>
  <c r="R494" i="2" s="1"/>
  <c r="Q364" i="2"/>
  <c r="R364" i="2" s="1"/>
  <c r="Q827" i="2"/>
  <c r="R827" i="2" s="1"/>
  <c r="Q548" i="2"/>
  <c r="R548" i="2" s="1"/>
  <c r="Q552" i="2"/>
  <c r="R552" i="2" s="1"/>
  <c r="Q466" i="2"/>
  <c r="R466" i="2" s="1"/>
  <c r="Q195" i="2"/>
  <c r="R195" i="2" s="1"/>
  <c r="Q628" i="2"/>
  <c r="R628" i="2" s="1"/>
  <c r="Q547" i="2"/>
  <c r="R547" i="2" s="1"/>
  <c r="Q119" i="2"/>
  <c r="R119" i="2" s="1"/>
  <c r="Q109" i="2"/>
  <c r="R109" i="2" s="1"/>
  <c r="Q179" i="2"/>
  <c r="R179" i="2" s="1"/>
  <c r="Q161" i="2"/>
  <c r="R161" i="2" s="1"/>
  <c r="Q303" i="2"/>
  <c r="R303" i="2" s="1"/>
  <c r="Q350" i="2"/>
  <c r="R350" i="2" s="1"/>
  <c r="Q220" i="2"/>
  <c r="R220" i="2" s="1"/>
  <c r="Q603" i="2"/>
  <c r="R603" i="2" s="1"/>
  <c r="Q404" i="2"/>
  <c r="R404" i="2" s="1"/>
  <c r="Q408" i="2"/>
  <c r="R408" i="2" s="1"/>
  <c r="Q322" i="2"/>
  <c r="R322" i="2" s="1"/>
  <c r="Q807" i="2"/>
  <c r="R807" i="2" s="1"/>
  <c r="Q463" i="2"/>
  <c r="R463" i="2" s="1"/>
  <c r="Q510" i="2"/>
  <c r="R510" i="2" s="1"/>
  <c r="Q171" i="2"/>
  <c r="R171" i="2" s="1"/>
  <c r="Q183" i="2"/>
  <c r="R183" i="2" s="1"/>
  <c r="Q55" i="2"/>
  <c r="R55" i="2" s="1"/>
  <c r="Q225" i="2"/>
  <c r="R225" i="2" s="1"/>
  <c r="Q833" i="2"/>
  <c r="R833" i="2" s="1"/>
  <c r="Q798" i="2"/>
  <c r="R798" i="2" s="1"/>
  <c r="Q293" i="2"/>
  <c r="R293" i="2" s="1"/>
  <c r="Q708" i="2"/>
  <c r="R708" i="2" s="1"/>
  <c r="Q741" i="2"/>
  <c r="R741" i="2" s="1"/>
  <c r="Q674" i="2"/>
  <c r="R674" i="2" s="1"/>
  <c r="Q313" i="2"/>
  <c r="R313" i="2" s="1"/>
  <c r="Q578" i="2"/>
  <c r="R578" i="2" s="1"/>
  <c r="Q622" i="2"/>
  <c r="R622" i="2" s="1"/>
  <c r="Q694" i="2"/>
  <c r="R694" i="2" s="1"/>
  <c r="Q205" i="2"/>
  <c r="R205" i="2" s="1"/>
  <c r="Q434" i="2"/>
  <c r="R434" i="2" s="1"/>
  <c r="Q512" i="2"/>
  <c r="R512" i="2" s="1"/>
  <c r="Q486" i="2"/>
  <c r="R486" i="2" s="1"/>
  <c r="Q546" i="2"/>
  <c r="R546" i="2" s="1"/>
  <c r="Q398" i="2"/>
  <c r="R398" i="2" s="1"/>
  <c r="Q667" i="2"/>
  <c r="R667" i="2" s="1"/>
  <c r="Q853" i="2"/>
  <c r="R853" i="2" s="1"/>
  <c r="Q712" i="2"/>
  <c r="R712" i="2" s="1"/>
  <c r="Q256" i="2"/>
  <c r="R256" i="2" s="1"/>
  <c r="Q627" i="2"/>
  <c r="R627" i="2" s="1"/>
  <c r="Q347" i="2"/>
  <c r="R347" i="2" s="1"/>
  <c r="Q631" i="2"/>
  <c r="R631" i="2" s="1"/>
  <c r="Q752" i="2"/>
  <c r="R752" i="2" s="1"/>
  <c r="Q310" i="2"/>
  <c r="R310" i="2" s="1"/>
  <c r="Q659" i="2"/>
  <c r="R659" i="2" s="1"/>
  <c r="Q617" i="2"/>
  <c r="R617" i="2" s="1"/>
  <c r="Q342" i="2"/>
  <c r="R342" i="2" s="1"/>
  <c r="Q371" i="2"/>
  <c r="R371" i="2" s="1"/>
  <c r="Q214" i="2"/>
  <c r="R214" i="2" s="1"/>
  <c r="Q672" i="2"/>
  <c r="R672" i="2" s="1"/>
  <c r="Q270" i="2"/>
  <c r="R270" i="2" s="1"/>
  <c r="Q782" i="2"/>
  <c r="R782" i="2" s="1"/>
  <c r="Q725" i="2"/>
  <c r="R725" i="2" s="1"/>
  <c r="Q215" i="2"/>
  <c r="R215" i="2" s="1"/>
  <c r="Q806" i="2"/>
  <c r="R806" i="2" s="1"/>
  <c r="Q538" i="2"/>
  <c r="R538" i="2" s="1"/>
  <c r="Q201" i="2"/>
  <c r="R201" i="2" s="1"/>
  <c r="Q848" i="2"/>
  <c r="R848" i="2" s="1"/>
  <c r="Q469" i="2"/>
  <c r="R469" i="2" s="1"/>
  <c r="Q233" i="2"/>
  <c r="R233" i="2" s="1"/>
  <c r="Q596" i="2"/>
  <c r="R596" i="2" s="1"/>
  <c r="Q282" i="2"/>
  <c r="R282" i="2" s="1"/>
  <c r="Q767" i="2"/>
  <c r="R767" i="2" s="1"/>
  <c r="Q750" i="2"/>
  <c r="R750" i="2" s="1"/>
  <c r="Q658" i="2"/>
  <c r="R658" i="2" s="1"/>
  <c r="Q271" i="2"/>
  <c r="R271" i="2" s="1"/>
  <c r="Q393" i="2"/>
  <c r="R393" i="2" s="1"/>
  <c r="Q841" i="2"/>
  <c r="R841" i="2" s="1"/>
  <c r="Q879" i="2"/>
  <c r="R879" i="2" s="1"/>
  <c r="Q828" i="2"/>
  <c r="R828" i="2" s="1"/>
  <c r="Q240" i="2"/>
  <c r="R240" i="2" s="1"/>
  <c r="Q437" i="2"/>
  <c r="R437" i="2" s="1"/>
  <c r="Q616" i="2"/>
  <c r="R616" i="2" s="1"/>
  <c r="Q200" i="2"/>
  <c r="R200" i="2" s="1"/>
  <c r="Q872" i="2"/>
  <c r="R872" i="2" s="1"/>
  <c r="Q710" i="2"/>
  <c r="R710" i="2" s="1"/>
  <c r="Q626" i="2"/>
  <c r="R626" i="2" s="1"/>
  <c r="Q410" i="2"/>
  <c r="R410" i="2" s="1"/>
  <c r="Q397" i="2"/>
  <c r="R397" i="2" s="1"/>
  <c r="Q716" i="2"/>
  <c r="R716" i="2" s="1"/>
  <c r="Q813" i="2"/>
  <c r="R813" i="2" s="1"/>
  <c r="Q21" i="2"/>
  <c r="R21" i="2" s="1"/>
  <c r="Q149" i="2"/>
  <c r="R149" i="2" s="1"/>
  <c r="Q19" i="2"/>
  <c r="R19" i="2" s="1"/>
  <c r="Q112" i="2"/>
  <c r="R112" i="2" s="1"/>
  <c r="Q147" i="2"/>
  <c r="R147" i="2" s="1"/>
  <c r="Q159" i="2"/>
  <c r="R159" i="2" s="1"/>
  <c r="Q120" i="2"/>
  <c r="R120" i="2" s="1"/>
  <c r="Q79" i="2"/>
  <c r="R79" i="2" s="1"/>
  <c r="Q295" i="2"/>
  <c r="R295" i="2" s="1"/>
  <c r="Q729" i="2"/>
  <c r="R729" i="2" s="1"/>
  <c r="Q126" i="2"/>
  <c r="R126" i="2" s="1"/>
  <c r="Q128" i="2"/>
  <c r="R128" i="2" s="1"/>
  <c r="Q85" i="2"/>
  <c r="R85" i="2" s="1"/>
  <c r="Q98" i="2"/>
  <c r="R98" i="2" s="1"/>
  <c r="Q75" i="2"/>
  <c r="R75" i="2" s="1"/>
  <c r="Q84" i="2"/>
  <c r="R84" i="2" s="1"/>
  <c r="Q113" i="2"/>
  <c r="R113" i="2" s="1"/>
  <c r="Q141" i="2"/>
  <c r="R141" i="2" s="1"/>
  <c r="Q135" i="2"/>
  <c r="R135" i="2" s="1"/>
  <c r="Q513" i="2"/>
  <c r="R513" i="2" s="1"/>
  <c r="Q705" i="2"/>
  <c r="R705" i="2" s="1"/>
  <c r="Q500" i="2"/>
  <c r="R500" i="2" s="1"/>
  <c r="Q416" i="2"/>
  <c r="R416" i="2" s="1"/>
  <c r="Q421" i="2"/>
  <c r="R421" i="2" s="1"/>
  <c r="Q551" i="2"/>
  <c r="R551" i="2" s="1"/>
  <c r="Q424" i="2"/>
  <c r="R424" i="2" s="1"/>
  <c r="Q735" i="2"/>
  <c r="R735" i="2" s="1"/>
  <c r="Q802" i="2"/>
  <c r="R802" i="2" s="1"/>
  <c r="Q193" i="2"/>
  <c r="R193" i="2" s="1"/>
  <c r="Q236" i="2"/>
  <c r="R236" i="2" s="1"/>
  <c r="Q856" i="2"/>
  <c r="R856" i="2" s="1"/>
  <c r="Q761" i="2"/>
  <c r="R761" i="2" s="1"/>
  <c r="Q532" i="2"/>
  <c r="R532" i="2" s="1"/>
  <c r="Q448" i="2"/>
  <c r="R448" i="2" s="1"/>
  <c r="Q461" i="2"/>
  <c r="R461" i="2" s="1"/>
  <c r="Q604" i="2"/>
  <c r="R604" i="2" s="1"/>
  <c r="Q781" i="2"/>
  <c r="R781" i="2" s="1"/>
  <c r="Q714" i="2"/>
  <c r="R714" i="2" s="1"/>
  <c r="Q369" i="2"/>
  <c r="R369" i="2" s="1"/>
  <c r="Q419" i="2"/>
  <c r="R419" i="2" s="1"/>
  <c r="Q880" i="2"/>
  <c r="R880" i="2" s="1"/>
  <c r="Q351" i="2"/>
  <c r="R351" i="2" s="1"/>
  <c r="Q359" i="2"/>
  <c r="R359" i="2" s="1"/>
  <c r="Q314" i="2"/>
  <c r="R314" i="2" s="1"/>
  <c r="Q553" i="2"/>
  <c r="R553" i="2" s="1"/>
  <c r="Q340" i="2"/>
  <c r="R340" i="2" s="1"/>
  <c r="Q573" i="2"/>
  <c r="R573" i="2" s="1"/>
  <c r="Q454" i="2"/>
  <c r="R454" i="2" s="1"/>
  <c r="Q874" i="2"/>
  <c r="R874" i="2" s="1"/>
  <c r="Q321" i="2"/>
  <c r="R321" i="2" s="1"/>
  <c r="Q504" i="2"/>
  <c r="R504" i="2" s="1"/>
  <c r="Q440" i="2"/>
  <c r="R440" i="2" s="1"/>
  <c r="Q718" i="2"/>
  <c r="R718" i="2" s="1"/>
  <c r="Q444" i="2"/>
  <c r="R444" i="2" s="1"/>
  <c r="Q722" i="2"/>
  <c r="R722" i="2" s="1"/>
  <c r="Q471" i="2"/>
  <c r="R471" i="2" s="1"/>
  <c r="Q426" i="2"/>
  <c r="R426" i="2" s="1"/>
  <c r="Q498" i="2"/>
  <c r="R498" i="2" s="1"/>
  <c r="Q452" i="2"/>
  <c r="R452" i="2" s="1"/>
  <c r="Q390" i="2"/>
  <c r="R390" i="2" s="1"/>
  <c r="Q375" i="2"/>
  <c r="R375" i="2" s="1"/>
  <c r="Q396" i="2"/>
  <c r="R396" i="2" s="1"/>
  <c r="Q721" i="2"/>
  <c r="R721" i="2" s="1"/>
  <c r="Q819" i="2"/>
  <c r="R819" i="2" s="1"/>
  <c r="Q403" i="2"/>
  <c r="R403" i="2" s="1"/>
  <c r="Q400" i="2"/>
  <c r="R400" i="2" s="1"/>
  <c r="Q430" i="2"/>
  <c r="R430" i="2" s="1"/>
  <c r="Q427" i="2"/>
  <c r="R427" i="2" s="1"/>
  <c r="Q765" i="2"/>
  <c r="R765" i="2" s="1"/>
  <c r="Q731" i="2"/>
  <c r="R731" i="2" s="1"/>
  <c r="Q736" i="2"/>
  <c r="R736" i="2" s="1"/>
  <c r="Q312" i="2"/>
  <c r="R312" i="2" s="1"/>
  <c r="Q213" i="2"/>
  <c r="R213" i="2" s="1"/>
  <c r="Q228" i="2"/>
  <c r="R228" i="2" s="1"/>
  <c r="Q300" i="2"/>
  <c r="R300" i="2" s="1"/>
  <c r="Q560" i="2"/>
  <c r="R560" i="2" s="1"/>
  <c r="Q829" i="2"/>
  <c r="R829" i="2" s="1"/>
  <c r="Q311" i="2"/>
  <c r="R311" i="2" s="1"/>
  <c r="Q817" i="2"/>
  <c r="R817" i="2" s="1"/>
  <c r="Q878" i="2"/>
  <c r="R878" i="2" s="1"/>
  <c r="Q629" i="2"/>
  <c r="R629" i="2" s="1"/>
  <c r="Q693" i="2"/>
  <c r="R693" i="2" s="1"/>
  <c r="Q882" i="2"/>
  <c r="R882" i="2" s="1"/>
  <c r="Q521" i="2"/>
  <c r="R521" i="2" s="1"/>
  <c r="Q558" i="2"/>
  <c r="R558" i="2" s="1"/>
  <c r="Q774" i="2"/>
  <c r="R774" i="2" s="1"/>
  <c r="Q541" i="2"/>
  <c r="R541" i="2" s="1"/>
  <c r="Q584" i="2"/>
  <c r="R584" i="2" s="1"/>
  <c r="Q666" i="2"/>
  <c r="R666" i="2" s="1"/>
  <c r="Q438" i="2"/>
  <c r="R438" i="2" s="1"/>
  <c r="Q572" i="2"/>
  <c r="R572" i="2" s="1"/>
  <c r="Q885" i="2"/>
  <c r="R885" i="2" s="1"/>
  <c r="Q272" i="2"/>
  <c r="R272" i="2" s="1"/>
  <c r="Q428" i="2"/>
  <c r="R428" i="2" s="1"/>
  <c r="Q777" i="2"/>
  <c r="R777" i="2" s="1"/>
  <c r="Q299" i="2"/>
  <c r="R299" i="2" s="1"/>
  <c r="Q455" i="2"/>
  <c r="R455" i="2" s="1"/>
  <c r="Q669" i="2"/>
  <c r="R669" i="2" s="1"/>
  <c r="Q791" i="2"/>
  <c r="R791" i="2" s="1"/>
  <c r="Q191" i="2"/>
  <c r="R191" i="2" s="1"/>
  <c r="Q239" i="2"/>
  <c r="R239" i="2" s="1"/>
  <c r="Q328" i="2"/>
  <c r="R328" i="2" s="1"/>
  <c r="Q605" i="2"/>
  <c r="R605" i="2" s="1"/>
  <c r="Q475" i="2"/>
  <c r="R475" i="2" s="1"/>
  <c r="Q383" i="2"/>
  <c r="R383" i="2" s="1"/>
  <c r="Q302" i="2"/>
  <c r="R302" i="2" s="1"/>
  <c r="Q258" i="2"/>
  <c r="R258" i="2" s="1"/>
  <c r="Q751" i="2"/>
  <c r="R751" i="2" s="1"/>
  <c r="Q356" i="2"/>
  <c r="R356" i="2" s="1"/>
  <c r="Q446" i="2"/>
  <c r="R446" i="2" s="1"/>
  <c r="Q402" i="2"/>
  <c r="R402" i="2" s="1"/>
  <c r="Q739" i="2"/>
  <c r="R739" i="2" s="1"/>
  <c r="Q522" i="2"/>
  <c r="R522" i="2" s="1"/>
  <c r="Q324" i="2"/>
  <c r="R324" i="2" s="1"/>
  <c r="Q243" i="2"/>
  <c r="R243" i="2" s="1"/>
  <c r="Q198" i="2"/>
  <c r="R198" i="2" s="1"/>
  <c r="Q646" i="2"/>
  <c r="R646" i="2" s="1"/>
  <c r="Q298" i="2"/>
  <c r="R298" i="2" s="1"/>
  <c r="Q387" i="2"/>
  <c r="R387" i="2" s="1"/>
  <c r="Q343" i="2"/>
  <c r="R343" i="2" s="1"/>
  <c r="Q592" i="2"/>
  <c r="R592" i="2" s="1"/>
  <c r="Q442" i="2"/>
  <c r="R442" i="2" s="1"/>
  <c r="Q531" i="2"/>
  <c r="R531" i="2" s="1"/>
  <c r="Q316" i="2"/>
  <c r="R316" i="2" s="1"/>
  <c r="Q875" i="2"/>
  <c r="R875" i="2" s="1"/>
  <c r="Q607" i="2"/>
  <c r="R607" i="2" s="1"/>
  <c r="Q526" i="2"/>
  <c r="R526" i="2" s="1"/>
  <c r="Q482" i="2"/>
  <c r="R482" i="2" s="1"/>
  <c r="Q890" i="2"/>
  <c r="R890" i="2" s="1"/>
  <c r="Q668" i="2"/>
  <c r="R668" i="2" s="1"/>
  <c r="Q870" i="2"/>
  <c r="R870" i="2" s="1"/>
  <c r="Q743" i="2"/>
  <c r="R743" i="2" s="1"/>
  <c r="Q850" i="2"/>
  <c r="R850" i="2" s="1"/>
  <c r="Q884" i="2"/>
  <c r="R884" i="2" s="1"/>
  <c r="Q496" i="2"/>
  <c r="R496" i="2" s="1"/>
  <c r="Q568" i="2"/>
  <c r="R568" i="2" s="1"/>
  <c r="Q657" i="2"/>
  <c r="R657" i="2" s="1"/>
  <c r="Q641" i="2"/>
  <c r="R641" i="2" s="1"/>
  <c r="Q262" i="2"/>
  <c r="R262" i="2" s="1"/>
  <c r="Q194" i="2"/>
  <c r="R194" i="2" s="1"/>
  <c r="Q242" i="2"/>
  <c r="R242" i="2" s="1"/>
  <c r="Q511" i="2"/>
  <c r="R511" i="2" s="1"/>
  <c r="Q840" i="2"/>
  <c r="R840" i="2" s="1"/>
  <c r="Q835" i="2"/>
  <c r="R835" i="2" s="1"/>
  <c r="Q699" i="2"/>
  <c r="R699" i="2" s="1"/>
  <c r="Q530" i="2"/>
  <c r="R530" i="2" s="1"/>
  <c r="Q395" i="2"/>
  <c r="R395" i="2" s="1"/>
  <c r="Q881" i="2"/>
  <c r="R881" i="2" s="1"/>
  <c r="Q816" i="2"/>
  <c r="R816" i="2" s="1"/>
  <c r="Q590" i="2"/>
  <c r="R590" i="2" s="1"/>
  <c r="Q577" i="2"/>
  <c r="R577" i="2" s="1"/>
  <c r="Q656" i="2"/>
  <c r="R656" i="2" s="1"/>
  <c r="Q644" i="2"/>
  <c r="R644" i="2" s="1"/>
  <c r="Q701" i="2"/>
  <c r="R701" i="2" s="1"/>
  <c r="Q637" i="2"/>
  <c r="R637" i="2" s="1"/>
  <c r="Q742" i="2"/>
  <c r="R742" i="2" s="1"/>
  <c r="Q344" i="2"/>
  <c r="R344" i="2" s="1"/>
  <c r="Q361" i="2"/>
  <c r="R361" i="2" s="1"/>
  <c r="Q399" i="2"/>
  <c r="R399" i="2" s="1"/>
  <c r="Q756" i="2"/>
  <c r="R756" i="2" s="1"/>
  <c r="Q855" i="2"/>
  <c r="R855" i="2" s="1"/>
  <c r="Q771" i="2"/>
  <c r="R771" i="2" s="1"/>
  <c r="Q227" i="2"/>
  <c r="R227" i="2" s="1"/>
  <c r="Q433" i="2"/>
  <c r="R433" i="2" s="1"/>
  <c r="Q332" i="2"/>
  <c r="R332" i="2" s="1"/>
  <c r="Q859" i="2"/>
  <c r="R859" i="2" s="1"/>
  <c r="Q746" i="2"/>
  <c r="R746" i="2" s="1"/>
  <c r="Q367" i="2"/>
  <c r="R367" i="2" s="1"/>
  <c r="Q732" i="2"/>
  <c r="R732" i="2" s="1"/>
  <c r="Q719" i="2"/>
  <c r="R719" i="2" s="1"/>
  <c r="Q873" i="2"/>
  <c r="R873" i="2" s="1"/>
  <c r="Q386" i="2"/>
  <c r="R386" i="2" s="1"/>
  <c r="Q230" i="2"/>
  <c r="R230" i="2" s="1"/>
  <c r="Q574" i="2"/>
  <c r="R574" i="2" s="1"/>
  <c r="Q533" i="2"/>
  <c r="R533" i="2" s="1"/>
  <c r="Q650" i="2"/>
  <c r="R650" i="2" s="1"/>
  <c r="Q611" i="2"/>
  <c r="R611" i="2" s="1"/>
  <c r="Q524" i="2"/>
  <c r="R524" i="2" s="1"/>
  <c r="Q800" i="2"/>
  <c r="R800" i="2" s="1"/>
  <c r="Q257" i="2"/>
  <c r="R257" i="2" s="1"/>
  <c r="Q304" i="2"/>
  <c r="R304" i="2" s="1"/>
  <c r="Q388" i="2"/>
  <c r="R388" i="2" s="1"/>
  <c r="Q648" i="2"/>
  <c r="R648" i="2" s="1"/>
  <c r="Q748" i="2"/>
  <c r="R748" i="2" s="1"/>
  <c r="Q730" i="2"/>
  <c r="R730" i="2" s="1"/>
  <c r="Q445" i="2"/>
  <c r="R445" i="2" s="1"/>
  <c r="Q456" i="2"/>
  <c r="R456" i="2" s="1"/>
  <c r="Q826" i="2"/>
  <c r="R826" i="2" s="1"/>
  <c r="Q432" i="2"/>
  <c r="R432" i="2" s="1"/>
  <c r="Q449" i="2"/>
  <c r="R449" i="2" s="1"/>
  <c r="Q291" i="2"/>
  <c r="R291" i="2" s="1"/>
  <c r="Q688" i="2"/>
  <c r="R688" i="2" s="1"/>
  <c r="Q753" i="2"/>
  <c r="R753" i="2" s="1"/>
  <c r="Q846" i="2"/>
  <c r="R846" i="2" s="1"/>
  <c r="Q274" i="2"/>
  <c r="R274" i="2" s="1"/>
  <c r="Q789" i="2"/>
  <c r="R789" i="2" s="1"/>
  <c r="Q507" i="2"/>
  <c r="R507" i="2" s="1"/>
  <c r="Q642" i="2"/>
  <c r="R642" i="2" s="1"/>
  <c r="Q255" i="2"/>
  <c r="R255" i="2" s="1"/>
  <c r="Q253" i="2"/>
  <c r="R253" i="2" s="1"/>
  <c r="Q199" i="2"/>
  <c r="R199" i="2" s="1"/>
  <c r="Q623" i="2"/>
  <c r="R623" i="2" s="1"/>
  <c r="Q561" i="2"/>
  <c r="R561" i="2" s="1"/>
  <c r="Q784" i="2"/>
  <c r="R784" i="2" s="1"/>
  <c r="Q689" i="2"/>
  <c r="R689" i="2" s="1"/>
  <c r="Q436" i="2"/>
  <c r="R436" i="2" s="1"/>
  <c r="Q352" i="2"/>
  <c r="R352" i="2" s="1"/>
  <c r="Q373" i="2"/>
  <c r="R373" i="2" s="1"/>
  <c r="Q487" i="2"/>
  <c r="R487" i="2" s="1"/>
  <c r="Q360" i="2"/>
  <c r="R360" i="2" s="1"/>
  <c r="Q619" i="2"/>
  <c r="R619" i="2" s="1"/>
  <c r="Q754" i="2"/>
  <c r="R754" i="2" s="1"/>
  <c r="Q799" i="2"/>
  <c r="R799" i="2" s="1"/>
  <c r="Q649" i="2"/>
  <c r="R649" i="2" s="1"/>
  <c r="Q808" i="2"/>
  <c r="R808" i="2" s="1"/>
  <c r="Q713" i="2"/>
  <c r="R713" i="2" s="1"/>
  <c r="Q468" i="2"/>
  <c r="R468" i="2" s="1"/>
  <c r="Q384" i="2"/>
  <c r="R384" i="2" s="1"/>
  <c r="Q413" i="2"/>
  <c r="R413" i="2" s="1"/>
  <c r="Q540" i="2"/>
  <c r="R540" i="2" s="1"/>
  <c r="Q414" i="2"/>
  <c r="R414" i="2" s="1"/>
  <c r="Q715" i="2"/>
  <c r="R715" i="2" s="1"/>
  <c r="Q794" i="2"/>
  <c r="R794" i="2" s="1"/>
  <c r="Q814" i="2"/>
  <c r="R814" i="2" s="1"/>
  <c r="Q891" i="2"/>
  <c r="R891" i="2" s="1"/>
  <c r="Q231" i="2"/>
  <c r="R231" i="2" s="1"/>
  <c r="Q852" i="2"/>
  <c r="R852" i="2" s="1"/>
  <c r="Q757" i="2"/>
  <c r="R757" i="2" s="1"/>
  <c r="Q527" i="2"/>
  <c r="R527" i="2" s="1"/>
  <c r="Q443" i="2"/>
  <c r="R443" i="2" s="1"/>
  <c r="Q457" i="2"/>
  <c r="R457" i="2" s="1"/>
  <c r="Q599" i="2"/>
  <c r="R599" i="2" s="1"/>
  <c r="Q472" i="2"/>
  <c r="R472" i="2" s="1"/>
  <c r="Q212" i="2"/>
  <c r="R212" i="2" s="1"/>
  <c r="Q838" i="2"/>
  <c r="R838" i="2" s="1"/>
  <c r="Q221" i="2"/>
  <c r="R221" i="2" s="1"/>
  <c r="Q284" i="2"/>
  <c r="R284" i="2" s="1"/>
  <c r="Q224" i="2"/>
  <c r="R224" i="2" s="1"/>
  <c r="Q797" i="2"/>
  <c r="R797" i="2" s="1"/>
  <c r="Q580" i="2"/>
  <c r="R580" i="2" s="1"/>
  <c r="Q459" i="2"/>
  <c r="R459" i="2" s="1"/>
  <c r="B58" i="2"/>
  <c r="B33" i="2" s="1"/>
  <c r="O328" i="4"/>
  <c r="O556" i="4" l="1"/>
  <c r="M48" i="9"/>
  <c r="B53" i="4"/>
  <c r="O278" i="4"/>
  <c r="O192" i="4"/>
  <c r="O353" i="4"/>
  <c r="O361" i="4"/>
  <c r="O498" i="4"/>
  <c r="O262" i="4"/>
  <c r="O325" i="4"/>
  <c r="O676" i="4"/>
  <c r="O300" i="4"/>
  <c r="O528" i="4"/>
  <c r="O378" i="4"/>
  <c r="O491" i="4"/>
  <c r="O414" i="4"/>
  <c r="O489" i="4"/>
  <c r="O390" i="4"/>
  <c r="O306" i="4"/>
  <c r="O225" i="4"/>
  <c r="O720" i="4"/>
  <c r="O197" i="4"/>
  <c r="O564" i="4"/>
  <c r="O244" i="4"/>
  <c r="O600" i="4"/>
  <c r="O228" i="4"/>
  <c r="O342" i="4"/>
  <c r="O431" i="4"/>
  <c r="O314" i="4"/>
  <c r="O389" i="4"/>
  <c r="O286" i="4"/>
  <c r="O425" i="4"/>
  <c r="O438" i="4"/>
  <c r="O381" i="4"/>
  <c r="O153" i="4"/>
  <c r="R3" i="4"/>
  <c r="O406" i="4"/>
  <c r="O481" i="4"/>
  <c r="O384" i="4"/>
  <c r="O208" i="4"/>
  <c r="O375" i="4"/>
  <c r="O456" i="4"/>
  <c r="O308" i="4"/>
  <c r="O536" i="4"/>
  <c r="O294" i="4"/>
  <c r="O299" i="4"/>
  <c r="O696" i="4"/>
  <c r="O416" i="4"/>
  <c r="O534" i="4"/>
  <c r="O434" i="4"/>
  <c r="O190" i="4"/>
  <c r="O433" i="4"/>
  <c r="O440" i="4"/>
  <c r="O253" i="4"/>
  <c r="O415" i="4"/>
  <c r="O309" i="4"/>
  <c r="O257" i="4"/>
  <c r="O198" i="4"/>
  <c r="O236" i="4"/>
  <c r="O417" i="4"/>
  <c r="O592" i="4"/>
  <c r="O250" i="4"/>
  <c r="O272" i="4"/>
  <c r="O453" i="4"/>
  <c r="O692" i="4"/>
  <c r="O350" i="4"/>
  <c r="O233" i="4"/>
  <c r="O447" i="4"/>
  <c r="O358" i="4"/>
  <c r="O204" i="4"/>
  <c r="O443" i="4"/>
  <c r="O509" i="4"/>
  <c r="O370" i="4"/>
  <c r="O441" i="4"/>
  <c r="O405" i="4"/>
  <c r="O624" i="4"/>
  <c r="O820" i="4"/>
  <c r="O533" i="4"/>
  <c r="O480" i="4"/>
  <c r="O189" i="4"/>
  <c r="O336" i="4"/>
  <c r="O324" i="4"/>
  <c r="O596" i="4"/>
  <c r="O234" i="4"/>
  <c r="O337" i="4"/>
  <c r="O320" i="4"/>
  <c r="O303" i="4"/>
  <c r="O620" i="4"/>
  <c r="O445" i="4"/>
  <c r="O264" i="4"/>
  <c r="O545" i="4"/>
  <c r="O521" i="4"/>
  <c r="O366" i="4"/>
  <c r="O485" i="4"/>
  <c r="O410" i="4"/>
  <c r="O544" i="4"/>
  <c r="O246" i="4"/>
  <c r="O566" i="4"/>
  <c r="O214" i="4"/>
  <c r="O187" i="4"/>
  <c r="O289" i="4"/>
  <c r="O279" i="4"/>
  <c r="O656" i="4"/>
  <c r="O569" i="4"/>
  <c r="O442" i="4"/>
  <c r="O261" i="4"/>
  <c r="O517" i="4"/>
  <c r="O628" i="4"/>
  <c r="O222" i="4"/>
  <c r="O195" i="4"/>
  <c r="O297" i="4"/>
  <c r="O311" i="4"/>
  <c r="O230" i="4"/>
  <c r="O220" i="4"/>
  <c r="O310" i="4"/>
  <c r="O326" i="4"/>
  <c r="O598" i="4"/>
  <c r="O503" i="4"/>
  <c r="O684" i="4"/>
  <c r="O359" i="4"/>
  <c r="O317" i="4"/>
  <c r="O200" i="4"/>
  <c r="O242" i="4"/>
  <c r="O632" i="4"/>
  <c r="O265" i="4"/>
  <c r="O270" i="4"/>
  <c r="O512" i="4"/>
  <c r="O288" i="4"/>
  <c r="O537" i="4"/>
  <c r="O399" i="4"/>
  <c r="O188" i="4"/>
  <c r="O547" i="4"/>
  <c r="O579" i="4"/>
  <c r="O194" i="4"/>
  <c r="O464" i="4"/>
  <c r="O552" i="4"/>
  <c r="O345" i="4"/>
  <c r="O446" i="4"/>
  <c r="O360" i="4"/>
  <c r="O343" i="4"/>
  <c r="O229" i="4"/>
  <c r="O330" i="4"/>
  <c r="O704" i="4"/>
  <c r="O513" i="4"/>
  <c r="O316" i="4"/>
  <c r="O459" i="4"/>
  <c r="O206" i="4"/>
  <c r="O803" i="4"/>
  <c r="O305" i="4"/>
  <c r="O863" i="4"/>
  <c r="O875" i="4"/>
  <c r="O727" i="4"/>
  <c r="O423" i="4"/>
  <c r="O644" i="4"/>
  <c r="O313" i="4"/>
  <c r="O748" i="4"/>
  <c r="O86" i="4"/>
  <c r="O454" i="4"/>
  <c r="O618" i="4"/>
  <c r="O269" i="4"/>
  <c r="O298" i="4"/>
  <c r="O455" i="4"/>
  <c r="O686" i="4"/>
  <c r="O852" i="4"/>
  <c r="O670" i="4"/>
  <c r="O307" i="4"/>
  <c r="O589" i="4"/>
  <c r="O260" i="4"/>
  <c r="O497" i="4"/>
  <c r="O473" i="4"/>
  <c r="O679" i="4"/>
  <c r="O543" i="4"/>
  <c r="O778" i="4"/>
  <c r="M3" i="4"/>
  <c r="G52" i="4"/>
  <c r="O651" i="4"/>
  <c r="O613" i="4"/>
  <c r="O867" i="4"/>
  <c r="O549" i="4"/>
  <c r="O432" i="4"/>
  <c r="O426" i="4"/>
  <c r="O315" i="4"/>
  <c r="O508" i="4"/>
  <c r="O744" i="4"/>
  <c r="O500" i="4"/>
  <c r="O507" i="4"/>
  <c r="B52" i="4"/>
  <c r="O791" i="4"/>
  <c r="O478" i="4"/>
  <c r="O694" i="4"/>
  <c r="O349" i="4"/>
  <c r="O351" i="4"/>
  <c r="O240" i="4"/>
  <c r="O273" i="4"/>
  <c r="O357" i="4"/>
  <c r="O493" i="4"/>
  <c r="O849" i="4"/>
  <c r="O877" i="4"/>
  <c r="O562" i="4"/>
  <c r="O117" i="4"/>
  <c r="O772" i="4"/>
  <c r="O216" i="4"/>
  <c r="O259" i="4"/>
  <c r="O856" i="4"/>
  <c r="O663" i="4"/>
  <c r="O661" i="4"/>
  <c r="O468" i="4"/>
  <c r="O636" i="4"/>
  <c r="O354" i="4"/>
  <c r="O457" i="4"/>
  <c r="O295" i="4"/>
  <c r="O576" i="4"/>
  <c r="O608" i="4"/>
  <c r="O660" i="4"/>
  <c r="O199" i="4"/>
  <c r="O291" i="4"/>
  <c r="O666" i="4"/>
  <c r="O590" i="4"/>
  <c r="O693" i="4"/>
  <c r="O822" i="4"/>
  <c r="O740" i="4"/>
  <c r="O115" i="4"/>
  <c r="O373" i="4"/>
  <c r="O420" i="4"/>
  <c r="O331" i="4"/>
  <c r="O812" i="4"/>
  <c r="O444" i="4"/>
  <c r="O573" i="4"/>
  <c r="O739" i="4"/>
  <c r="O550" i="4"/>
  <c r="O540" i="4"/>
  <c r="O232" i="4"/>
  <c r="O518" i="4"/>
  <c r="O430" i="4"/>
  <c r="O437" i="4"/>
  <c r="O688" i="4"/>
  <c r="O422" i="4"/>
  <c r="O553" i="4"/>
  <c r="O302" i="4"/>
  <c r="O386" i="4"/>
  <c r="O471" i="4"/>
  <c r="O721" i="4"/>
  <c r="O495" i="4"/>
  <c r="O777" i="4"/>
  <c r="O811" i="4"/>
  <c r="O690" i="4"/>
  <c r="O645" i="4"/>
  <c r="O147" i="4"/>
  <c r="O58" i="4"/>
  <c r="O45" i="4"/>
  <c r="O868" i="4"/>
  <c r="O338" i="4"/>
  <c r="O394" i="4"/>
  <c r="O186" i="4"/>
  <c r="O14" i="4"/>
  <c r="O239" i="4"/>
  <c r="O247" i="4"/>
  <c r="O268" i="4"/>
  <c r="O866" i="4"/>
  <c r="O35" i="4"/>
  <c r="O492" i="4"/>
  <c r="O482" i="4"/>
  <c r="O587" i="4"/>
  <c r="O542" i="4"/>
  <c r="O734" i="4"/>
  <c r="O726" i="4"/>
  <c r="O535" i="4"/>
  <c r="O554" i="4"/>
  <c r="O828" i="4"/>
  <c r="O611" i="4"/>
  <c r="O630" i="4"/>
  <c r="O408" i="4"/>
  <c r="O429" i="4"/>
  <c r="O450" i="4"/>
  <c r="O219" i="4"/>
  <c r="O217" i="4"/>
  <c r="O267" i="4"/>
  <c r="O341" i="4"/>
  <c r="O448" i="4"/>
  <c r="O385" i="4"/>
  <c r="O449" i="4"/>
  <c r="O191" i="4"/>
  <c r="O424" i="4"/>
  <c r="O616" i="4"/>
  <c r="O397" i="4"/>
  <c r="O581" i="4"/>
  <c r="O659" i="4"/>
  <c r="O586" i="4"/>
  <c r="O839" i="4"/>
  <c r="O884" i="4"/>
  <c r="O683" i="4"/>
  <c r="O585" i="4"/>
  <c r="O607" i="4"/>
  <c r="O637" i="4"/>
  <c r="O151" i="4"/>
  <c r="O741" i="4"/>
  <c r="O28" i="4"/>
  <c r="O109" i="4"/>
  <c r="O845" i="4"/>
  <c r="O365" i="4"/>
  <c r="O377" i="4"/>
  <c r="O251" i="4"/>
  <c r="O374" i="4"/>
  <c r="O522" i="4"/>
  <c r="O606" i="4"/>
  <c r="O541" i="4"/>
  <c r="O770" i="4"/>
  <c r="O855" i="4"/>
  <c r="O599" i="4"/>
  <c r="O682" i="4"/>
  <c r="O355" i="4"/>
  <c r="O742" i="4"/>
  <c r="O675" i="4"/>
  <c r="O340" i="4"/>
  <c r="O411" i="4"/>
  <c r="O716" i="4"/>
  <c r="O525" i="4"/>
  <c r="O312" i="4"/>
  <c r="O274" i="4"/>
  <c r="O648" i="4"/>
  <c r="O329" i="4"/>
  <c r="O318" i="4"/>
  <c r="O532" i="4"/>
  <c r="O213" i="4"/>
  <c r="O202" i="4"/>
  <c r="O463" i="4"/>
  <c r="O284" i="4"/>
  <c r="O367" i="4"/>
  <c r="O346" i="4"/>
  <c r="O501" i="4"/>
  <c r="O292" i="4"/>
  <c r="O283" i="4"/>
  <c r="O296" i="4"/>
  <c r="O700" i="4"/>
  <c r="O662" i="4"/>
  <c r="O755" i="4"/>
  <c r="O499" i="4"/>
  <c r="O583" i="4"/>
  <c r="O854" i="4"/>
  <c r="O504" i="4"/>
  <c r="O603" i="4"/>
  <c r="O753" i="4"/>
  <c r="O626" i="4"/>
  <c r="O735" i="4"/>
  <c r="O788" i="4"/>
  <c r="O181" i="4"/>
  <c r="O56" i="4"/>
  <c r="O89" i="4"/>
  <c r="O79" i="4"/>
  <c r="O605" i="4"/>
  <c r="O142" i="4"/>
  <c r="O750" i="4"/>
  <c r="O523" i="4"/>
  <c r="O584" i="4"/>
  <c r="O612" i="4"/>
  <c r="O241" i="4"/>
  <c r="B55" i="4"/>
  <c r="O371" i="4"/>
  <c r="O460" i="4"/>
  <c r="O799" i="4"/>
  <c r="O765" i="4"/>
  <c r="O53" i="4"/>
  <c r="O150" i="4"/>
  <c r="O120" i="4"/>
  <c r="O25" i="4"/>
  <c r="O122" i="4"/>
  <c r="O92" i="4"/>
  <c r="O853" i="4"/>
  <c r="O78" i="4"/>
  <c r="O48" i="4"/>
  <c r="O515" i="4"/>
  <c r="O263" i="4"/>
  <c r="O210" i="4"/>
  <c r="O382" i="4"/>
  <c r="O304" i="4"/>
  <c r="O465" i="4"/>
  <c r="O470" i="4"/>
  <c r="O462" i="4"/>
  <c r="O475" i="4"/>
  <c r="O258" i="4"/>
  <c r="O285" i="4"/>
  <c r="O588" i="4"/>
  <c r="O379" i="4"/>
  <c r="O490" i="4"/>
  <c r="O835" i="4"/>
  <c r="O319" i="4"/>
  <c r="O348" i="4"/>
  <c r="O759" i="4"/>
  <c r="O749" i="4"/>
  <c r="O363" i="4"/>
  <c r="O356" i="4"/>
  <c r="O747" i="4"/>
  <c r="O838" i="4"/>
  <c r="O488" i="4"/>
  <c r="O332" i="4"/>
  <c r="O671" i="4"/>
  <c r="O737" i="4"/>
  <c r="O882" i="4"/>
  <c r="O864" i="4"/>
  <c r="O22" i="4"/>
  <c r="O43" i="4"/>
  <c r="O829" i="4"/>
  <c r="O826" i="4"/>
  <c r="O9" i="4"/>
  <c r="O15" i="4"/>
  <c r="O160" i="4"/>
  <c r="O768" i="4"/>
  <c r="O173" i="4"/>
  <c r="O131" i="4"/>
  <c r="O112" i="4"/>
  <c r="O678" i="4"/>
  <c r="O668" i="4"/>
  <c r="O221" i="4"/>
  <c r="O368" i="4"/>
  <c r="O276" i="4"/>
  <c r="O407" i="4"/>
  <c r="O218" i="4"/>
  <c r="O321" i="4"/>
  <c r="O335" i="4"/>
  <c r="O672" i="4"/>
  <c r="O266" i="4"/>
  <c r="O224" i="4"/>
  <c r="O293" i="4"/>
  <c r="O439" i="4"/>
  <c r="O203" i="4"/>
  <c r="O334" i="4"/>
  <c r="O201" i="4"/>
  <c r="O409" i="4"/>
  <c r="O568" i="4"/>
  <c r="O400" i="4"/>
  <c r="O290" i="4"/>
  <c r="O466" i="4"/>
  <c r="O237" i="4"/>
  <c r="O461" i="4"/>
  <c r="O502" i="4"/>
  <c r="O235" i="4"/>
  <c r="O565" i="4"/>
  <c r="O494" i="4"/>
  <c r="O710" i="4"/>
  <c r="O436" i="4"/>
  <c r="O595" i="4"/>
  <c r="O707" i="4"/>
  <c r="O819" i="4"/>
  <c r="O764" i="4"/>
  <c r="O597" i="4"/>
  <c r="O255" i="4"/>
  <c r="O520" i="4"/>
  <c r="O634" i="4"/>
  <c r="O243" i="4"/>
  <c r="O516" i="4"/>
  <c r="O631" i="4"/>
  <c r="O743" i="4"/>
  <c r="O871" i="4"/>
  <c r="O790" i="4"/>
  <c r="O728" i="4"/>
  <c r="O633" i="4"/>
  <c r="O841" i="4"/>
  <c r="O271" i="4"/>
  <c r="O526" i="4"/>
  <c r="O638" i="4"/>
  <c r="O209" i="4"/>
  <c r="O476" i="4"/>
  <c r="O458" i="4"/>
  <c r="O421" i="4"/>
  <c r="O580" i="4"/>
  <c r="O254" i="4"/>
  <c r="O249" i="4"/>
  <c r="O383" i="4"/>
  <c r="O712" i="4"/>
  <c r="O322" i="4"/>
  <c r="O413" i="4"/>
  <c r="O472" i="4"/>
  <c r="O531" i="4"/>
  <c r="O806" i="4"/>
  <c r="O698" i="4"/>
  <c r="O807" i="4"/>
  <c r="O756" i="4"/>
  <c r="O452" i="4"/>
  <c r="O779" i="4"/>
  <c r="O881" i="4"/>
  <c r="O530" i="4"/>
  <c r="O706" i="4"/>
  <c r="O527" i="4"/>
  <c r="O783" i="4"/>
  <c r="O780" i="4"/>
  <c r="O797" i="4"/>
  <c r="O800" i="4"/>
  <c r="O101" i="4"/>
  <c r="O134" i="4"/>
  <c r="O40" i="4"/>
  <c r="O601" i="4"/>
  <c r="O825" i="4"/>
  <c r="O869" i="4"/>
  <c r="O26" i="4"/>
  <c r="O119" i="4"/>
  <c r="O12" i="4"/>
  <c r="O745" i="4"/>
  <c r="O810" i="4"/>
  <c r="O155" i="4"/>
  <c r="O158" i="4"/>
  <c r="O87" i="4"/>
  <c r="O786" i="4"/>
  <c r="O621" i="4"/>
  <c r="O177" i="4"/>
  <c r="O82" i="4"/>
  <c r="O139" i="4"/>
  <c r="O127" i="4"/>
  <c r="O116" i="4"/>
  <c r="O159" i="4"/>
  <c r="O124" i="4"/>
  <c r="O725" i="4"/>
  <c r="O61" i="4"/>
  <c r="O94" i="4"/>
  <c r="O369" i="4"/>
  <c r="O560" i="4"/>
  <c r="O519" i="4"/>
  <c r="O256" i="4"/>
  <c r="O469" i="4"/>
  <c r="O708" i="4"/>
  <c r="O398" i="4"/>
  <c r="O281" i="4"/>
  <c r="O496" i="4"/>
  <c r="O487" i="4"/>
  <c r="O402" i="4"/>
  <c r="O205" i="4"/>
  <c r="O477" i="4"/>
  <c r="O604" i="4"/>
  <c r="O514" i="4"/>
  <c r="O582" i="4"/>
  <c r="O372" i="4"/>
  <c r="O563" i="4"/>
  <c r="O723" i="4"/>
  <c r="O883" i="4"/>
  <c r="O870" i="4"/>
  <c r="O387" i="4"/>
  <c r="O570" i="4"/>
  <c r="O714" i="4"/>
  <c r="O551" i="4"/>
  <c r="O695" i="4"/>
  <c r="O823" i="4"/>
  <c r="O833" i="4"/>
  <c r="O813" i="4"/>
  <c r="O798" i="4"/>
  <c r="O395" i="4"/>
  <c r="O574" i="4"/>
  <c r="O718" i="4"/>
  <c r="O479" i="4"/>
  <c r="O619" i="4"/>
  <c r="O715" i="4"/>
  <c r="O795" i="4"/>
  <c r="O625" i="4"/>
  <c r="O796" i="4"/>
  <c r="O629" i="4"/>
  <c r="O223" i="4"/>
  <c r="O435" i="4"/>
  <c r="O546" i="4"/>
  <c r="O642" i="4"/>
  <c r="O211" i="4"/>
  <c r="O428" i="4"/>
  <c r="O559" i="4"/>
  <c r="O639" i="4"/>
  <c r="O719" i="4"/>
  <c r="O815" i="4"/>
  <c r="O641" i="4"/>
  <c r="O801" i="4"/>
  <c r="O709" i="4"/>
  <c r="O824" i="4"/>
  <c r="O761" i="4"/>
  <c r="O701" i="4"/>
  <c r="O821" i="4"/>
  <c r="O37" i="4"/>
  <c r="O133" i="4"/>
  <c r="O175" i="4"/>
  <c r="O70" i="4"/>
  <c r="O166" i="4"/>
  <c r="O11" i="4"/>
  <c r="O95" i="4"/>
  <c r="O72" i="4"/>
  <c r="O776" i="4"/>
  <c r="O681" i="4"/>
  <c r="O784" i="4"/>
  <c r="O105" i="4"/>
  <c r="O42" i="4"/>
  <c r="O44" i="4"/>
  <c r="O804" i="4"/>
  <c r="O148" i="4"/>
  <c r="O252" i="4"/>
  <c r="O401" i="4"/>
  <c r="O640" i="4"/>
  <c r="O282" i="4"/>
  <c r="O245" i="4"/>
  <c r="O231" i="4"/>
  <c r="O392" i="4"/>
  <c r="O196" i="4"/>
  <c r="O393" i="4"/>
  <c r="O664" i="4"/>
  <c r="O529" i="4"/>
  <c r="O418" i="4"/>
  <c r="O301" i="4"/>
  <c r="O327" i="4"/>
  <c r="O652" i="4"/>
  <c r="O561" i="4"/>
  <c r="O614" i="4"/>
  <c r="O404" i="4"/>
  <c r="O627" i="4"/>
  <c r="O771" i="4"/>
  <c r="O657" i="4"/>
  <c r="O722" i="4"/>
  <c r="O419" i="4"/>
  <c r="O602" i="4"/>
  <c r="O380" i="4"/>
  <c r="O567" i="4"/>
  <c r="O711" i="4"/>
  <c r="O609" i="4"/>
  <c r="O876" i="4"/>
  <c r="O834" i="4"/>
  <c r="O862" i="4"/>
  <c r="O427" i="4"/>
  <c r="O622" i="4"/>
  <c r="O323" i="4"/>
  <c r="O539" i="4"/>
  <c r="O635" i="4"/>
  <c r="O731" i="4"/>
  <c r="O827" i="4"/>
  <c r="O689" i="4"/>
  <c r="O817" i="4"/>
  <c r="O733" i="4"/>
  <c r="O287" i="4"/>
  <c r="O467" i="4"/>
  <c r="O578" i="4"/>
  <c r="O658" i="4"/>
  <c r="O275" i="4"/>
  <c r="O484" i="4"/>
  <c r="O575" i="4"/>
  <c r="O655" i="4"/>
  <c r="O751" i="4"/>
  <c r="O831" i="4"/>
  <c r="O705" i="4"/>
  <c r="O844" i="4"/>
  <c r="O738" i="4"/>
  <c r="O850" i="4"/>
  <c r="O814" i="4"/>
  <c r="O736" i="4"/>
  <c r="O842" i="4"/>
  <c r="O69" i="4"/>
  <c r="O149" i="4"/>
  <c r="O184" i="4"/>
  <c r="O102" i="4"/>
  <c r="O182" i="4"/>
  <c r="O27" i="4"/>
  <c r="O172" i="4"/>
  <c r="O88" i="4"/>
  <c r="O802" i="4"/>
  <c r="O766" i="4"/>
  <c r="O653" i="4"/>
  <c r="O805" i="4"/>
  <c r="O41" i="4"/>
  <c r="O121" i="4"/>
  <c r="O143" i="4"/>
  <c r="O74" i="4"/>
  <c r="O193" i="4"/>
  <c r="O215" i="4"/>
  <c r="O352" i="4"/>
  <c r="O362" i="4"/>
  <c r="O277" i="4"/>
  <c r="O548" i="4"/>
  <c r="O238" i="4"/>
  <c r="O212" i="4"/>
  <c r="O505" i="4"/>
  <c r="O680" i="4"/>
  <c r="O226" i="4"/>
  <c r="O248" i="4"/>
  <c r="O333" i="4"/>
  <c r="O391" i="4"/>
  <c r="O344" i="4"/>
  <c r="O347" i="4"/>
  <c r="O646" i="4"/>
  <c r="O511" i="4"/>
  <c r="O643" i="4"/>
  <c r="O787" i="4"/>
  <c r="O785" i="4"/>
  <c r="O524" i="4"/>
  <c r="O451" i="4"/>
  <c r="O650" i="4"/>
  <c r="O412" i="4"/>
  <c r="O615" i="4"/>
  <c r="O775" i="4"/>
  <c r="O673" i="4"/>
  <c r="O677" i="4"/>
  <c r="O697" i="4"/>
  <c r="O577" i="4"/>
  <c r="O483" i="4"/>
  <c r="O654" i="4"/>
  <c r="O388" i="4"/>
  <c r="O555" i="4"/>
  <c r="O667" i="4"/>
  <c r="O763" i="4"/>
  <c r="O843" i="4"/>
  <c r="O732" i="4"/>
  <c r="O860" i="4"/>
  <c r="O754" i="4"/>
  <c r="O339" i="4"/>
  <c r="O510" i="4"/>
  <c r="O594" i="4"/>
  <c r="O674" i="4"/>
  <c r="O364" i="4"/>
  <c r="O506" i="4"/>
  <c r="O591" i="4"/>
  <c r="O687" i="4"/>
  <c r="O767" i="4"/>
  <c r="O847" i="4"/>
  <c r="O758" i="4"/>
  <c r="O865" i="4"/>
  <c r="O760" i="4"/>
  <c r="O665" i="4"/>
  <c r="O846" i="4"/>
  <c r="O757" i="4"/>
  <c r="O885" i="4"/>
  <c r="O85" i="4"/>
  <c r="O165" i="4"/>
  <c r="O38" i="4"/>
  <c r="O118" i="4"/>
  <c r="O111" i="4"/>
  <c r="O59" i="4"/>
  <c r="O24" i="4"/>
  <c r="O104" i="4"/>
  <c r="O861" i="4"/>
  <c r="O793" i="4"/>
  <c r="O717" i="4"/>
  <c r="O848" i="4"/>
  <c r="O57" i="4"/>
  <c r="O137" i="4"/>
  <c r="O10" i="4"/>
  <c r="O90" i="4"/>
  <c r="O170" i="4"/>
  <c r="O31" i="4"/>
  <c r="O163" i="4"/>
  <c r="O76" i="4"/>
  <c r="O781" i="4"/>
  <c r="O713" i="4"/>
  <c r="O857" i="4"/>
  <c r="O789" i="4"/>
  <c r="O13" i="4"/>
  <c r="O93" i="4"/>
  <c r="O107" i="4"/>
  <c r="O46" i="4"/>
  <c r="O126" i="4"/>
  <c r="O171" i="4"/>
  <c r="O67" i="4"/>
  <c r="O32" i="4"/>
  <c r="O128" i="4"/>
  <c r="O649" i="4"/>
  <c r="O836" i="4"/>
  <c r="O752" i="4"/>
  <c r="O837" i="4"/>
  <c r="O33" i="4"/>
  <c r="O97" i="4"/>
  <c r="O161" i="4"/>
  <c r="O168" i="4"/>
  <c r="O66" i="4"/>
  <c r="O130" i="4"/>
  <c r="O99" i="4"/>
  <c r="O23" i="4"/>
  <c r="O91" i="4"/>
  <c r="O36" i="4"/>
  <c r="O100" i="4"/>
  <c r="O486" i="4"/>
  <c r="O280" i="4"/>
  <c r="O572" i="4"/>
  <c r="O376" i="4"/>
  <c r="O227" i="4"/>
  <c r="O691" i="4"/>
  <c r="O851" i="4"/>
  <c r="O593" i="4"/>
  <c r="O538" i="4"/>
  <c r="O474" i="4"/>
  <c r="O647" i="4"/>
  <c r="O769" i="4"/>
  <c r="O792" i="4"/>
  <c r="O207" i="4"/>
  <c r="O558" i="4"/>
  <c r="O702" i="4"/>
  <c r="O571" i="4"/>
  <c r="O699" i="4"/>
  <c r="O859" i="4"/>
  <c r="O774" i="4"/>
  <c r="O557" i="4"/>
  <c r="O403" i="4"/>
  <c r="O610" i="4"/>
  <c r="O396" i="4"/>
  <c r="O623" i="4"/>
  <c r="O703" i="4"/>
  <c r="O879" i="4"/>
  <c r="O886" i="4"/>
  <c r="O729" i="4"/>
  <c r="O873" i="4"/>
  <c r="O21" i="4"/>
  <c r="O135" i="4"/>
  <c r="O54" i="4"/>
  <c r="O140" i="4"/>
  <c r="O75" i="4"/>
  <c r="O136" i="4"/>
  <c r="O762" i="4"/>
  <c r="O73" i="4"/>
  <c r="O169" i="4"/>
  <c r="O106" i="4"/>
  <c r="O47" i="4"/>
  <c r="O108" i="4"/>
  <c r="O808" i="4"/>
  <c r="O669" i="4"/>
  <c r="O29" i="4"/>
  <c r="O125" i="4"/>
  <c r="O62" i="4"/>
  <c r="O164" i="4"/>
  <c r="O64" i="4"/>
  <c r="O724" i="4"/>
  <c r="O773" i="4"/>
  <c r="O858" i="4"/>
  <c r="O113" i="4"/>
  <c r="O18" i="4"/>
  <c r="O146" i="4"/>
  <c r="O39" i="4"/>
  <c r="O52" i="4"/>
  <c r="O878" i="4"/>
  <c r="O185" i="4"/>
  <c r="O138" i="4"/>
  <c r="O63" i="4"/>
  <c r="O840" i="4"/>
  <c r="O832" i="4"/>
  <c r="O141" i="4"/>
  <c r="O156" i="4"/>
  <c r="O617" i="4"/>
  <c r="O77" i="4"/>
  <c r="O174" i="4"/>
  <c r="O179" i="4"/>
  <c r="O818" i="4"/>
  <c r="O685" i="4"/>
  <c r="O880" i="4"/>
  <c r="O129" i="4"/>
  <c r="O34" i="4"/>
  <c r="O162" i="4"/>
  <c r="O55" i="4"/>
  <c r="O68" i="4"/>
  <c r="O103" i="4"/>
  <c r="O830" i="4"/>
  <c r="O157" i="4"/>
  <c r="O83" i="4"/>
  <c r="O16" i="4"/>
  <c r="O872" i="4"/>
  <c r="O730" i="4"/>
  <c r="O17" i="4"/>
  <c r="O145" i="4"/>
  <c r="O50" i="4"/>
  <c r="O178" i="4"/>
  <c r="O71" i="4"/>
  <c r="O84" i="4"/>
  <c r="O60" i="4"/>
  <c r="O746" i="4"/>
  <c r="O30" i="4"/>
  <c r="O19" i="4"/>
  <c r="O80" i="4"/>
  <c r="O782" i="4"/>
  <c r="O794" i="4"/>
  <c r="O65" i="4"/>
  <c r="O123" i="4"/>
  <c r="O98" i="4"/>
  <c r="O183" i="4"/>
  <c r="O152" i="4"/>
  <c r="O132" i="4"/>
  <c r="O154" i="4"/>
  <c r="O144" i="4"/>
  <c r="O874" i="4"/>
  <c r="O110" i="4"/>
  <c r="O51" i="4"/>
  <c r="O96" i="4"/>
  <c r="O809" i="4"/>
  <c r="O816" i="4"/>
  <c r="O81" i="4"/>
  <c r="O167" i="4"/>
  <c r="O114" i="4"/>
  <c r="O176" i="4"/>
  <c r="O20" i="4"/>
  <c r="O180" i="4"/>
  <c r="B54" i="4" l="1"/>
  <c r="B64" i="4"/>
  <c r="B60" i="4"/>
  <c r="B63" i="4"/>
  <c r="B65" i="4" l="1"/>
  <c r="B66" i="4" l="1"/>
  <c r="B68" i="4" s="1"/>
  <c r="B67" i="4"/>
  <c r="K48" i="9" l="1"/>
  <c r="R6" i="2"/>
  <c r="C47" i="2" l="1"/>
  <c r="C48" i="2" s="1"/>
  <c r="C43" i="1"/>
  <c r="I49" i="9"/>
  <c r="C49" i="2" l="1"/>
  <c r="C50" i="2" s="1"/>
  <c r="N6" i="2" s="1"/>
  <c r="C60" i="2"/>
  <c r="D48" i="2"/>
  <c r="D49" i="2" s="1"/>
  <c r="D50" i="2" s="1"/>
  <c r="B50" i="1"/>
  <c r="H35" i="11" s="1"/>
  <c r="B49" i="1"/>
  <c r="H36" i="11" s="1"/>
  <c r="C51" i="2" l="1"/>
  <c r="C52" i="2" s="1"/>
  <c r="C53" i="2" s="1"/>
  <c r="C54" i="2" s="1"/>
  <c r="C47" i="1" s="1"/>
  <c r="E48" i="2"/>
  <c r="E60" i="2" s="1"/>
  <c r="D60" i="2"/>
  <c r="D51" i="2"/>
  <c r="D52" i="2" s="1"/>
  <c r="D53" i="2" s="1"/>
  <c r="D55" i="2" s="1"/>
  <c r="O6" i="2"/>
  <c r="H37" i="11"/>
  <c r="F48" i="2" l="1"/>
  <c r="F60" i="2" s="1"/>
  <c r="C55" i="2"/>
  <c r="C61" i="2" s="1"/>
  <c r="B30" i="2"/>
  <c r="B36" i="2" s="1"/>
  <c r="E49" i="2"/>
  <c r="E50" i="2" s="1"/>
  <c r="E51" i="2" s="1"/>
  <c r="E52" i="2" s="1"/>
  <c r="E53" i="2" s="1"/>
  <c r="D54" i="2"/>
  <c r="D47" i="1" s="1"/>
  <c r="P6" i="2"/>
  <c r="D61" i="2"/>
  <c r="D56" i="2"/>
  <c r="D57" i="2" s="1"/>
  <c r="G48" i="2"/>
  <c r="F49" i="2" l="1"/>
  <c r="F50" i="2" s="1"/>
  <c r="C61" i="1"/>
  <c r="E51" i="1"/>
  <c r="C56" i="2"/>
  <c r="C57" i="2" s="1"/>
  <c r="C58" i="2" s="1"/>
  <c r="D58" i="2" s="1"/>
  <c r="D68" i="2"/>
  <c r="D69" i="2" s="1"/>
  <c r="C60" i="1"/>
  <c r="E68" i="2"/>
  <c r="E69" i="2" s="1"/>
  <c r="G60" i="1"/>
  <c r="B68" i="2"/>
  <c r="B69" i="2" s="1"/>
  <c r="F68" i="2"/>
  <c r="F69" i="2" s="1"/>
  <c r="G68" i="2"/>
  <c r="G69" i="2" s="1"/>
  <c r="S7" i="2"/>
  <c r="C68" i="2"/>
  <c r="C69" i="2" s="1"/>
  <c r="F51" i="2"/>
  <c r="F52" i="2" s="1"/>
  <c r="F53" i="2" s="1"/>
  <c r="B32" i="2" s="1"/>
  <c r="Q6" i="2"/>
  <c r="E55" i="2"/>
  <c r="E61" i="2" s="1"/>
  <c r="E54" i="2"/>
  <c r="E47" i="1" s="1"/>
  <c r="L50" i="9"/>
  <c r="O4" i="2"/>
  <c r="G49" i="2"/>
  <c r="G50" i="2" s="1"/>
  <c r="G51" i="2" s="1"/>
  <c r="G52" i="2" s="1"/>
  <c r="G53" i="2" s="1"/>
  <c r="G60" i="2"/>
  <c r="D51" i="4"/>
  <c r="D53" i="4" s="1"/>
  <c r="D48" i="1"/>
  <c r="C70" i="2" l="1"/>
  <c r="C71" i="2" s="1"/>
  <c r="C72" i="2" s="1"/>
  <c r="C73" i="2" s="1"/>
  <c r="C74" i="2" s="1"/>
  <c r="N10" i="2"/>
  <c r="D70" i="2"/>
  <c r="D71" i="2" s="1"/>
  <c r="D72" i="2" s="1"/>
  <c r="D73" i="2" s="1"/>
  <c r="D74" i="2" s="1"/>
  <c r="O10" i="2"/>
  <c r="F70" i="2"/>
  <c r="F71" i="2" s="1"/>
  <c r="F72" i="2" s="1"/>
  <c r="F73" i="2" s="1"/>
  <c r="F74" i="2" s="1"/>
  <c r="Q10" i="2"/>
  <c r="G70" i="2"/>
  <c r="G71" i="2" s="1"/>
  <c r="G72" i="2" s="1"/>
  <c r="G73" i="2" s="1"/>
  <c r="G74" i="2" s="1"/>
  <c r="R10" i="2"/>
  <c r="E70" i="2"/>
  <c r="E71" i="2" s="1"/>
  <c r="E72" i="2" s="1"/>
  <c r="E73" i="2" s="1"/>
  <c r="E74" i="2" s="1"/>
  <c r="P10" i="2"/>
  <c r="C51" i="4"/>
  <c r="C53" i="4" s="1"/>
  <c r="E56" i="2"/>
  <c r="E57" i="2" s="1"/>
  <c r="E58" i="2" s="1"/>
  <c r="C52" i="4"/>
  <c r="C48" i="1"/>
  <c r="N4" i="2"/>
  <c r="L49" i="9"/>
  <c r="F54" i="2"/>
  <c r="F47" i="1" s="1"/>
  <c r="F55" i="2"/>
  <c r="F56" i="2" s="1"/>
  <c r="F57" i="2" s="1"/>
  <c r="B70" i="2"/>
  <c r="B71" i="2" s="1"/>
  <c r="B72" i="2" s="1"/>
  <c r="B73" i="2" s="1"/>
  <c r="B74" i="2" s="1"/>
  <c r="B75" i="2" s="1"/>
  <c r="B76" i="2" s="1"/>
  <c r="M10" i="2"/>
  <c r="C42" i="9"/>
  <c r="F13" i="9"/>
  <c r="F17" i="9"/>
  <c r="B31" i="2"/>
  <c r="L51" i="9"/>
  <c r="P4" i="2"/>
  <c r="D52" i="4"/>
  <c r="O3" i="4"/>
  <c r="G55" i="2"/>
  <c r="G54" i="2"/>
  <c r="G47" i="1" s="1"/>
  <c r="D55" i="4"/>
  <c r="C54" i="4" l="1"/>
  <c r="D54" i="4" s="1"/>
  <c r="E48" i="1"/>
  <c r="E51" i="4"/>
  <c r="E53" i="4" s="1"/>
  <c r="B13" i="24"/>
  <c r="F16" i="9"/>
  <c r="F61" i="2"/>
  <c r="N3" i="4"/>
  <c r="C55" i="4"/>
  <c r="P49" i="4" s="1"/>
  <c r="Q49" i="4" s="1"/>
  <c r="G75" i="2"/>
  <c r="G76" i="2" s="1"/>
  <c r="G78" i="2" s="1"/>
  <c r="R9" i="2" s="1"/>
  <c r="B10" i="6"/>
  <c r="B14" i="6" s="1"/>
  <c r="D14" i="6" s="1"/>
  <c r="B23" i="6" s="1"/>
  <c r="E75" i="2"/>
  <c r="E76" i="2" s="1"/>
  <c r="E78" i="2" s="1"/>
  <c r="P9" i="2" s="1"/>
  <c r="F75" i="2"/>
  <c r="F76" i="2" s="1"/>
  <c r="F78" i="2" s="1"/>
  <c r="Q9" i="2" s="1"/>
  <c r="D75" i="2"/>
  <c r="D76" i="2" s="1"/>
  <c r="D78" i="2" s="1"/>
  <c r="O9" i="2" s="1"/>
  <c r="G36" i="11"/>
  <c r="B78" i="2"/>
  <c r="M9" i="2" s="1"/>
  <c r="B77" i="2"/>
  <c r="C75" i="2"/>
  <c r="C76" i="2" s="1"/>
  <c r="C78" i="2" s="1"/>
  <c r="N9" i="2" s="1"/>
  <c r="D42" i="9"/>
  <c r="B36" i="11"/>
  <c r="D36" i="11" s="1"/>
  <c r="B47" i="11" s="1"/>
  <c r="D47" i="11" s="1"/>
  <c r="B10" i="7"/>
  <c r="B14" i="7" s="1"/>
  <c r="A18" i="9" s="1"/>
  <c r="L52" i="9"/>
  <c r="Q4" i="2"/>
  <c r="E52" i="4"/>
  <c r="P3" i="4"/>
  <c r="D61" i="4"/>
  <c r="D63" i="4" s="1"/>
  <c r="D60" i="4"/>
  <c r="D64" i="4"/>
  <c r="F48" i="1"/>
  <c r="F51" i="4"/>
  <c r="F53" i="4" s="1"/>
  <c r="F58" i="2"/>
  <c r="B34" i="2" s="1"/>
  <c r="G61" i="2"/>
  <c r="G56" i="2"/>
  <c r="G57" i="2" s="1"/>
  <c r="E55" i="4" l="1"/>
  <c r="R49" i="4" s="1"/>
  <c r="E54" i="4"/>
  <c r="C45" i="24"/>
  <c r="B58" i="24"/>
  <c r="B12" i="24"/>
  <c r="D12" i="24" s="1"/>
  <c r="B30" i="24" s="1"/>
  <c r="F13" i="24"/>
  <c r="P799" i="4"/>
  <c r="Q799" i="4" s="1"/>
  <c r="P515" i="4"/>
  <c r="Q515" i="4" s="1"/>
  <c r="P311" i="4"/>
  <c r="Q311" i="4" s="1"/>
  <c r="R311" i="4" s="1"/>
  <c r="P313" i="4"/>
  <c r="Q313" i="4" s="1"/>
  <c r="R313" i="4" s="1"/>
  <c r="P186" i="4"/>
  <c r="Q186" i="4" s="1"/>
  <c r="P517" i="4"/>
  <c r="Q517" i="4" s="1"/>
  <c r="P443" i="4"/>
  <c r="Q443" i="4" s="1"/>
  <c r="R443" i="4" s="1"/>
  <c r="P150" i="4"/>
  <c r="Q150" i="4" s="1"/>
  <c r="R150" i="4" s="1"/>
  <c r="P586" i="4"/>
  <c r="Q586" i="4" s="1"/>
  <c r="P195" i="4"/>
  <c r="Q195" i="4" s="1"/>
  <c r="P278" i="4"/>
  <c r="Q278" i="4" s="1"/>
  <c r="R278" i="4" s="1"/>
  <c r="P732" i="4"/>
  <c r="Q732" i="4" s="1"/>
  <c r="R732" i="4" s="1"/>
  <c r="P798" i="4"/>
  <c r="Q798" i="4" s="1"/>
  <c r="P794" i="4"/>
  <c r="Q794" i="4" s="1"/>
  <c r="P470" i="4"/>
  <c r="Q470" i="4" s="1"/>
  <c r="R470" i="4" s="1"/>
  <c r="P383" i="4"/>
  <c r="Q383" i="4" s="1"/>
  <c r="R383" i="4" s="1"/>
  <c r="P40" i="4"/>
  <c r="Q40" i="4" s="1"/>
  <c r="P820" i="4"/>
  <c r="Q820" i="4" s="1"/>
  <c r="P250" i="4"/>
  <c r="Q250" i="4" s="1"/>
  <c r="R250" i="4" s="1"/>
  <c r="P228" i="4"/>
  <c r="Q228" i="4" s="1"/>
  <c r="R228" i="4" s="1"/>
  <c r="P618" i="4"/>
  <c r="Q618" i="4" s="1"/>
  <c r="P286" i="4"/>
  <c r="Q286" i="4" s="1"/>
  <c r="P358" i="4"/>
  <c r="Q358" i="4" s="1"/>
  <c r="R358" i="4" s="1"/>
  <c r="P427" i="4"/>
  <c r="Q427" i="4" s="1"/>
  <c r="R427" i="4" s="1"/>
  <c r="P521" i="4"/>
  <c r="Q521" i="4" s="1"/>
  <c r="P432" i="4"/>
  <c r="Q432" i="4" s="1"/>
  <c r="P666" i="4"/>
  <c r="Q666" i="4" s="1"/>
  <c r="R666" i="4" s="1"/>
  <c r="P431" i="4"/>
  <c r="Q431" i="4" s="1"/>
  <c r="R431" i="4" s="1"/>
  <c r="P345" i="4"/>
  <c r="Q345" i="4" s="1"/>
  <c r="P449" i="4"/>
  <c r="Q449" i="4" s="1"/>
  <c r="P845" i="4"/>
  <c r="Q845" i="4" s="1"/>
  <c r="R845" i="4" s="1"/>
  <c r="P210" i="4"/>
  <c r="Q210" i="4" s="1"/>
  <c r="R210" i="4" s="1"/>
  <c r="P805" i="4"/>
  <c r="Q805" i="4" s="1"/>
  <c r="P808" i="4"/>
  <c r="Q808" i="4" s="1"/>
  <c r="P434" i="4"/>
  <c r="Q434" i="4" s="1"/>
  <c r="R434" i="4" s="1"/>
  <c r="P112" i="4"/>
  <c r="Q112" i="4" s="1"/>
  <c r="R112" i="4" s="1"/>
  <c r="P524" i="4"/>
  <c r="Q524" i="4" s="1"/>
  <c r="P420" i="4"/>
  <c r="Q420" i="4" s="1"/>
  <c r="P455" i="4"/>
  <c r="Q455" i="4" s="1"/>
  <c r="R455" i="4" s="1"/>
  <c r="P175" i="4"/>
  <c r="Q175" i="4" s="1"/>
  <c r="R175" i="4" s="1"/>
  <c r="P378" i="4"/>
  <c r="Q378" i="4" s="1"/>
  <c r="P361" i="4"/>
  <c r="Q361" i="4" s="1"/>
  <c r="R361" i="4" s="1"/>
  <c r="P190" i="4"/>
  <c r="Q190" i="4" s="1"/>
  <c r="R190" i="4" s="1"/>
  <c r="P668" i="4"/>
  <c r="Q668" i="4" s="1"/>
  <c r="R668" i="4" s="1"/>
  <c r="P301" i="4"/>
  <c r="Q301" i="4" s="1"/>
  <c r="P508" i="4"/>
  <c r="Q508" i="4" s="1"/>
  <c r="P274" i="4"/>
  <c r="Q274" i="4" s="1"/>
  <c r="R274" i="4" s="1"/>
  <c r="P715" i="4"/>
  <c r="Q715" i="4" s="1"/>
  <c r="R715" i="4" s="1"/>
  <c r="P503" i="4"/>
  <c r="Q503" i="4" s="1"/>
  <c r="P165" i="4"/>
  <c r="Q165" i="4" s="1"/>
  <c r="R165" i="4" s="1"/>
  <c r="P692" i="4"/>
  <c r="Q692" i="4" s="1"/>
  <c r="R692" i="4" s="1"/>
  <c r="P312" i="4"/>
  <c r="Q312" i="4" s="1"/>
  <c r="R312" i="4" s="1"/>
  <c r="P582" i="4"/>
  <c r="Q582" i="4" s="1"/>
  <c r="R582" i="4" s="1"/>
  <c r="P510" i="4"/>
  <c r="Q510" i="4" s="1"/>
  <c r="R510" i="4" s="1"/>
  <c r="P119" i="4"/>
  <c r="Q119" i="4" s="1"/>
  <c r="R119" i="4" s="1"/>
  <c r="P697" i="4"/>
  <c r="Q697" i="4" s="1"/>
  <c r="R697" i="4" s="1"/>
  <c r="P287" i="4"/>
  <c r="Q287" i="4" s="1"/>
  <c r="R287" i="4" s="1"/>
  <c r="P450" i="4"/>
  <c r="Q450" i="4" s="1"/>
  <c r="P885" i="4"/>
  <c r="Q885" i="4" s="1"/>
  <c r="R885" i="4" s="1"/>
  <c r="P681" i="4"/>
  <c r="Q681" i="4" s="1"/>
  <c r="R681" i="4" s="1"/>
  <c r="P608" i="4"/>
  <c r="Q608" i="4" s="1"/>
  <c r="R608" i="4" s="1"/>
  <c r="P337" i="4"/>
  <c r="Q337" i="4" s="1"/>
  <c r="R337" i="4" s="1"/>
  <c r="P463" i="4"/>
  <c r="Q463" i="4" s="1"/>
  <c r="R463" i="4" s="1"/>
  <c r="P88" i="4"/>
  <c r="Q88" i="4" s="1"/>
  <c r="R88" i="4" s="1"/>
  <c r="P318" i="4"/>
  <c r="Q318" i="4" s="1"/>
  <c r="R318" i="4" s="1"/>
  <c r="P803" i="4"/>
  <c r="Q803" i="4" s="1"/>
  <c r="R803" i="4" s="1"/>
  <c r="P548" i="4"/>
  <c r="Q548" i="4" s="1"/>
  <c r="R548" i="4" s="1"/>
  <c r="P767" i="4"/>
  <c r="Q767" i="4" s="1"/>
  <c r="R767" i="4" s="1"/>
  <c r="P163" i="4"/>
  <c r="Q163" i="4" s="1"/>
  <c r="R163" i="4" s="1"/>
  <c r="P596" i="4"/>
  <c r="Q596" i="4" s="1"/>
  <c r="R596" i="4" s="1"/>
  <c r="P652" i="4"/>
  <c r="Q652" i="4" s="1"/>
  <c r="R652" i="4" s="1"/>
  <c r="P673" i="4"/>
  <c r="Q673" i="4" s="1"/>
  <c r="R673" i="4" s="1"/>
  <c r="P748" i="4"/>
  <c r="Q748" i="4" s="1"/>
  <c r="R748" i="4" s="1"/>
  <c r="P699" i="4"/>
  <c r="Q699" i="4" s="1"/>
  <c r="R699" i="4" s="1"/>
  <c r="P433" i="4"/>
  <c r="Q433" i="4" s="1"/>
  <c r="R433" i="4" s="1"/>
  <c r="P368" i="4"/>
  <c r="Q368" i="4" s="1"/>
  <c r="R368" i="4" s="1"/>
  <c r="P209" i="4"/>
  <c r="Q209" i="4" s="1"/>
  <c r="R209" i="4" s="1"/>
  <c r="P425" i="4"/>
  <c r="Q425" i="4" s="1"/>
  <c r="R425" i="4" s="1"/>
  <c r="P240" i="4"/>
  <c r="Q240" i="4" s="1"/>
  <c r="R240" i="4" s="1"/>
  <c r="P352" i="4"/>
  <c r="Q352" i="4" s="1"/>
  <c r="R352" i="4" s="1"/>
  <c r="P32" i="4"/>
  <c r="Q32" i="4" s="1"/>
  <c r="R32" i="4" s="1"/>
  <c r="P533" i="4"/>
  <c r="Q533" i="4" s="1"/>
  <c r="R533" i="4" s="1"/>
  <c r="P342" i="4"/>
  <c r="Q342" i="4" s="1"/>
  <c r="R342" i="4" s="1"/>
  <c r="P234" i="4"/>
  <c r="Q234" i="4" s="1"/>
  <c r="R234" i="4" s="1"/>
  <c r="P566" i="4"/>
  <c r="Q566" i="4" s="1"/>
  <c r="R566" i="4" s="1"/>
  <c r="P552" i="4"/>
  <c r="Q552" i="4" s="1"/>
  <c r="R552" i="4" s="1"/>
  <c r="P602" i="4"/>
  <c r="Q602" i="4" s="1"/>
  <c r="R602" i="4" s="1"/>
  <c r="P67" i="4"/>
  <c r="Q67" i="4" s="1"/>
  <c r="R67" i="4" s="1"/>
  <c r="P428" i="4"/>
  <c r="Q428" i="4" s="1"/>
  <c r="R428" i="4" s="1"/>
  <c r="P96" i="4"/>
  <c r="Q96" i="4" s="1"/>
  <c r="R96" i="4" s="1"/>
  <c r="P399" i="4"/>
  <c r="Q399" i="4" s="1"/>
  <c r="R399" i="4" s="1"/>
  <c r="P609" i="4"/>
  <c r="Q609" i="4" s="1"/>
  <c r="R609" i="4" s="1"/>
  <c r="P504" i="4"/>
  <c r="Q504" i="4" s="1"/>
  <c r="R504" i="4" s="1"/>
  <c r="P576" i="4"/>
  <c r="Q576" i="4" s="1"/>
  <c r="R576" i="4" s="1"/>
  <c r="P216" i="4"/>
  <c r="Q216" i="4" s="1"/>
  <c r="R216" i="4" s="1"/>
  <c r="P819" i="4"/>
  <c r="Q819" i="4" s="1"/>
  <c r="R819" i="4" s="1"/>
  <c r="P414" i="4"/>
  <c r="Q414" i="4" s="1"/>
  <c r="R414" i="4" s="1"/>
  <c r="P315" i="4"/>
  <c r="Q315" i="4" s="1"/>
  <c r="R315" i="4" s="1"/>
  <c r="P260" i="4"/>
  <c r="Q260" i="4" s="1"/>
  <c r="R260" i="4" s="1"/>
  <c r="P375" i="4"/>
  <c r="Q375" i="4" s="1"/>
  <c r="R375" i="4" s="1"/>
  <c r="P476" i="4"/>
  <c r="Q476" i="4" s="1"/>
  <c r="R476" i="4" s="1"/>
  <c r="P326" i="4"/>
  <c r="Q326" i="4" s="1"/>
  <c r="R326" i="4" s="1"/>
  <c r="P249" i="4"/>
  <c r="Q249" i="4" s="1"/>
  <c r="R249" i="4" s="1"/>
  <c r="P328" i="4"/>
  <c r="Q328" i="4" s="1"/>
  <c r="R328" i="4" s="1"/>
  <c r="P472" i="4"/>
  <c r="Q472" i="4" s="1"/>
  <c r="R472" i="4" s="1"/>
  <c r="P85" i="4"/>
  <c r="Q85" i="4" s="1"/>
  <c r="R85" i="4" s="1"/>
  <c r="P846" i="4"/>
  <c r="Q846" i="4" s="1"/>
  <c r="R846" i="4" s="1"/>
  <c r="P876" i="4"/>
  <c r="Q876" i="4" s="1"/>
  <c r="R876" i="4" s="1"/>
  <c r="P665" i="4"/>
  <c r="Q665" i="4" s="1"/>
  <c r="R665" i="4" s="1"/>
  <c r="P204" i="4"/>
  <c r="Q204" i="4" s="1"/>
  <c r="R204" i="4" s="1"/>
  <c r="P457" i="4"/>
  <c r="Q457" i="4" s="1"/>
  <c r="R457" i="4" s="1"/>
  <c r="P292" i="4"/>
  <c r="Q292" i="4" s="1"/>
  <c r="R292" i="4" s="1"/>
  <c r="P693" i="4"/>
  <c r="Q693" i="4" s="1"/>
  <c r="R693" i="4" s="1"/>
  <c r="P341" i="4"/>
  <c r="Q341" i="4" s="1"/>
  <c r="R341" i="4" s="1"/>
  <c r="P144" i="4"/>
  <c r="Q144" i="4" s="1"/>
  <c r="R144" i="4" s="1"/>
  <c r="P807" i="4"/>
  <c r="Q807" i="4" s="1"/>
  <c r="R807" i="4" s="1"/>
  <c r="P500" i="4"/>
  <c r="Q500" i="4" s="1"/>
  <c r="R500" i="4" s="1"/>
  <c r="P866" i="4"/>
  <c r="Q866" i="4" s="1"/>
  <c r="R866" i="4" s="1"/>
  <c r="P502" i="4"/>
  <c r="Q502" i="4" s="1"/>
  <c r="R502" i="4" s="1"/>
  <c r="P878" i="4"/>
  <c r="Q878" i="4" s="1"/>
  <c r="R878" i="4" s="1"/>
  <c r="P843" i="4"/>
  <c r="Q843" i="4" s="1"/>
  <c r="R843" i="4" s="1"/>
  <c r="P254" i="4"/>
  <c r="Q254" i="4" s="1"/>
  <c r="R254" i="4" s="1"/>
  <c r="P452" i="4"/>
  <c r="Q452" i="4" s="1"/>
  <c r="R452" i="4" s="1"/>
  <c r="P125" i="4"/>
  <c r="Q125" i="4" s="1"/>
  <c r="R125" i="4" s="1"/>
  <c r="P674" i="4"/>
  <c r="Q674" i="4" s="1"/>
  <c r="R674" i="4" s="1"/>
  <c r="P456" i="4"/>
  <c r="Q456" i="4" s="1"/>
  <c r="R456" i="4" s="1"/>
  <c r="P200" i="4"/>
  <c r="Q200" i="4" s="1"/>
  <c r="R200" i="4" s="1"/>
  <c r="P153" i="4"/>
  <c r="Q153" i="4" s="1"/>
  <c r="R153" i="4" s="1"/>
  <c r="P45" i="4"/>
  <c r="Q45" i="4" s="1"/>
  <c r="R45" i="4" s="1"/>
  <c r="P438" i="4"/>
  <c r="Q438" i="4" s="1"/>
  <c r="R438" i="4" s="1"/>
  <c r="P248" i="4"/>
  <c r="Q248" i="4" s="1"/>
  <c r="R248" i="4" s="1"/>
  <c r="P446" i="4"/>
  <c r="Q446" i="4" s="1"/>
  <c r="R446" i="4" s="1"/>
  <c r="P230" i="4"/>
  <c r="Q230" i="4" s="1"/>
  <c r="R230" i="4" s="1"/>
  <c r="P310" i="4"/>
  <c r="Q310" i="4" s="1"/>
  <c r="R310" i="4" s="1"/>
  <c r="P661" i="4"/>
  <c r="Q661" i="4" s="1"/>
  <c r="R661" i="4" s="1"/>
  <c r="P872" i="4"/>
  <c r="Q872" i="4" s="1"/>
  <c r="R872" i="4" s="1"/>
  <c r="P636" i="4"/>
  <c r="Q636" i="4" s="1"/>
  <c r="R636" i="4" s="1"/>
  <c r="P802" i="4"/>
  <c r="Q802" i="4" s="1"/>
  <c r="R802" i="4" s="1"/>
  <c r="P730" i="4"/>
  <c r="Q730" i="4" s="1"/>
  <c r="R730" i="4" s="1"/>
  <c r="P241" i="4"/>
  <c r="Q241" i="4" s="1"/>
  <c r="R241" i="4" s="1"/>
  <c r="P559" i="4"/>
  <c r="Q559" i="4" s="1"/>
  <c r="R559" i="4" s="1"/>
  <c r="P832" i="4"/>
  <c r="Q832" i="4" s="1"/>
  <c r="R832" i="4" s="1"/>
  <c r="P148" i="4"/>
  <c r="Q148" i="4" s="1"/>
  <c r="R148" i="4" s="1"/>
  <c r="P591" i="4"/>
  <c r="Q591" i="4" s="1"/>
  <c r="R591" i="4" s="1"/>
  <c r="P437" i="4"/>
  <c r="Q437" i="4" s="1"/>
  <c r="R437" i="4" s="1"/>
  <c r="P34" i="4"/>
  <c r="Q34" i="4" s="1"/>
  <c r="R34" i="4" s="1"/>
  <c r="P518" i="4"/>
  <c r="Q518" i="4" s="1"/>
  <c r="R518" i="4" s="1"/>
  <c r="P633" i="4"/>
  <c r="Q633" i="4" s="1"/>
  <c r="R633" i="4" s="1"/>
  <c r="P724" i="4"/>
  <c r="Q724" i="4" s="1"/>
  <c r="R724" i="4" s="1"/>
  <c r="P179" i="4"/>
  <c r="Q179" i="4" s="1"/>
  <c r="R179" i="4" s="1"/>
  <c r="P664" i="4"/>
  <c r="Q664" i="4" s="1"/>
  <c r="R664" i="4" s="1"/>
  <c r="P839" i="4"/>
  <c r="Q839" i="4" s="1"/>
  <c r="R839" i="4" s="1"/>
  <c r="P413" i="4"/>
  <c r="Q413" i="4" s="1"/>
  <c r="R413" i="4" s="1"/>
  <c r="P545" i="4"/>
  <c r="Q545" i="4" s="1"/>
  <c r="R545" i="4" s="1"/>
  <c r="P298" i="4"/>
  <c r="Q298" i="4" s="1"/>
  <c r="R298" i="4" s="1"/>
  <c r="P657" i="4"/>
  <c r="Q657" i="4" s="1"/>
  <c r="R657" i="4" s="1"/>
  <c r="P453" i="4"/>
  <c r="Q453" i="4" s="1"/>
  <c r="R453" i="4" s="1"/>
  <c r="P779" i="4"/>
  <c r="Q779" i="4" s="1"/>
  <c r="R779" i="4" s="1"/>
  <c r="P696" i="4"/>
  <c r="Q696" i="4" s="1"/>
  <c r="R696" i="4" s="1"/>
  <c r="P272" i="4"/>
  <c r="Q272" i="4" s="1"/>
  <c r="R272" i="4" s="1"/>
  <c r="P581" i="4"/>
  <c r="Q581" i="4" s="1"/>
  <c r="R581" i="4" s="1"/>
  <c r="P233" i="4"/>
  <c r="Q233" i="4" s="1"/>
  <c r="R233" i="4" s="1"/>
  <c r="P394" i="4"/>
  <c r="Q394" i="4" s="1"/>
  <c r="R394" i="4" s="1"/>
  <c r="P695" i="4"/>
  <c r="Q695" i="4" s="1"/>
  <c r="R695" i="4" s="1"/>
  <c r="P480" i="4"/>
  <c r="Q480" i="4" s="1"/>
  <c r="R480" i="4" s="1"/>
  <c r="P222" i="4"/>
  <c r="Q222" i="4" s="1"/>
  <c r="R222" i="4" s="1"/>
  <c r="P868" i="4"/>
  <c r="Q868" i="4" s="1"/>
  <c r="R868" i="4" s="1"/>
  <c r="P616" i="4"/>
  <c r="Q616" i="4" s="1"/>
  <c r="R616" i="4" s="1"/>
  <c r="P444" i="4"/>
  <c r="Q444" i="4" s="1"/>
  <c r="R444" i="4" s="1"/>
  <c r="P340" i="4"/>
  <c r="Q340" i="4" s="1"/>
  <c r="R340" i="4" s="1"/>
  <c r="P184" i="4"/>
  <c r="Q184" i="4" s="1"/>
  <c r="R184" i="4" s="1"/>
  <c r="P14" i="4"/>
  <c r="Q14" i="4" s="1"/>
  <c r="R14" i="4" s="1"/>
  <c r="P626" i="4"/>
  <c r="Q626" i="4" s="1"/>
  <c r="R626" i="4" s="1"/>
  <c r="P192" i="4"/>
  <c r="Q192" i="4" s="1"/>
  <c r="R192" i="4" s="1"/>
  <c r="P353" i="4"/>
  <c r="Q353" i="4" s="1"/>
  <c r="R353" i="4" s="1"/>
  <c r="P86" i="4"/>
  <c r="Q86" i="4" s="1"/>
  <c r="R86" i="4" s="1"/>
  <c r="P542" i="4"/>
  <c r="Q542" i="4" s="1"/>
  <c r="R542" i="4" s="1"/>
  <c r="P71" i="4"/>
  <c r="Q71" i="4" s="1"/>
  <c r="R71" i="4" s="1"/>
  <c r="P92" i="4"/>
  <c r="Q92" i="4" s="1"/>
  <c r="R92" i="4" s="1"/>
  <c r="P416" i="4"/>
  <c r="Q416" i="4" s="1"/>
  <c r="R416" i="4" s="1"/>
  <c r="P459" i="4"/>
  <c r="Q459" i="4" s="1"/>
  <c r="R459" i="4" s="1"/>
  <c r="P852" i="4"/>
  <c r="Q852" i="4" s="1"/>
  <c r="R852" i="4" s="1"/>
  <c r="P485" i="4"/>
  <c r="Q485" i="4" s="1"/>
  <c r="R485" i="4" s="1"/>
  <c r="P811" i="4"/>
  <c r="Q811" i="4" s="1"/>
  <c r="R811" i="4" s="1"/>
  <c r="P492" i="4"/>
  <c r="Q492" i="4" s="1"/>
  <c r="R492" i="4" s="1"/>
  <c r="P384" i="4"/>
  <c r="Q384" i="4" s="1"/>
  <c r="R384" i="4" s="1"/>
  <c r="P635" i="4"/>
  <c r="Q635" i="4" s="1"/>
  <c r="R635" i="4" s="1"/>
  <c r="P77" i="4"/>
  <c r="Q77" i="4" s="1"/>
  <c r="R77" i="4" s="1"/>
  <c r="P789" i="4"/>
  <c r="Q789" i="4" s="1"/>
  <c r="R789" i="4" s="1"/>
  <c r="P386" i="4"/>
  <c r="Q386" i="4" s="1"/>
  <c r="R386" i="4" s="1"/>
  <c r="P487" i="4"/>
  <c r="Q487" i="4" s="1"/>
  <c r="R487" i="4" s="1"/>
  <c r="P605" i="4"/>
  <c r="Q605" i="4" s="1"/>
  <c r="R605" i="4" s="1"/>
  <c r="P155" i="4"/>
  <c r="Q155" i="4" s="1"/>
  <c r="R155" i="4" s="1"/>
  <c r="P786" i="4"/>
  <c r="Q786" i="4" s="1"/>
  <c r="R786" i="4" s="1"/>
  <c r="P493" i="4"/>
  <c r="Q493" i="4" s="1"/>
  <c r="R493" i="4" s="1"/>
  <c r="P270" i="4"/>
  <c r="Q270" i="4" s="1"/>
  <c r="R270" i="4" s="1"/>
  <c r="P297" i="4"/>
  <c r="Q297" i="4" s="1"/>
  <c r="R297" i="4" s="1"/>
  <c r="P357" i="4"/>
  <c r="Q357" i="4" s="1"/>
  <c r="R357" i="4" s="1"/>
  <c r="P387" i="4"/>
  <c r="Q387" i="4" s="1"/>
  <c r="R387" i="4" s="1"/>
  <c r="P407" i="4"/>
  <c r="Q407" i="4" s="1"/>
  <c r="R407" i="4" s="1"/>
  <c r="P547" i="4"/>
  <c r="Q547" i="4" s="1"/>
  <c r="R547" i="4" s="1"/>
  <c r="P306" i="4"/>
  <c r="Q306" i="4" s="1"/>
  <c r="R306" i="4" s="1"/>
  <c r="P53" i="4"/>
  <c r="Q53" i="4" s="1"/>
  <c r="R53" i="4" s="1"/>
  <c r="P288" i="4"/>
  <c r="Q288" i="4" s="1"/>
  <c r="R288" i="4" s="1"/>
  <c r="P593" i="4"/>
  <c r="Q593" i="4" s="1"/>
  <c r="R593" i="4" s="1"/>
  <c r="P539" i="4"/>
  <c r="Q539" i="4" s="1"/>
  <c r="R539" i="4" s="1"/>
  <c r="P532" i="4"/>
  <c r="Q532" i="4" s="1"/>
  <c r="R532" i="4" s="1"/>
  <c r="P401" i="4"/>
  <c r="Q401" i="4" s="1"/>
  <c r="R401" i="4" s="1"/>
  <c r="P213" i="4"/>
  <c r="Q213" i="4" s="1"/>
  <c r="R213" i="4" s="1"/>
  <c r="P875" i="4"/>
  <c r="Q875" i="4" s="1"/>
  <c r="R875" i="4" s="1"/>
  <c r="P373" i="4"/>
  <c r="Q373" i="4" s="1"/>
  <c r="R373" i="4" s="1"/>
  <c r="P309" i="4"/>
  <c r="Q309" i="4" s="1"/>
  <c r="R309" i="4" s="1"/>
  <c r="P330" i="4"/>
  <c r="Q330" i="4" s="1"/>
  <c r="R330" i="4" s="1"/>
  <c r="P511" i="4"/>
  <c r="Q511" i="4" s="1"/>
  <c r="R511" i="4" s="1"/>
  <c r="P752" i="4"/>
  <c r="Q752" i="4" s="1"/>
  <c r="R752" i="4" s="1"/>
  <c r="P706" i="4"/>
  <c r="Q706" i="4" s="1"/>
  <c r="R706" i="4" s="1"/>
  <c r="P440" i="4"/>
  <c r="Q440" i="4" s="1"/>
  <c r="R440" i="4" s="1"/>
  <c r="P56" i="4"/>
  <c r="Q56" i="4" s="1"/>
  <c r="R56" i="4" s="1"/>
  <c r="P881" i="4"/>
  <c r="Q881" i="4" s="1"/>
  <c r="R881" i="4" s="1"/>
  <c r="P103" i="4"/>
  <c r="Q103" i="4" s="1"/>
  <c r="R103" i="4" s="1"/>
  <c r="P465" i="4"/>
  <c r="Q465" i="4" s="1"/>
  <c r="R465" i="4" s="1"/>
  <c r="P772" i="4"/>
  <c r="Q772" i="4" s="1"/>
  <c r="R772" i="4" s="1"/>
  <c r="P215" i="4"/>
  <c r="Q215" i="4" s="1"/>
  <c r="R215" i="4" s="1"/>
  <c r="P809" i="4"/>
  <c r="Q809" i="4" s="1"/>
  <c r="R809" i="4" s="1"/>
  <c r="P842" i="4"/>
  <c r="Q842" i="4" s="1"/>
  <c r="R842" i="4" s="1"/>
  <c r="P534" i="4"/>
  <c r="Q534" i="4" s="1"/>
  <c r="R534" i="4" s="1"/>
  <c r="P574" i="4"/>
  <c r="Q574" i="4" s="1"/>
  <c r="R574" i="4" s="1"/>
  <c r="P713" i="4"/>
  <c r="Q713" i="4" s="1"/>
  <c r="R713" i="4" s="1"/>
  <c r="P458" i="4"/>
  <c r="Q458" i="4" s="1"/>
  <c r="R458" i="4" s="1"/>
  <c r="P176" i="4"/>
  <c r="Q176" i="4" s="1"/>
  <c r="R176" i="4" s="1"/>
  <c r="P262" i="4"/>
  <c r="Q262" i="4" s="1"/>
  <c r="R262" i="4" s="1"/>
  <c r="P294" i="4"/>
  <c r="Q294" i="4" s="1"/>
  <c r="R294" i="4" s="1"/>
  <c r="P406" i="4"/>
  <c r="Q406" i="4" s="1"/>
  <c r="R406" i="4" s="1"/>
  <c r="P80" i="4"/>
  <c r="Q80" i="4" s="1"/>
  <c r="R80" i="4" s="1"/>
  <c r="P771" i="4"/>
  <c r="Q771" i="4" s="1"/>
  <c r="R771" i="4" s="1"/>
  <c r="P708" i="4"/>
  <c r="Q708" i="4" s="1"/>
  <c r="R708" i="4" s="1"/>
  <c r="P336" i="4"/>
  <c r="Q336" i="4" s="1"/>
  <c r="R336" i="4" s="1"/>
  <c r="P232" i="4"/>
  <c r="Q232" i="4" s="1"/>
  <c r="R232" i="4" s="1"/>
  <c r="P667" i="4"/>
  <c r="Q667" i="4" s="1"/>
  <c r="R667" i="4" s="1"/>
  <c r="P719" i="4"/>
  <c r="Q719" i="4" s="1"/>
  <c r="R719" i="4" s="1"/>
  <c r="P367" i="4"/>
  <c r="Q367" i="4" s="1"/>
  <c r="R367" i="4" s="1"/>
  <c r="P528" i="4"/>
  <c r="Q528" i="4" s="1"/>
  <c r="R528" i="4" s="1"/>
  <c r="P766" i="4"/>
  <c r="Q766" i="4" s="1"/>
  <c r="R766" i="4" s="1"/>
  <c r="P196" i="4"/>
  <c r="Q196" i="4" s="1"/>
  <c r="R196" i="4" s="1"/>
  <c r="P350" i="4"/>
  <c r="Q350" i="4" s="1"/>
  <c r="R350" i="4" s="1"/>
  <c r="P324" i="4"/>
  <c r="Q324" i="4" s="1"/>
  <c r="R324" i="4" s="1"/>
  <c r="P46" i="4"/>
  <c r="Q46" i="4" s="1"/>
  <c r="R46" i="4" s="1"/>
  <c r="P659" i="4"/>
  <c r="Q659" i="4" s="1"/>
  <c r="R659" i="4" s="1"/>
  <c r="P397" i="4"/>
  <c r="Q397" i="4" s="1"/>
  <c r="R397" i="4" s="1"/>
  <c r="P166" i="4"/>
  <c r="Q166" i="4" s="1"/>
  <c r="R166" i="4" s="1"/>
  <c r="P804" i="4"/>
  <c r="Q804" i="4" s="1"/>
  <c r="R804" i="4" s="1"/>
  <c r="P705" i="4"/>
  <c r="Q705" i="4" s="1"/>
  <c r="R705" i="4" s="1"/>
  <c r="P837" i="4"/>
  <c r="Q837" i="4" s="1"/>
  <c r="R837" i="4" s="1"/>
  <c r="P15" i="4"/>
  <c r="Q15" i="4" s="1"/>
  <c r="R15" i="4" s="1"/>
  <c r="P880" i="4"/>
  <c r="Q880" i="4" s="1"/>
  <c r="R880" i="4" s="1"/>
  <c r="P778" i="4"/>
  <c r="Q778" i="4" s="1"/>
  <c r="R778" i="4" s="1"/>
  <c r="P663" i="4"/>
  <c r="Q663" i="4" s="1"/>
  <c r="R663" i="4" s="1"/>
  <c r="P402" i="4"/>
  <c r="Q402" i="4" s="1"/>
  <c r="R402" i="4" s="1"/>
  <c r="P816" i="4"/>
  <c r="Q816" i="4" s="1"/>
  <c r="R816" i="4" s="1"/>
  <c r="P146" i="4"/>
  <c r="Q146" i="4" s="1"/>
  <c r="R146" i="4" s="1"/>
  <c r="P519" i="4"/>
  <c r="Q519" i="4" s="1"/>
  <c r="R519" i="4" s="1"/>
  <c r="P120" i="4"/>
  <c r="Q120" i="4" s="1"/>
  <c r="R120" i="4" s="1"/>
  <c r="P42" i="4"/>
  <c r="Q42" i="4" s="1"/>
  <c r="R42" i="4" s="1"/>
  <c r="P549" i="4"/>
  <c r="Q549" i="4" s="1"/>
  <c r="R549" i="4" s="1"/>
  <c r="P606" i="4"/>
  <c r="Q606" i="4" s="1"/>
  <c r="R606" i="4" s="1"/>
  <c r="P675" i="4"/>
  <c r="Q675" i="4" s="1"/>
  <c r="R675" i="4" s="1"/>
  <c r="P461" i="4"/>
  <c r="Q461" i="4" s="1"/>
  <c r="R461" i="4" s="1"/>
  <c r="P147" i="4"/>
  <c r="Q147" i="4" s="1"/>
  <c r="R147" i="4" s="1"/>
  <c r="P670" i="4"/>
  <c r="Q670" i="4" s="1"/>
  <c r="R670" i="4" s="1"/>
  <c r="P777" i="4"/>
  <c r="Q777" i="4" s="1"/>
  <c r="R777" i="4" s="1"/>
  <c r="P30" i="4"/>
  <c r="Q30" i="4" s="1"/>
  <c r="R30" i="4" s="1"/>
  <c r="P742" i="4"/>
  <c r="Q742" i="4" s="1"/>
  <c r="R742" i="4" s="1"/>
  <c r="P770" i="4"/>
  <c r="Q770" i="4" s="1"/>
  <c r="R770" i="4" s="1"/>
  <c r="P264" i="4"/>
  <c r="Q264" i="4" s="1"/>
  <c r="R264" i="4" s="1"/>
  <c r="P124" i="4"/>
  <c r="Q124" i="4" s="1"/>
  <c r="R124" i="4" s="1"/>
  <c r="P410" i="4"/>
  <c r="Q410" i="4" s="1"/>
  <c r="R410" i="4" s="1"/>
  <c r="P632" i="4"/>
  <c r="Q632" i="4" s="1"/>
  <c r="R632" i="4" s="1"/>
  <c r="P660" i="4"/>
  <c r="Q660" i="4" s="1"/>
  <c r="R660" i="4" s="1"/>
  <c r="P769" i="4"/>
  <c r="Q769" i="4" s="1"/>
  <c r="R769" i="4" s="1"/>
  <c r="P781" i="4"/>
  <c r="Q781" i="4" s="1"/>
  <c r="R781" i="4" s="1"/>
  <c r="P495" i="4"/>
  <c r="Q495" i="4" s="1"/>
  <c r="R495" i="4" s="1"/>
  <c r="P356" i="4"/>
  <c r="Q356" i="4" s="1"/>
  <c r="R356" i="4" s="1"/>
  <c r="P466" i="4"/>
  <c r="Q466" i="4" s="1"/>
  <c r="R466" i="4" s="1"/>
  <c r="P471" i="4"/>
  <c r="Q471" i="4" s="1"/>
  <c r="R471" i="4" s="1"/>
  <c r="P688" i="4"/>
  <c r="Q688" i="4" s="1"/>
  <c r="R688" i="4" s="1"/>
  <c r="P801" i="4"/>
  <c r="Q801" i="4" s="1"/>
  <c r="R801" i="4" s="1"/>
  <c r="P300" i="4"/>
  <c r="Q300" i="4" s="1"/>
  <c r="R300" i="4" s="1"/>
  <c r="P838" i="4"/>
  <c r="Q838" i="4" s="1"/>
  <c r="R838" i="4" s="1"/>
  <c r="P25" i="4"/>
  <c r="Q25" i="4" s="1"/>
  <c r="R25" i="4" s="1"/>
  <c r="P738" i="4"/>
  <c r="Q738" i="4" s="1"/>
  <c r="R738" i="4" s="1"/>
  <c r="P212" i="4"/>
  <c r="Q212" i="4" s="1"/>
  <c r="R212" i="4" s="1"/>
  <c r="P398" i="4"/>
  <c r="Q398" i="4" s="1"/>
  <c r="R398" i="4" s="1"/>
  <c r="P75" i="4"/>
  <c r="Q75" i="4" s="1"/>
  <c r="R75" i="4" s="1"/>
  <c r="P289" i="4"/>
  <c r="Q289" i="4" s="1"/>
  <c r="R289" i="4" s="1"/>
  <c r="P189" i="4"/>
  <c r="Q189" i="4" s="1"/>
  <c r="R189" i="4" s="1"/>
  <c r="P717" i="4"/>
  <c r="Q717" i="4" s="1"/>
  <c r="R717" i="4" s="1"/>
  <c r="P76" i="4"/>
  <c r="Q76" i="4" s="1"/>
  <c r="R76" i="4" s="1"/>
  <c r="P744" i="4"/>
  <c r="Q744" i="4" s="1"/>
  <c r="R744" i="4" s="1"/>
  <c r="P464" i="4"/>
  <c r="Q464" i="4" s="1"/>
  <c r="R464" i="4" s="1"/>
  <c r="P612" i="4"/>
  <c r="Q612" i="4" s="1"/>
  <c r="R612" i="4" s="1"/>
  <c r="P79" i="4"/>
  <c r="Q79" i="4" s="1"/>
  <c r="R79" i="4" s="1"/>
  <c r="P133" i="4"/>
  <c r="Q133" i="4" s="1"/>
  <c r="R133" i="4" s="1"/>
  <c r="P226" i="4"/>
  <c r="Q226" i="4" s="1"/>
  <c r="R226" i="4" s="1"/>
  <c r="P825" i="4"/>
  <c r="Q825" i="4" s="1"/>
  <c r="R825" i="4" s="1"/>
  <c r="P110" i="4"/>
  <c r="Q110" i="4" s="1"/>
  <c r="R110" i="4" s="1"/>
  <c r="P684" i="4"/>
  <c r="Q684" i="4" s="1"/>
  <c r="R684" i="4" s="1"/>
  <c r="P217" i="4"/>
  <c r="Q217" i="4" s="1"/>
  <c r="R217" i="4" s="1"/>
  <c r="P441" i="4"/>
  <c r="Q441" i="4" s="1"/>
  <c r="R441" i="4" s="1"/>
  <c r="P269" i="4"/>
  <c r="Q269" i="4" s="1"/>
  <c r="R269" i="4" s="1"/>
  <c r="P259" i="4"/>
  <c r="Q259" i="4" s="1"/>
  <c r="R259" i="4" s="1"/>
  <c r="P750" i="4"/>
  <c r="Q750" i="4" s="1"/>
  <c r="R750" i="4" s="1"/>
  <c r="P720" i="4"/>
  <c r="Q720" i="4" s="1"/>
  <c r="R720" i="4" s="1"/>
  <c r="P614" i="4"/>
  <c r="Q614" i="4" s="1"/>
  <c r="R614" i="4" s="1"/>
  <c r="P23" i="4"/>
  <c r="Q23" i="4" s="1"/>
  <c r="R23" i="4" s="1"/>
  <c r="P299" i="4"/>
  <c r="Q299" i="4" s="1"/>
  <c r="R299" i="4" s="1"/>
  <c r="P856" i="4"/>
  <c r="Q856" i="4" s="1"/>
  <c r="R856" i="4" s="1"/>
  <c r="P21" i="4"/>
  <c r="Q21" i="4" s="1"/>
  <c r="R21" i="4" s="1"/>
  <c r="P154" i="4"/>
  <c r="Q154" i="4" s="1"/>
  <c r="R154" i="4" s="1"/>
  <c r="P405" i="4"/>
  <c r="Q405" i="4" s="1"/>
  <c r="R405" i="4" s="1"/>
  <c r="P701" i="4"/>
  <c r="Q701" i="4" s="1"/>
  <c r="R701" i="4" s="1"/>
  <c r="P709" i="4"/>
  <c r="Q709" i="4" s="1"/>
  <c r="R709" i="4" s="1"/>
  <c r="P499" i="4"/>
  <c r="Q499" i="4" s="1"/>
  <c r="R499" i="4" s="1"/>
  <c r="P540" i="4"/>
  <c r="Q540" i="4" s="1"/>
  <c r="R540" i="4" s="1"/>
  <c r="P83" i="4"/>
  <c r="Q83" i="4" s="1"/>
  <c r="R83" i="4" s="1"/>
  <c r="P245" i="4"/>
  <c r="Q245" i="4" s="1"/>
  <c r="R245" i="4" s="1"/>
  <c r="P728" i="4"/>
  <c r="Q728" i="4" s="1"/>
  <c r="R728" i="4" s="1"/>
  <c r="P640" i="4"/>
  <c r="Q640" i="4" s="1"/>
  <c r="R640" i="4" s="1"/>
  <c r="P854" i="4"/>
  <c r="Q854" i="4" s="1"/>
  <c r="R854" i="4" s="1"/>
  <c r="P792" i="4"/>
  <c r="Q792" i="4" s="1"/>
  <c r="R792" i="4" s="1"/>
  <c r="P436" i="4"/>
  <c r="Q436" i="4" s="1"/>
  <c r="R436" i="4" s="1"/>
  <c r="P882" i="4"/>
  <c r="Q882" i="4" s="1"/>
  <c r="R882" i="4" s="1"/>
  <c r="P583" i="4"/>
  <c r="Q583" i="4" s="1"/>
  <c r="R583" i="4" s="1"/>
  <c r="P379" i="4"/>
  <c r="Q379" i="4" s="1"/>
  <c r="R379" i="4" s="1"/>
  <c r="P393" i="4"/>
  <c r="Q393" i="4" s="1"/>
  <c r="R393" i="4" s="1"/>
  <c r="P365" i="4"/>
  <c r="Q365" i="4" s="1"/>
  <c r="R365" i="4" s="1"/>
  <c r="P624" i="4"/>
  <c r="Q624" i="4" s="1"/>
  <c r="R624" i="4" s="1"/>
  <c r="P516" i="4"/>
  <c r="Q516" i="4" s="1"/>
  <c r="R516" i="4" s="1"/>
  <c r="P462" i="4"/>
  <c r="Q462" i="4" s="1"/>
  <c r="R462" i="4" s="1"/>
  <c r="P527" i="4"/>
  <c r="Q527" i="4" s="1"/>
  <c r="R527" i="4" s="1"/>
  <c r="P849" i="4"/>
  <c r="Q849" i="4" s="1"/>
  <c r="R849" i="4" s="1"/>
  <c r="P723" i="4"/>
  <c r="Q723" i="4" s="1"/>
  <c r="R723" i="4" s="1"/>
  <c r="P54" i="4"/>
  <c r="Q54" i="4" s="1"/>
  <c r="R54" i="4" s="1"/>
  <c r="P853" i="4"/>
  <c r="Q853" i="4" s="1"/>
  <c r="R853" i="4" s="1"/>
  <c r="P129" i="4"/>
  <c r="Q129" i="4" s="1"/>
  <c r="R129" i="4" s="1"/>
  <c r="P343" i="4"/>
  <c r="Q343" i="4" s="1"/>
  <c r="R343" i="4" s="1"/>
  <c r="P513" i="4"/>
  <c r="Q513" i="4" s="1"/>
  <c r="R513" i="4" s="1"/>
  <c r="P321" i="4"/>
  <c r="Q321" i="4" s="1"/>
  <c r="R321" i="4" s="1"/>
  <c r="P642" i="4"/>
  <c r="Q642" i="4" s="1"/>
  <c r="R642" i="4" s="1"/>
  <c r="P538" i="4"/>
  <c r="Q538" i="4" s="1"/>
  <c r="R538" i="4" s="1"/>
  <c r="P512" i="4"/>
  <c r="Q512" i="4" s="1"/>
  <c r="R512" i="4" s="1"/>
  <c r="P765" i="4"/>
  <c r="Q765" i="4" s="1"/>
  <c r="R765" i="4" s="1"/>
  <c r="P256" i="4"/>
  <c r="Q256" i="4" s="1"/>
  <c r="R256" i="4" s="1"/>
  <c r="P435" i="4"/>
  <c r="Q435" i="4" s="1"/>
  <c r="R435" i="4" s="1"/>
  <c r="P422" i="4"/>
  <c r="Q422" i="4" s="1"/>
  <c r="R422" i="4" s="1"/>
  <c r="P412" i="4"/>
  <c r="Q412" i="4" s="1"/>
  <c r="R412" i="4" s="1"/>
  <c r="P374" i="4"/>
  <c r="Q374" i="4" s="1"/>
  <c r="R374" i="4" s="1"/>
  <c r="P389" i="4"/>
  <c r="Q389" i="4" s="1"/>
  <c r="R389" i="4" s="1"/>
  <c r="P863" i="4"/>
  <c r="Q863" i="4" s="1"/>
  <c r="R863" i="4" s="1"/>
  <c r="P690" i="4"/>
  <c r="Q690" i="4" s="1"/>
  <c r="R690" i="4" s="1"/>
  <c r="P481" i="4"/>
  <c r="Q481" i="4" s="1"/>
  <c r="R481" i="4" s="1"/>
  <c r="P242" i="4"/>
  <c r="Q242" i="4" s="1"/>
  <c r="R242" i="4" s="1"/>
  <c r="P61" i="4"/>
  <c r="Q61" i="4" s="1"/>
  <c r="R61" i="4" s="1"/>
  <c r="P26" i="4"/>
  <c r="Q26" i="4" s="1"/>
  <c r="R26" i="4" s="1"/>
  <c r="P430" i="4"/>
  <c r="Q430" i="4" s="1"/>
  <c r="R430" i="4" s="1"/>
  <c r="P537" i="4"/>
  <c r="Q537" i="4" s="1"/>
  <c r="R537" i="4" s="1"/>
  <c r="P467" i="4"/>
  <c r="Q467" i="4" s="1"/>
  <c r="R467" i="4" s="1"/>
  <c r="P543" i="4"/>
  <c r="Q543" i="4" s="1"/>
  <c r="R543" i="4" s="1"/>
  <c r="P271" i="4"/>
  <c r="Q271" i="4" s="1"/>
  <c r="R271" i="4" s="1"/>
  <c r="P279" i="4"/>
  <c r="Q279" i="4" s="1"/>
  <c r="R279" i="4" s="1"/>
  <c r="P69" i="4"/>
  <c r="Q69" i="4" s="1"/>
  <c r="R69" i="4" s="1"/>
  <c r="P884" i="4"/>
  <c r="Q884" i="4" s="1"/>
  <c r="R884" i="4" s="1"/>
  <c r="P202" i="4"/>
  <c r="Q202" i="4" s="1"/>
  <c r="R202" i="4" s="1"/>
  <c r="P11" i="4"/>
  <c r="Q11" i="4" s="1"/>
  <c r="R11" i="4" s="1"/>
  <c r="P93" i="4"/>
  <c r="Q93" i="4" s="1"/>
  <c r="R93" i="4" s="1"/>
  <c r="P865" i="4"/>
  <c r="Q865" i="4" s="1"/>
  <c r="R865" i="4" s="1"/>
  <c r="P385" i="4"/>
  <c r="Q385" i="4" s="1"/>
  <c r="R385" i="4" s="1"/>
  <c r="P641" i="4"/>
  <c r="Q641" i="4" s="1"/>
  <c r="R641" i="4" s="1"/>
  <c r="P514" i="4"/>
  <c r="Q514" i="4" s="1"/>
  <c r="R514" i="4" s="1"/>
  <c r="P415" i="4"/>
  <c r="Q415" i="4" s="1"/>
  <c r="R415" i="4" s="1"/>
  <c r="P161" i="4"/>
  <c r="Q161" i="4" s="1"/>
  <c r="R161" i="4" s="1"/>
  <c r="P59" i="4"/>
  <c r="Q59" i="4" s="1"/>
  <c r="R59" i="4" s="1"/>
  <c r="P371" i="4"/>
  <c r="Q371" i="4" s="1"/>
  <c r="R371" i="4" s="1"/>
  <c r="P265" i="4"/>
  <c r="Q265" i="4" s="1"/>
  <c r="R265" i="4" s="1"/>
  <c r="P332" i="4"/>
  <c r="Q332" i="4" s="1"/>
  <c r="R332" i="4" s="1"/>
  <c r="P790" i="4"/>
  <c r="Q790" i="4" s="1"/>
  <c r="R790" i="4" s="1"/>
  <c r="P795" i="4"/>
  <c r="Q795" i="4" s="1"/>
  <c r="R795" i="4" s="1"/>
  <c r="P134" i="4"/>
  <c r="Q134" i="4" s="1"/>
  <c r="R134" i="4" s="1"/>
  <c r="P57" i="4"/>
  <c r="Q57" i="4" s="1"/>
  <c r="R57" i="4" s="1"/>
  <c r="P595" i="4"/>
  <c r="Q595" i="4" s="1"/>
  <c r="R595" i="4" s="1"/>
  <c r="P182" i="4"/>
  <c r="Q182" i="4" s="1"/>
  <c r="R182" i="4" s="1"/>
  <c r="P509" i="4"/>
  <c r="Q509" i="4" s="1"/>
  <c r="R509" i="4" s="1"/>
  <c r="P319" i="4"/>
  <c r="Q319" i="4" s="1"/>
  <c r="R319" i="4" s="1"/>
  <c r="P598" i="4"/>
  <c r="Q598" i="4" s="1"/>
  <c r="R598" i="4" s="1"/>
  <c r="P20" i="4"/>
  <c r="Q20" i="4" s="1"/>
  <c r="R20" i="4" s="1"/>
  <c r="P16" i="4"/>
  <c r="Q16" i="4" s="1"/>
  <c r="R16" i="4" s="1"/>
  <c r="P338" i="4"/>
  <c r="Q338" i="4" s="1"/>
  <c r="R338" i="4" s="1"/>
  <c r="P227" i="4"/>
  <c r="Q227" i="4" s="1"/>
  <c r="R227" i="4" s="1"/>
  <c r="P429" i="4"/>
  <c r="Q429" i="4" s="1"/>
  <c r="R429" i="4" s="1"/>
  <c r="P604" i="4"/>
  <c r="Q604" i="4" s="1"/>
  <c r="R604" i="4" s="1"/>
  <c r="P733" i="4"/>
  <c r="Q733" i="4" s="1"/>
  <c r="R733" i="4" s="1"/>
  <c r="C60" i="4"/>
  <c r="P346" i="4"/>
  <c r="Q346" i="4" s="1"/>
  <c r="R346" i="4" s="1"/>
  <c r="P628" i="4"/>
  <c r="Q628" i="4" s="1"/>
  <c r="R628" i="4" s="1"/>
  <c r="P886" i="4"/>
  <c r="Q886" i="4" s="1"/>
  <c r="R886" i="4" s="1"/>
  <c r="P489" i="4"/>
  <c r="Q489" i="4" s="1"/>
  <c r="R489" i="4" s="1"/>
  <c r="P275" i="4"/>
  <c r="Q275" i="4" s="1"/>
  <c r="R275" i="4" s="1"/>
  <c r="P126" i="4"/>
  <c r="Q126" i="4" s="1"/>
  <c r="R126" i="4" s="1"/>
  <c r="P526" i="4"/>
  <c r="Q526" i="4" s="1"/>
  <c r="R526" i="4" s="1"/>
  <c r="P619" i="4"/>
  <c r="Q619" i="4" s="1"/>
  <c r="R619" i="4" s="1"/>
  <c r="P253" i="4"/>
  <c r="Q253" i="4" s="1"/>
  <c r="R253" i="4" s="1"/>
  <c r="P712" i="4"/>
  <c r="Q712" i="4" s="1"/>
  <c r="R712" i="4" s="1"/>
  <c r="P773" i="4"/>
  <c r="Q773" i="4" s="1"/>
  <c r="R773" i="4" s="1"/>
  <c r="P759" i="4"/>
  <c r="Q759" i="4" s="1"/>
  <c r="R759" i="4" s="1"/>
  <c r="P785" i="4"/>
  <c r="Q785" i="4" s="1"/>
  <c r="R785" i="4" s="1"/>
  <c r="P507" i="4"/>
  <c r="Q507" i="4" s="1"/>
  <c r="R507" i="4" s="1"/>
  <c r="P768" i="4"/>
  <c r="Q768" i="4" s="1"/>
  <c r="R768" i="4" s="1"/>
  <c r="P285" i="4"/>
  <c r="Q285" i="4" s="1"/>
  <c r="R285" i="4" s="1"/>
  <c r="P219" i="4"/>
  <c r="Q219" i="4" s="1"/>
  <c r="R219" i="4" s="1"/>
  <c r="P711" i="4"/>
  <c r="Q711" i="4" s="1"/>
  <c r="R711" i="4" s="1"/>
  <c r="P833" i="4"/>
  <c r="Q833" i="4" s="1"/>
  <c r="R833" i="4" s="1"/>
  <c r="P141" i="4"/>
  <c r="Q141" i="4" s="1"/>
  <c r="R141" i="4" s="1"/>
  <c r="P377" i="4"/>
  <c r="Q377" i="4" s="1"/>
  <c r="R377" i="4" s="1"/>
  <c r="P658" i="4"/>
  <c r="Q658" i="4" s="1"/>
  <c r="R658" i="4" s="1"/>
  <c r="P570" i="4"/>
  <c r="Q570" i="4" s="1"/>
  <c r="R570" i="4" s="1"/>
  <c r="P320" i="4"/>
  <c r="Q320" i="4" s="1"/>
  <c r="R320" i="4" s="1"/>
  <c r="P585" i="4"/>
  <c r="Q585" i="4" s="1"/>
  <c r="R585" i="4" s="1"/>
  <c r="P33" i="4"/>
  <c r="Q33" i="4" s="1"/>
  <c r="R33" i="4" s="1"/>
  <c r="P490" i="4"/>
  <c r="Q490" i="4" s="1"/>
  <c r="R490" i="4" s="1"/>
  <c r="P225" i="4"/>
  <c r="Q225" i="4" s="1"/>
  <c r="R225" i="4" s="1"/>
  <c r="P551" i="4"/>
  <c r="Q551" i="4" s="1"/>
  <c r="R551" i="4" s="1"/>
  <c r="P10" i="4"/>
  <c r="Q10" i="4" s="1"/>
  <c r="R10" i="4" s="1"/>
  <c r="P98" i="4"/>
  <c r="Q98" i="4" s="1"/>
  <c r="R98" i="4" s="1"/>
  <c r="P293" i="4"/>
  <c r="Q293" i="4" s="1"/>
  <c r="R293" i="4" s="1"/>
  <c r="P806" i="4"/>
  <c r="Q806" i="4" s="1"/>
  <c r="R806" i="4" s="1"/>
  <c r="P584" i="4"/>
  <c r="Q584" i="4" s="1"/>
  <c r="R584" i="4" s="1"/>
  <c r="P484" i="4"/>
  <c r="Q484" i="4" s="1"/>
  <c r="R484" i="4" s="1"/>
  <c r="P347" i="4"/>
  <c r="Q347" i="4" s="1"/>
  <c r="R347" i="4" s="1"/>
  <c r="P102" i="4"/>
  <c r="Q102" i="4" s="1"/>
  <c r="R102" i="4" s="1"/>
  <c r="P753" i="4"/>
  <c r="Q753" i="4" s="1"/>
  <c r="R753" i="4" s="1"/>
  <c r="P207" i="4"/>
  <c r="Q207" i="4" s="1"/>
  <c r="R207" i="4" s="1"/>
  <c r="P159" i="4"/>
  <c r="Q159" i="4" s="1"/>
  <c r="R159" i="4" s="1"/>
  <c r="P678" i="4"/>
  <c r="Q678" i="4" s="1"/>
  <c r="R678" i="4" s="1"/>
  <c r="P331" i="4"/>
  <c r="Q331" i="4" s="1"/>
  <c r="R331" i="4" s="1"/>
  <c r="P388" i="4"/>
  <c r="Q388" i="4" s="1"/>
  <c r="R388" i="4" s="1"/>
  <c r="P726" i="4"/>
  <c r="Q726" i="4" s="1"/>
  <c r="R726" i="4" s="1"/>
  <c r="P862" i="4"/>
  <c r="Q862" i="4" s="1"/>
  <c r="R862" i="4" s="1"/>
  <c r="P622" i="4"/>
  <c r="Q622" i="4" s="1"/>
  <c r="R622" i="4" s="1"/>
  <c r="P13" i="4"/>
  <c r="Q13" i="4" s="1"/>
  <c r="R13" i="4" s="1"/>
  <c r="P654" i="4"/>
  <c r="Q654" i="4" s="1"/>
  <c r="R654" i="4" s="1"/>
  <c r="P784" i="4"/>
  <c r="Q784" i="4" s="1"/>
  <c r="R784" i="4" s="1"/>
  <c r="P257" i="4"/>
  <c r="Q257" i="4" s="1"/>
  <c r="R257" i="4" s="1"/>
  <c r="P741" i="4"/>
  <c r="Q741" i="4" s="1"/>
  <c r="R741" i="4" s="1"/>
  <c r="P206" i="4"/>
  <c r="Q206" i="4" s="1"/>
  <c r="R206" i="4" s="1"/>
  <c r="P830" i="4"/>
  <c r="Q830" i="4" s="1"/>
  <c r="R830" i="4" s="1"/>
  <c r="P296" i="4"/>
  <c r="Q296" i="4" s="1"/>
  <c r="R296" i="4" s="1"/>
  <c r="P689" i="4"/>
  <c r="Q689" i="4" s="1"/>
  <c r="R689" i="4" s="1"/>
  <c r="P826" i="4"/>
  <c r="Q826" i="4" s="1"/>
  <c r="R826" i="4" s="1"/>
  <c r="P118" i="4"/>
  <c r="Q118" i="4" s="1"/>
  <c r="R118" i="4" s="1"/>
  <c r="P648" i="4"/>
  <c r="Q648" i="4" s="1"/>
  <c r="R648" i="4" s="1"/>
  <c r="P18" i="4"/>
  <c r="Q18" i="4" s="1"/>
  <c r="R18" i="4" s="1"/>
  <c r="P261" i="4"/>
  <c r="Q261" i="4" s="1"/>
  <c r="R261" i="4" s="1"/>
  <c r="P731" i="4"/>
  <c r="Q731" i="4" s="1"/>
  <c r="R731" i="4" s="1"/>
  <c r="P610" i="4"/>
  <c r="Q610" i="4" s="1"/>
  <c r="R610" i="4" s="1"/>
  <c r="P252" i="4"/>
  <c r="Q252" i="4" s="1"/>
  <c r="R252" i="4" s="1"/>
  <c r="P474" i="4"/>
  <c r="Q474" i="4" s="1"/>
  <c r="R474" i="4" s="1"/>
  <c r="P496" i="4"/>
  <c r="Q496" i="4" s="1"/>
  <c r="R496" i="4" s="1"/>
  <c r="P104" i="4"/>
  <c r="Q104" i="4" s="1"/>
  <c r="R104" i="4" s="1"/>
  <c r="P561" i="4"/>
  <c r="Q561" i="4" s="1"/>
  <c r="R561" i="4" s="1"/>
  <c r="P787" i="4"/>
  <c r="Q787" i="4" s="1"/>
  <c r="R787" i="4" s="1"/>
  <c r="P761" i="4"/>
  <c r="Q761" i="4" s="1"/>
  <c r="R761" i="4" s="1"/>
  <c r="P764" i="4"/>
  <c r="Q764" i="4" s="1"/>
  <c r="R764" i="4" s="1"/>
  <c r="P113" i="4"/>
  <c r="Q113" i="4" s="1"/>
  <c r="R113" i="4" s="1"/>
  <c r="P236" i="4"/>
  <c r="Q236" i="4" s="1"/>
  <c r="R236" i="4" s="1"/>
  <c r="P90" i="4"/>
  <c r="Q90" i="4" s="1"/>
  <c r="R90" i="4" s="1"/>
  <c r="P745" i="4"/>
  <c r="Q745" i="4" s="1"/>
  <c r="R745" i="4" s="1"/>
  <c r="P418" i="4"/>
  <c r="Q418" i="4" s="1"/>
  <c r="R418" i="4" s="1"/>
  <c r="P100" i="4"/>
  <c r="Q100" i="4" s="1"/>
  <c r="R100" i="4" s="1"/>
  <c r="P525" i="4"/>
  <c r="Q525" i="4" s="1"/>
  <c r="R525" i="4" s="1"/>
  <c r="P382" i="4"/>
  <c r="Q382" i="4" s="1"/>
  <c r="R382" i="4" s="1"/>
  <c r="P735" i="4"/>
  <c r="Q735" i="4" s="1"/>
  <c r="R735" i="4" s="1"/>
  <c r="P22" i="4"/>
  <c r="Q22" i="4" s="1"/>
  <c r="R22" i="4" s="1"/>
  <c r="P704" i="4"/>
  <c r="Q704" i="4" s="1"/>
  <c r="R704" i="4" s="1"/>
  <c r="P24" i="4"/>
  <c r="Q24" i="4" s="1"/>
  <c r="R24" i="4" s="1"/>
  <c r="P757" i="4"/>
  <c r="Q757" i="4" s="1"/>
  <c r="R757" i="4" s="1"/>
  <c r="P824" i="4"/>
  <c r="Q824" i="4" s="1"/>
  <c r="R824" i="4" s="1"/>
  <c r="P281" i="4"/>
  <c r="Q281" i="4" s="1"/>
  <c r="R281" i="4" s="1"/>
  <c r="P41" i="4"/>
  <c r="Q41" i="4" s="1"/>
  <c r="R41" i="4" s="1"/>
  <c r="P136" i="4"/>
  <c r="Q136" i="4" s="1"/>
  <c r="R136" i="4" s="1"/>
  <c r="P814" i="4"/>
  <c r="Q814" i="4" s="1"/>
  <c r="R814" i="4" s="1"/>
  <c r="P578" i="4"/>
  <c r="Q578" i="4" s="1"/>
  <c r="R578" i="4" s="1"/>
  <c r="P339" i="4"/>
  <c r="Q339" i="4" s="1"/>
  <c r="R339" i="4" s="1"/>
  <c r="P562" i="4"/>
  <c r="Q562" i="4" s="1"/>
  <c r="R562" i="4" s="1"/>
  <c r="P783" i="4"/>
  <c r="Q783" i="4" s="1"/>
  <c r="R783" i="4" s="1"/>
  <c r="P702" i="4"/>
  <c r="Q702" i="4" s="1"/>
  <c r="R702" i="4" s="1"/>
  <c r="P348" i="4"/>
  <c r="Q348" i="4" s="1"/>
  <c r="R348" i="4" s="1"/>
  <c r="P656" i="4"/>
  <c r="Q656" i="4" s="1"/>
  <c r="R656" i="4" s="1"/>
  <c r="P677" i="4"/>
  <c r="Q677" i="4" s="1"/>
  <c r="R677" i="4" s="1"/>
  <c r="P617" i="4"/>
  <c r="Q617" i="4" s="1"/>
  <c r="R617" i="4" s="1"/>
  <c r="P140" i="4"/>
  <c r="Q140" i="4" s="1"/>
  <c r="R140" i="4" s="1"/>
  <c r="P70" i="4"/>
  <c r="Q70" i="4" s="1"/>
  <c r="R70" i="4" s="1"/>
  <c r="P35" i="4"/>
  <c r="Q35" i="4" s="1"/>
  <c r="R35" i="4" s="1"/>
  <c r="P360" i="4"/>
  <c r="Q360" i="4" s="1"/>
  <c r="R360" i="4" s="1"/>
  <c r="P751" i="4"/>
  <c r="Q751" i="4" s="1"/>
  <c r="R751" i="4" s="1"/>
  <c r="P214" i="4"/>
  <c r="Q214" i="4" s="1"/>
  <c r="R214" i="4" s="1"/>
  <c r="P12" i="4"/>
  <c r="Q12" i="4" s="1"/>
  <c r="R12" i="4" s="1"/>
  <c r="P29" i="4"/>
  <c r="Q29" i="4" s="1"/>
  <c r="R29" i="4" s="1"/>
  <c r="P758" i="4"/>
  <c r="Q758" i="4" s="1"/>
  <c r="R758" i="4" s="1"/>
  <c r="P277" i="4"/>
  <c r="Q277" i="4" s="1"/>
  <c r="R277" i="4" s="1"/>
  <c r="P439" i="4"/>
  <c r="Q439" i="4" s="1"/>
  <c r="R439" i="4" s="1"/>
  <c r="P322" i="4"/>
  <c r="Q322" i="4" s="1"/>
  <c r="R322" i="4" s="1"/>
  <c r="P468" i="4"/>
  <c r="Q468" i="4" s="1"/>
  <c r="R468" i="4" s="1"/>
  <c r="P111" i="4"/>
  <c r="Q111" i="4" s="1"/>
  <c r="R111" i="4" s="1"/>
  <c r="P290" i="4"/>
  <c r="Q290" i="4" s="1"/>
  <c r="R290" i="4" s="1"/>
  <c r="P569" i="4"/>
  <c r="Q569" i="4" s="1"/>
  <c r="R569" i="4" s="1"/>
  <c r="P680" i="4"/>
  <c r="Q680" i="4" s="1"/>
  <c r="R680" i="4" s="1"/>
  <c r="P454" i="4"/>
  <c r="Q454" i="4" s="1"/>
  <c r="R454" i="4" s="1"/>
  <c r="P621" i="4"/>
  <c r="Q621" i="4" s="1"/>
  <c r="R621" i="4" s="1"/>
  <c r="P84" i="4"/>
  <c r="Q84" i="4" s="1"/>
  <c r="R84" i="4" s="1"/>
  <c r="P716" i="4"/>
  <c r="Q716" i="4" s="1"/>
  <c r="R716" i="4" s="1"/>
  <c r="P229" i="4"/>
  <c r="Q229" i="4" s="1"/>
  <c r="R229" i="4" s="1"/>
  <c r="P44" i="4"/>
  <c r="Q44" i="4" s="1"/>
  <c r="R44" i="4" s="1"/>
  <c r="P815" i="4"/>
  <c r="Q815" i="4" s="1"/>
  <c r="R815" i="4" s="1"/>
  <c r="P203" i="4"/>
  <c r="Q203" i="4" s="1"/>
  <c r="R203" i="4" s="1"/>
  <c r="P587" i="4"/>
  <c r="Q587" i="4" s="1"/>
  <c r="R587" i="4" s="1"/>
  <c r="P736" i="4"/>
  <c r="Q736" i="4" s="1"/>
  <c r="R736" i="4" s="1"/>
  <c r="P355" i="4"/>
  <c r="Q355" i="4" s="1"/>
  <c r="R355" i="4" s="1"/>
  <c r="P729" i="4"/>
  <c r="Q729" i="4" s="1"/>
  <c r="R729" i="4" s="1"/>
  <c r="P185" i="4"/>
  <c r="Q185" i="4" s="1"/>
  <c r="R185" i="4" s="1"/>
  <c r="P796" i="4"/>
  <c r="Q796" i="4" s="1"/>
  <c r="R796" i="4" s="1"/>
  <c r="P409" i="4"/>
  <c r="Q409" i="4" s="1"/>
  <c r="R409" i="4" s="1"/>
  <c r="P522" i="4"/>
  <c r="Q522" i="4" s="1"/>
  <c r="R522" i="4" s="1"/>
  <c r="P194" i="4"/>
  <c r="Q194" i="4" s="1"/>
  <c r="R194" i="4" s="1"/>
  <c r="P812" i="4"/>
  <c r="Q812" i="4" s="1"/>
  <c r="R812" i="4" s="1"/>
  <c r="P199" i="4"/>
  <c r="Q199" i="4" s="1"/>
  <c r="R199" i="4" s="1"/>
  <c r="P314" i="4"/>
  <c r="Q314" i="4" s="1"/>
  <c r="R314" i="4" s="1"/>
  <c r="P28" i="4"/>
  <c r="Q28" i="4" s="1"/>
  <c r="R28" i="4" s="1"/>
  <c r="P613" i="4"/>
  <c r="Q613" i="4" s="1"/>
  <c r="R613" i="4" s="1"/>
  <c r="P191" i="4"/>
  <c r="Q191" i="4" s="1"/>
  <c r="R191" i="4" s="1"/>
  <c r="P630" i="4"/>
  <c r="Q630" i="4" s="1"/>
  <c r="R630" i="4" s="1"/>
  <c r="P864" i="4"/>
  <c r="Q864" i="4" s="1"/>
  <c r="R864" i="4" s="1"/>
  <c r="P831" i="4"/>
  <c r="Q831" i="4" s="1"/>
  <c r="R831" i="4" s="1"/>
  <c r="P152" i="4"/>
  <c r="Q152" i="4" s="1"/>
  <c r="R152" i="4" s="1"/>
  <c r="P567" i="4"/>
  <c r="Q567" i="4" s="1"/>
  <c r="R567" i="4" s="1"/>
  <c r="P138" i="4"/>
  <c r="Q138" i="4" s="1"/>
  <c r="R138" i="4" s="1"/>
  <c r="P571" i="4"/>
  <c r="Q571" i="4" s="1"/>
  <c r="R571" i="4" s="1"/>
  <c r="P364" i="4"/>
  <c r="Q364" i="4" s="1"/>
  <c r="R364" i="4" s="1"/>
  <c r="P740" i="4"/>
  <c r="Q740" i="4" s="1"/>
  <c r="R740" i="4" s="1"/>
  <c r="P188" i="4"/>
  <c r="Q188" i="4" s="1"/>
  <c r="R188" i="4" s="1"/>
  <c r="P400" i="4"/>
  <c r="Q400" i="4" s="1"/>
  <c r="R400" i="4" s="1"/>
  <c r="P600" i="4"/>
  <c r="Q600" i="4" s="1"/>
  <c r="R600" i="4" s="1"/>
  <c r="P447" i="4"/>
  <c r="Q447" i="4" s="1"/>
  <c r="R447" i="4" s="1"/>
  <c r="P822" i="4"/>
  <c r="Q822" i="4" s="1"/>
  <c r="R822" i="4" s="1"/>
  <c r="P145" i="4"/>
  <c r="Q145" i="4" s="1"/>
  <c r="R145" i="4" s="1"/>
  <c r="C64" i="4"/>
  <c r="P669" i="4"/>
  <c r="Q669" i="4" s="1"/>
  <c r="R669" i="4" s="1"/>
  <c r="P775" i="4"/>
  <c r="Q775" i="4" s="1"/>
  <c r="R775" i="4" s="1"/>
  <c r="P187" i="4"/>
  <c r="Q187" i="4" s="1"/>
  <c r="R187" i="4" s="1"/>
  <c r="P156" i="4"/>
  <c r="Q156" i="4" s="1"/>
  <c r="R156" i="4" s="1"/>
  <c r="P268" i="4"/>
  <c r="Q268" i="4" s="1"/>
  <c r="R268" i="4" s="1"/>
  <c r="P302" i="4"/>
  <c r="Q302" i="4" s="1"/>
  <c r="R302" i="4" s="1"/>
  <c r="P117" i="4"/>
  <c r="Q117" i="4" s="1"/>
  <c r="R117" i="4" s="1"/>
  <c r="P554" i="4"/>
  <c r="Q554" i="4" s="1"/>
  <c r="R554" i="4" s="1"/>
  <c r="P380" i="4"/>
  <c r="Q380" i="4" s="1"/>
  <c r="R380" i="4" s="1"/>
  <c r="P793" i="4"/>
  <c r="Q793" i="4" s="1"/>
  <c r="R793" i="4" s="1"/>
  <c r="P55" i="4"/>
  <c r="Q55" i="4" s="1"/>
  <c r="R55" i="4" s="1"/>
  <c r="P105" i="4"/>
  <c r="Q105" i="4" s="1"/>
  <c r="R105" i="4" s="1"/>
  <c r="P847" i="4"/>
  <c r="Q847" i="4" s="1"/>
  <c r="R847" i="4" s="1"/>
  <c r="P565" i="4"/>
  <c r="Q565" i="4" s="1"/>
  <c r="R565" i="4" s="1"/>
  <c r="P800" i="4"/>
  <c r="Q800" i="4" s="1"/>
  <c r="R800" i="4" s="1"/>
  <c r="P123" i="4"/>
  <c r="Q123" i="4" s="1"/>
  <c r="R123" i="4" s="1"/>
  <c r="P573" i="4"/>
  <c r="Q573" i="4" s="1"/>
  <c r="R573" i="4" s="1"/>
  <c r="P867" i="4"/>
  <c r="Q867" i="4" s="1"/>
  <c r="R867" i="4" s="1"/>
  <c r="P220" i="4"/>
  <c r="Q220" i="4" s="1"/>
  <c r="R220" i="4" s="1"/>
  <c r="P193" i="4"/>
  <c r="Q193" i="4" s="1"/>
  <c r="R193" i="4" s="1"/>
  <c r="P62" i="4"/>
  <c r="Q62" i="4" s="1"/>
  <c r="R62" i="4" s="1"/>
  <c r="P722" i="4"/>
  <c r="Q722" i="4" s="1"/>
  <c r="R722" i="4" s="1"/>
  <c r="P776" i="4"/>
  <c r="Q776" i="4" s="1"/>
  <c r="R776" i="4" s="1"/>
  <c r="P821" i="4"/>
  <c r="Q821" i="4" s="1"/>
  <c r="R821" i="4" s="1"/>
  <c r="P861" i="4"/>
  <c r="Q861" i="4" s="1"/>
  <c r="R861" i="4" s="1"/>
  <c r="P572" i="4"/>
  <c r="Q572" i="4" s="1"/>
  <c r="R572" i="4" s="1"/>
  <c r="P589" i="4"/>
  <c r="Q589" i="4" s="1"/>
  <c r="R589" i="4" s="1"/>
  <c r="P848" i="4"/>
  <c r="Q848" i="4" s="1"/>
  <c r="R848" i="4" s="1"/>
  <c r="P349" i="4"/>
  <c r="Q349" i="4" s="1"/>
  <c r="R349" i="4" s="1"/>
  <c r="P841" i="4"/>
  <c r="Q841" i="4" s="1"/>
  <c r="R841" i="4" s="1"/>
  <c r="P157" i="4"/>
  <c r="Q157" i="4" s="1"/>
  <c r="R157" i="4" s="1"/>
  <c r="P631" i="4"/>
  <c r="Q631" i="4" s="1"/>
  <c r="R631" i="4" s="1"/>
  <c r="P494" i="4"/>
  <c r="Q494" i="4" s="1"/>
  <c r="R494" i="4" s="1"/>
  <c r="P501" i="4"/>
  <c r="Q501" i="4" s="1"/>
  <c r="R501" i="4" s="1"/>
  <c r="P329" i="4"/>
  <c r="Q329" i="4" s="1"/>
  <c r="R329" i="4" s="1"/>
  <c r="P734" i="4"/>
  <c r="Q734" i="4" s="1"/>
  <c r="R734" i="4" s="1"/>
  <c r="P47" i="4"/>
  <c r="Q47" i="4" s="1"/>
  <c r="R47" i="4" s="1"/>
  <c r="P135" i="4"/>
  <c r="Q135" i="4" s="1"/>
  <c r="R135" i="4" s="1"/>
  <c r="P132" i="4"/>
  <c r="Q132" i="4" s="1"/>
  <c r="R132" i="4" s="1"/>
  <c r="P280" i="4"/>
  <c r="Q280" i="4" s="1"/>
  <c r="R280" i="4" s="1"/>
  <c r="P873" i="4"/>
  <c r="Q873" i="4" s="1"/>
  <c r="R873" i="4" s="1"/>
  <c r="P421" i="4"/>
  <c r="Q421" i="4" s="1"/>
  <c r="R421" i="4" s="1"/>
  <c r="P419" i="4"/>
  <c r="Q419" i="4" s="1"/>
  <c r="R419" i="4" s="1"/>
  <c r="P580" i="4"/>
  <c r="Q580" i="4" s="1"/>
  <c r="R580" i="4" s="1"/>
  <c r="P834" i="4"/>
  <c r="Q834" i="4" s="1"/>
  <c r="R834" i="4" s="1"/>
  <c r="P763" i="4"/>
  <c r="Q763" i="4" s="1"/>
  <c r="R763" i="4" s="1"/>
  <c r="P650" i="4"/>
  <c r="Q650" i="4" s="1"/>
  <c r="R650" i="4" s="1"/>
  <c r="P73" i="4"/>
  <c r="Q73" i="4" s="1"/>
  <c r="R73" i="4" s="1"/>
  <c r="P860" i="4"/>
  <c r="Q860" i="4" s="1"/>
  <c r="R860" i="4" s="1"/>
  <c r="P646" i="4"/>
  <c r="Q646" i="4" s="1"/>
  <c r="R646" i="4" s="1"/>
  <c r="P390" i="4"/>
  <c r="Q390" i="4" s="1"/>
  <c r="R390" i="4" s="1"/>
  <c r="P344" i="4"/>
  <c r="Q344" i="4" s="1"/>
  <c r="R344" i="4" s="1"/>
  <c r="P170" i="4"/>
  <c r="Q170" i="4" s="1"/>
  <c r="R170" i="4" s="1"/>
  <c r="P114" i="4"/>
  <c r="Q114" i="4" s="1"/>
  <c r="R114" i="4" s="1"/>
  <c r="P51" i="4"/>
  <c r="Q51" i="4" s="1"/>
  <c r="R51" i="4" s="1"/>
  <c r="P392" i="4"/>
  <c r="Q392" i="4" s="1"/>
  <c r="R392" i="4" s="1"/>
  <c r="P334" i="4"/>
  <c r="Q334" i="4" s="1"/>
  <c r="R334" i="4" s="1"/>
  <c r="P263" i="4"/>
  <c r="Q263" i="4" s="1"/>
  <c r="R263" i="4" s="1"/>
  <c r="P760" i="4"/>
  <c r="Q760" i="4" s="1"/>
  <c r="R760" i="4" s="1"/>
  <c r="P158" i="4"/>
  <c r="Q158" i="4" s="1"/>
  <c r="R158" i="4" s="1"/>
  <c r="P131" i="4"/>
  <c r="Q131" i="4" s="1"/>
  <c r="R131" i="4" s="1"/>
  <c r="P237" i="4"/>
  <c r="Q237" i="4" s="1"/>
  <c r="R237" i="4" s="1"/>
  <c r="P224" i="4"/>
  <c r="Q224" i="4" s="1"/>
  <c r="R224" i="4" s="1"/>
  <c r="P749" i="4"/>
  <c r="Q749" i="4" s="1"/>
  <c r="R749" i="4" s="1"/>
  <c r="P530" i="4"/>
  <c r="Q530" i="4" s="1"/>
  <c r="R530" i="4" s="1"/>
  <c r="P283" i="4"/>
  <c r="Q283" i="4" s="1"/>
  <c r="R283" i="4" s="1"/>
  <c r="P629" i="4"/>
  <c r="Q629" i="4" s="1"/>
  <c r="R629" i="4" s="1"/>
  <c r="P251" i="4"/>
  <c r="Q251" i="4" s="1"/>
  <c r="R251" i="4" s="1"/>
  <c r="P164" i="4"/>
  <c r="Q164" i="4" s="1"/>
  <c r="R164" i="4" s="1"/>
  <c r="P556" i="4"/>
  <c r="Q556" i="4" s="1"/>
  <c r="R556" i="4" s="1"/>
  <c r="P473" i="4"/>
  <c r="Q473" i="4" s="1"/>
  <c r="R473" i="4" s="1"/>
  <c r="P555" i="4"/>
  <c r="Q555" i="4" s="1"/>
  <c r="R555" i="4" s="1"/>
  <c r="P52" i="4"/>
  <c r="Q52" i="4" s="1"/>
  <c r="R52" i="4" s="1"/>
  <c r="P363" i="4"/>
  <c r="Q363" i="4" s="1"/>
  <c r="R363" i="4" s="1"/>
  <c r="P116" i="4"/>
  <c r="Q116" i="4" s="1"/>
  <c r="R116" i="4" s="1"/>
  <c r="P74" i="4"/>
  <c r="Q74" i="4" s="1"/>
  <c r="R74" i="4" s="1"/>
  <c r="P649" i="4"/>
  <c r="Q649" i="4" s="1"/>
  <c r="R649" i="4" s="1"/>
  <c r="P325" i="4"/>
  <c r="Q325" i="4" s="1"/>
  <c r="R325" i="4" s="1"/>
  <c r="P682" i="4"/>
  <c r="Q682" i="4" s="1"/>
  <c r="R682" i="4" s="1"/>
  <c r="P451" i="4"/>
  <c r="Q451" i="4" s="1"/>
  <c r="R451" i="4" s="1"/>
  <c r="P637" i="4"/>
  <c r="Q637" i="4" s="1"/>
  <c r="R637" i="4" s="1"/>
  <c r="P685" i="4"/>
  <c r="Q685" i="4" s="1"/>
  <c r="R685" i="4" s="1"/>
  <c r="P317" i="4"/>
  <c r="Q317" i="4" s="1"/>
  <c r="R317" i="4" s="1"/>
  <c r="P121" i="4"/>
  <c r="Q121" i="4" s="1"/>
  <c r="R121" i="4" s="1"/>
  <c r="P478" i="4"/>
  <c r="Q478" i="4" s="1"/>
  <c r="R478" i="4" s="1"/>
  <c r="P671" i="4"/>
  <c r="Q671" i="4" s="1"/>
  <c r="R671" i="4" s="1"/>
  <c r="P291" i="4"/>
  <c r="Q291" i="4" s="1"/>
  <c r="R291" i="4" s="1"/>
  <c r="P97" i="4"/>
  <c r="Q97" i="4" s="1"/>
  <c r="R97" i="4" s="1"/>
  <c r="P238" i="4"/>
  <c r="Q238" i="4" s="1"/>
  <c r="R238" i="4" s="1"/>
  <c r="P588" i="4"/>
  <c r="Q588" i="4" s="1"/>
  <c r="R588" i="4" s="1"/>
  <c r="P639" i="4"/>
  <c r="Q639" i="4" s="1"/>
  <c r="R639" i="4" s="1"/>
  <c r="P351" i="4"/>
  <c r="Q351" i="4" s="1"/>
  <c r="R351" i="4" s="1"/>
  <c r="P381" i="4"/>
  <c r="Q381" i="4" s="1"/>
  <c r="R381" i="4" s="1"/>
  <c r="P168" i="4"/>
  <c r="Q168" i="4" s="1"/>
  <c r="R168" i="4" s="1"/>
  <c r="P115" i="4"/>
  <c r="Q115" i="4" s="1"/>
  <c r="R115" i="4" s="1"/>
  <c r="P541" i="4"/>
  <c r="Q541" i="4" s="1"/>
  <c r="R541" i="4" s="1"/>
  <c r="P370" i="4"/>
  <c r="Q370" i="4" s="1"/>
  <c r="R370" i="4" s="1"/>
  <c r="P672" i="4"/>
  <c r="Q672" i="4" s="1"/>
  <c r="R672" i="4" s="1"/>
  <c r="P327" i="4"/>
  <c r="Q327" i="4" s="1"/>
  <c r="R327" i="4" s="1"/>
  <c r="P575" i="4"/>
  <c r="Q575" i="4" s="1"/>
  <c r="R575" i="4" s="1"/>
  <c r="P603" i="4"/>
  <c r="Q603" i="4" s="1"/>
  <c r="R603" i="4" s="1"/>
  <c r="P620" i="4"/>
  <c r="Q620" i="4" s="1"/>
  <c r="R620" i="4" s="1"/>
  <c r="P607" i="4"/>
  <c r="Q607" i="4" s="1"/>
  <c r="R607" i="4" s="1"/>
  <c r="P211" i="4"/>
  <c r="Q211" i="4" s="1"/>
  <c r="R211" i="4" s="1"/>
  <c r="P139" i="4"/>
  <c r="Q139" i="4" s="1"/>
  <c r="R139" i="4" s="1"/>
  <c r="P9" i="4"/>
  <c r="Q9" i="4" s="1"/>
  <c r="R9" i="4" s="1"/>
  <c r="P691" i="4"/>
  <c r="Q691" i="4" s="1"/>
  <c r="R691" i="4" s="1"/>
  <c r="P623" i="4"/>
  <c r="Q623" i="4" s="1"/>
  <c r="R623" i="4" s="1"/>
  <c r="P417" i="4"/>
  <c r="Q417" i="4" s="1"/>
  <c r="R417" i="4" s="1"/>
  <c r="P72" i="4"/>
  <c r="Q72" i="4" s="1"/>
  <c r="R72" i="4" s="1"/>
  <c r="P746" i="4"/>
  <c r="Q746" i="4" s="1"/>
  <c r="R746" i="4" s="1"/>
  <c r="P721" i="4"/>
  <c r="Q721" i="4" s="1"/>
  <c r="R721" i="4" s="1"/>
  <c r="P655" i="4"/>
  <c r="Q655" i="4" s="1"/>
  <c r="R655" i="4" s="1"/>
  <c r="P305" i="4"/>
  <c r="Q305" i="4" s="1"/>
  <c r="R305" i="4" s="1"/>
  <c r="P577" i="4"/>
  <c r="Q577" i="4" s="1"/>
  <c r="R577" i="4" s="1"/>
  <c r="P627" i="4"/>
  <c r="Q627" i="4" s="1"/>
  <c r="R627" i="4" s="1"/>
  <c r="P762" i="4"/>
  <c r="Q762" i="4" s="1"/>
  <c r="R762" i="4" s="1"/>
  <c r="P560" i="4"/>
  <c r="Q560" i="4" s="1"/>
  <c r="R560" i="4" s="1"/>
  <c r="P201" i="4"/>
  <c r="Q201" i="4" s="1"/>
  <c r="R201" i="4" s="1"/>
  <c r="P39" i="4"/>
  <c r="Q39" i="4" s="1"/>
  <c r="R39" i="4" s="1"/>
  <c r="P307" i="4"/>
  <c r="Q307" i="4" s="1"/>
  <c r="R307" i="4" s="1"/>
  <c r="P205" i="4"/>
  <c r="Q205" i="4" s="1"/>
  <c r="R205" i="4" s="1"/>
  <c r="P267" i="4"/>
  <c r="Q267" i="4" s="1"/>
  <c r="R267" i="4" s="1"/>
  <c r="P101" i="4"/>
  <c r="Q101" i="4" s="1"/>
  <c r="R101" i="4" s="1"/>
  <c r="P531" i="4"/>
  <c r="Q531" i="4" s="1"/>
  <c r="R531" i="4" s="1"/>
  <c r="P246" i="4"/>
  <c r="Q246" i="4" s="1"/>
  <c r="R246" i="4" s="1"/>
  <c r="P316" i="4"/>
  <c r="Q316" i="4" s="1"/>
  <c r="R316" i="4" s="1"/>
  <c r="P479" i="4"/>
  <c r="Q479" i="4" s="1"/>
  <c r="R479" i="4" s="1"/>
  <c r="P714" i="4"/>
  <c r="Q714" i="4" s="1"/>
  <c r="R714" i="4" s="1"/>
  <c r="P662" i="4"/>
  <c r="Q662" i="4" s="1"/>
  <c r="R662" i="4" s="1"/>
  <c r="P488" i="4"/>
  <c r="Q488" i="4" s="1"/>
  <c r="R488" i="4" s="1"/>
  <c r="P563" i="4"/>
  <c r="Q563" i="4" s="1"/>
  <c r="R563" i="4" s="1"/>
  <c r="P183" i="4"/>
  <c r="Q183" i="4" s="1"/>
  <c r="R183" i="4" s="1"/>
  <c r="P58" i="4"/>
  <c r="Q58" i="4" s="1"/>
  <c r="R58" i="4" s="1"/>
  <c r="P707" i="4"/>
  <c r="Q707" i="4" s="1"/>
  <c r="R707" i="4" s="1"/>
  <c r="P235" i="4"/>
  <c r="Q235" i="4" s="1"/>
  <c r="R235" i="4" s="1"/>
  <c r="P774" i="4"/>
  <c r="Q774" i="4" s="1"/>
  <c r="R774" i="4" s="1"/>
  <c r="P303" i="4"/>
  <c r="Q303" i="4" s="1"/>
  <c r="R303" i="4" s="1"/>
  <c r="P122" i="4"/>
  <c r="Q122" i="4" s="1"/>
  <c r="R122" i="4" s="1"/>
  <c r="P698" i="4"/>
  <c r="Q698" i="4" s="1"/>
  <c r="R698" i="4" s="1"/>
  <c r="P36" i="4"/>
  <c r="Q36" i="4" s="1"/>
  <c r="R36" i="4" s="1"/>
  <c r="P333" i="4"/>
  <c r="Q333" i="4" s="1"/>
  <c r="R333" i="4" s="1"/>
  <c r="P65" i="4"/>
  <c r="Q65" i="4" s="1"/>
  <c r="R65" i="4" s="1"/>
  <c r="P599" i="4"/>
  <c r="Q599" i="4" s="1"/>
  <c r="R599" i="4" s="1"/>
  <c r="P498" i="4"/>
  <c r="Q498" i="4" s="1"/>
  <c r="R498" i="4" s="1"/>
  <c r="P855" i="4"/>
  <c r="Q855" i="4" s="1"/>
  <c r="R855" i="4" s="1"/>
  <c r="P359" i="4"/>
  <c r="Q359" i="4" s="1"/>
  <c r="R359" i="4" s="1"/>
  <c r="P366" i="4"/>
  <c r="Q366" i="4" s="1"/>
  <c r="R366" i="4" s="1"/>
  <c r="P625" i="4"/>
  <c r="Q625" i="4" s="1"/>
  <c r="R625" i="4" s="1"/>
  <c r="P553" i="4"/>
  <c r="Q553" i="4" s="1"/>
  <c r="R553" i="4" s="1"/>
  <c r="P17" i="4"/>
  <c r="Q17" i="4" s="1"/>
  <c r="R17" i="4" s="1"/>
  <c r="P686" i="4"/>
  <c r="Q686" i="4" s="1"/>
  <c r="R686" i="4" s="1"/>
  <c r="P739" i="4"/>
  <c r="Q739" i="4" s="1"/>
  <c r="R739" i="4" s="1"/>
  <c r="P258" i="4"/>
  <c r="Q258" i="4" s="1"/>
  <c r="R258" i="4" s="1"/>
  <c r="P239" i="4"/>
  <c r="Q239" i="4" s="1"/>
  <c r="R239" i="4" s="1"/>
  <c r="P78" i="4"/>
  <c r="Q78" i="4" s="1"/>
  <c r="R78" i="4" s="1"/>
  <c r="P143" i="4"/>
  <c r="Q143" i="4" s="1"/>
  <c r="R143" i="4" s="1"/>
  <c r="P818" i="4"/>
  <c r="Q818" i="4" s="1"/>
  <c r="R818" i="4" s="1"/>
  <c r="P851" i="4"/>
  <c r="Q851" i="4" s="1"/>
  <c r="R851" i="4" s="1"/>
  <c r="P754" i="4"/>
  <c r="Q754" i="4" s="1"/>
  <c r="R754" i="4" s="1"/>
  <c r="P108" i="4"/>
  <c r="Q108" i="4" s="1"/>
  <c r="R108" i="4" s="1"/>
  <c r="P601" i="4"/>
  <c r="Q601" i="4" s="1"/>
  <c r="R601" i="4" s="1"/>
  <c r="P81" i="4"/>
  <c r="Q81" i="4" s="1"/>
  <c r="R81" i="4" s="1"/>
  <c r="P442" i="4"/>
  <c r="Q442" i="4" s="1"/>
  <c r="R442" i="4" s="1"/>
  <c r="P643" i="4"/>
  <c r="Q643" i="4" s="1"/>
  <c r="R643" i="4" s="1"/>
  <c r="P859" i="4"/>
  <c r="Q859" i="4" s="1"/>
  <c r="R859" i="4" s="1"/>
  <c r="P244" i="4"/>
  <c r="Q244" i="4" s="1"/>
  <c r="R244" i="4" s="1"/>
  <c r="P362" i="4"/>
  <c r="Q362" i="4" s="1"/>
  <c r="R362" i="4" s="1"/>
  <c r="P546" i="4"/>
  <c r="Q546" i="4" s="1"/>
  <c r="R546" i="4" s="1"/>
  <c r="P304" i="4"/>
  <c r="Q304" i="4" s="1"/>
  <c r="R304" i="4" s="1"/>
  <c r="P497" i="4"/>
  <c r="Q497" i="4" s="1"/>
  <c r="R497" i="4" s="1"/>
  <c r="P408" i="4"/>
  <c r="Q408" i="4" s="1"/>
  <c r="R408" i="4" s="1"/>
  <c r="P231" i="4"/>
  <c r="Q231" i="4" s="1"/>
  <c r="R231" i="4" s="1"/>
  <c r="P48" i="4"/>
  <c r="Q48" i="4" s="1"/>
  <c r="R48" i="4" s="1"/>
  <c r="P38" i="4"/>
  <c r="Q38" i="4" s="1"/>
  <c r="R38" i="4" s="1"/>
  <c r="P109" i="4"/>
  <c r="Q109" i="4" s="1"/>
  <c r="R109" i="4" s="1"/>
  <c r="P94" i="4"/>
  <c r="Q94" i="4" s="1"/>
  <c r="R94" i="4" s="1"/>
  <c r="P284" i="4"/>
  <c r="Q284" i="4" s="1"/>
  <c r="R284" i="4" s="1"/>
  <c r="P857" i="4"/>
  <c r="Q857" i="4" s="1"/>
  <c r="R857" i="4" s="1"/>
  <c r="P743" i="4"/>
  <c r="Q743" i="4" s="1"/>
  <c r="R743" i="4" s="1"/>
  <c r="P858" i="4"/>
  <c r="Q858" i="4" s="1"/>
  <c r="R858" i="4" s="1"/>
  <c r="P469" i="4"/>
  <c r="Q469" i="4" s="1"/>
  <c r="R469" i="4" s="1"/>
  <c r="P197" i="4"/>
  <c r="Q197" i="4" s="1"/>
  <c r="R197" i="4" s="1"/>
  <c r="P376" i="4"/>
  <c r="Q376" i="4" s="1"/>
  <c r="R376" i="4" s="1"/>
  <c r="P836" i="4"/>
  <c r="Q836" i="4" s="1"/>
  <c r="R836" i="4" s="1"/>
  <c r="P687" i="4"/>
  <c r="Q687" i="4" s="1"/>
  <c r="R687" i="4" s="1"/>
  <c r="P99" i="4"/>
  <c r="Q99" i="4" s="1"/>
  <c r="R99" i="4" s="1"/>
  <c r="P550" i="4"/>
  <c r="Q550" i="4" s="1"/>
  <c r="R550" i="4" s="1"/>
  <c r="P89" i="4"/>
  <c r="Q89" i="4" s="1"/>
  <c r="R89" i="4" s="1"/>
  <c r="P221" i="4"/>
  <c r="Q221" i="4" s="1"/>
  <c r="R221" i="4" s="1"/>
  <c r="P520" i="4"/>
  <c r="Q520" i="4" s="1"/>
  <c r="R520" i="4" s="1"/>
  <c r="P391" i="4"/>
  <c r="Q391" i="4" s="1"/>
  <c r="R391" i="4" s="1"/>
  <c r="P273" i="4"/>
  <c r="Q273" i="4" s="1"/>
  <c r="R273" i="4" s="1"/>
  <c r="P43" i="4"/>
  <c r="Q43" i="4" s="1"/>
  <c r="R43" i="4" s="1"/>
  <c r="P590" i="4"/>
  <c r="Q590" i="4" s="1"/>
  <c r="R590" i="4" s="1"/>
  <c r="P178" i="4"/>
  <c r="Q178" i="4" s="1"/>
  <c r="R178" i="4" s="1"/>
  <c r="P870" i="4"/>
  <c r="Q870" i="4" s="1"/>
  <c r="R870" i="4" s="1"/>
  <c r="P747" i="4"/>
  <c r="Q747" i="4" s="1"/>
  <c r="R747" i="4" s="1"/>
  <c r="P756" i="4"/>
  <c r="Q756" i="4" s="1"/>
  <c r="R756" i="4" s="1"/>
  <c r="P137" i="4"/>
  <c r="Q137" i="4" s="1"/>
  <c r="R137" i="4" s="1"/>
  <c r="P683" i="4"/>
  <c r="Q683" i="4" s="1"/>
  <c r="R683" i="4" s="1"/>
  <c r="P645" i="4"/>
  <c r="Q645" i="4" s="1"/>
  <c r="R645" i="4" s="1"/>
  <c r="P737" i="4"/>
  <c r="Q737" i="4" s="1"/>
  <c r="R737" i="4" s="1"/>
  <c r="P31" i="4"/>
  <c r="Q31" i="4" s="1"/>
  <c r="R31" i="4" s="1"/>
  <c r="P506" i="4"/>
  <c r="Q506" i="4" s="1"/>
  <c r="R506" i="4" s="1"/>
  <c r="P883" i="4"/>
  <c r="Q883" i="4" s="1"/>
  <c r="R883" i="4" s="1"/>
  <c r="P404" i="4"/>
  <c r="Q404" i="4" s="1"/>
  <c r="R404" i="4" s="1"/>
  <c r="P95" i="4"/>
  <c r="Q95" i="4" s="1"/>
  <c r="R95" i="4" s="1"/>
  <c r="P869" i="4"/>
  <c r="Q869" i="4" s="1"/>
  <c r="R869" i="4" s="1"/>
  <c r="P477" i="4"/>
  <c r="Q477" i="4" s="1"/>
  <c r="R477" i="4" s="1"/>
  <c r="P66" i="4"/>
  <c r="Q66" i="4" s="1"/>
  <c r="R66" i="4" s="1"/>
  <c r="P247" i="4"/>
  <c r="Q247" i="4" s="1"/>
  <c r="R247" i="4" s="1"/>
  <c r="P871" i="4"/>
  <c r="Q871" i="4" s="1"/>
  <c r="R871" i="4" s="1"/>
  <c r="P64" i="4"/>
  <c r="Q64" i="4" s="1"/>
  <c r="R64" i="4" s="1"/>
  <c r="P634" i="4"/>
  <c r="Q634" i="4" s="1"/>
  <c r="R634" i="4" s="1"/>
  <c r="P448" i="4"/>
  <c r="Q448" i="4" s="1"/>
  <c r="R448" i="4" s="1"/>
  <c r="P423" i="4"/>
  <c r="Q423" i="4" s="1"/>
  <c r="R423" i="4" s="1"/>
  <c r="P396" i="4"/>
  <c r="Q396" i="4" s="1"/>
  <c r="R396" i="4" s="1"/>
  <c r="P128" i="4"/>
  <c r="Q128" i="4" s="1"/>
  <c r="R128" i="4" s="1"/>
  <c r="P255" i="4"/>
  <c r="Q255" i="4" s="1"/>
  <c r="R255" i="4" s="1"/>
  <c r="P679" i="4"/>
  <c r="Q679" i="4" s="1"/>
  <c r="R679" i="4" s="1"/>
  <c r="P536" i="4"/>
  <c r="Q536" i="4" s="1"/>
  <c r="R536" i="4" s="1"/>
  <c r="P68" i="4"/>
  <c r="Q68" i="4" s="1"/>
  <c r="R68" i="4" s="1"/>
  <c r="C61" i="4"/>
  <c r="C63" i="4" s="1"/>
  <c r="C65" i="4" s="1"/>
  <c r="P282" i="4"/>
  <c r="Q282" i="4" s="1"/>
  <c r="R282" i="4" s="1"/>
  <c r="P426" i="4"/>
  <c r="Q426" i="4" s="1"/>
  <c r="R426" i="4" s="1"/>
  <c r="P579" i="4"/>
  <c r="Q579" i="4" s="1"/>
  <c r="R579" i="4" s="1"/>
  <c r="P647" i="4"/>
  <c r="Q647" i="4" s="1"/>
  <c r="R647" i="4" s="1"/>
  <c r="P505" i="4"/>
  <c r="Q505" i="4" s="1"/>
  <c r="R505" i="4" s="1"/>
  <c r="P27" i="4"/>
  <c r="Q27" i="4" s="1"/>
  <c r="R27" i="4" s="1"/>
  <c r="P564" i="4"/>
  <c r="Q564" i="4" s="1"/>
  <c r="R564" i="4" s="1"/>
  <c r="P276" i="4"/>
  <c r="Q276" i="4" s="1"/>
  <c r="R276" i="4" s="1"/>
  <c r="P171" i="4"/>
  <c r="Q171" i="4" s="1"/>
  <c r="R171" i="4" s="1"/>
  <c r="P840" i="4"/>
  <c r="Q840" i="4" s="1"/>
  <c r="R840" i="4" s="1"/>
  <c r="P106" i="4"/>
  <c r="Q106" i="4" s="1"/>
  <c r="R106" i="4" s="1"/>
  <c r="P817" i="4"/>
  <c r="Q817" i="4" s="1"/>
  <c r="R817" i="4" s="1"/>
  <c r="P611" i="4"/>
  <c r="Q611" i="4" s="1"/>
  <c r="R611" i="4" s="1"/>
  <c r="P594" i="4"/>
  <c r="Q594" i="4" s="1"/>
  <c r="R594" i="4" s="1"/>
  <c r="P177" i="4"/>
  <c r="Q177" i="4" s="1"/>
  <c r="R177" i="4" s="1"/>
  <c r="P727" i="4"/>
  <c r="Q727" i="4" s="1"/>
  <c r="R727" i="4" s="1"/>
  <c r="P149" i="4"/>
  <c r="Q149" i="4" s="1"/>
  <c r="R149" i="4" s="1"/>
  <c r="P50" i="4"/>
  <c r="Q50" i="4" s="1"/>
  <c r="R50" i="4" s="1"/>
  <c r="P174" i="4"/>
  <c r="Q174" i="4" s="1"/>
  <c r="R174" i="4" s="1"/>
  <c r="P829" i="4"/>
  <c r="Q829" i="4" s="1"/>
  <c r="R829" i="4" s="1"/>
  <c r="P169" i="4"/>
  <c r="Q169" i="4" s="1"/>
  <c r="R169" i="4" s="1"/>
  <c r="P369" i="4"/>
  <c r="Q369" i="4" s="1"/>
  <c r="R369" i="4" s="1"/>
  <c r="P651" i="4"/>
  <c r="Q651" i="4" s="1"/>
  <c r="R651" i="4" s="1"/>
  <c r="P700" i="4"/>
  <c r="Q700" i="4" s="1"/>
  <c r="R700" i="4" s="1"/>
  <c r="P597" i="4"/>
  <c r="Q597" i="4" s="1"/>
  <c r="R597" i="4" s="1"/>
  <c r="P718" i="4"/>
  <c r="Q718" i="4" s="1"/>
  <c r="R718" i="4" s="1"/>
  <c r="P411" i="4"/>
  <c r="Q411" i="4" s="1"/>
  <c r="R411" i="4" s="1"/>
  <c r="P782" i="4"/>
  <c r="Q782" i="4" s="1"/>
  <c r="R782" i="4" s="1"/>
  <c r="P780" i="4"/>
  <c r="Q780" i="4" s="1"/>
  <c r="R780" i="4" s="1"/>
  <c r="P172" i="4"/>
  <c r="Q172" i="4" s="1"/>
  <c r="R172" i="4" s="1"/>
  <c r="P295" i="4"/>
  <c r="Q295" i="4" s="1"/>
  <c r="R295" i="4" s="1"/>
  <c r="P797" i="4"/>
  <c r="Q797" i="4" s="1"/>
  <c r="R797" i="4" s="1"/>
  <c r="P653" i="4"/>
  <c r="Q653" i="4" s="1"/>
  <c r="R653" i="4" s="1"/>
  <c r="P208" i="4"/>
  <c r="Q208" i="4" s="1"/>
  <c r="R208" i="4" s="1"/>
  <c r="P835" i="4"/>
  <c r="Q835" i="4" s="1"/>
  <c r="R835" i="4" s="1"/>
  <c r="P460" i="4"/>
  <c r="Q460" i="4" s="1"/>
  <c r="R460" i="4" s="1"/>
  <c r="P223" i="4"/>
  <c r="Q223" i="4" s="1"/>
  <c r="R223" i="4" s="1"/>
  <c r="P354" i="4"/>
  <c r="Q354" i="4" s="1"/>
  <c r="R354" i="4" s="1"/>
  <c r="P424" i="4"/>
  <c r="Q424" i="4" s="1"/>
  <c r="R424" i="4" s="1"/>
  <c r="P266" i="4"/>
  <c r="Q266" i="4" s="1"/>
  <c r="R266" i="4" s="1"/>
  <c r="P844" i="4"/>
  <c r="Q844" i="4" s="1"/>
  <c r="R844" i="4" s="1"/>
  <c r="P486" i="4"/>
  <c r="Q486" i="4" s="1"/>
  <c r="R486" i="4" s="1"/>
  <c r="P725" i="4"/>
  <c r="Q725" i="4" s="1"/>
  <c r="R725" i="4" s="1"/>
  <c r="P810" i="4"/>
  <c r="Q810" i="4" s="1"/>
  <c r="R810" i="4" s="1"/>
  <c r="P162" i="4"/>
  <c r="Q162" i="4" s="1"/>
  <c r="R162" i="4" s="1"/>
  <c r="P529" i="4"/>
  <c r="Q529" i="4" s="1"/>
  <c r="R529" i="4" s="1"/>
  <c r="P879" i="4"/>
  <c r="Q879" i="4" s="1"/>
  <c r="R879" i="4" s="1"/>
  <c r="P558" i="4"/>
  <c r="Q558" i="4" s="1"/>
  <c r="R558" i="4" s="1"/>
  <c r="P130" i="4"/>
  <c r="Q130" i="4" s="1"/>
  <c r="R130" i="4" s="1"/>
  <c r="P703" i="4"/>
  <c r="Q703" i="4" s="1"/>
  <c r="R703" i="4" s="1"/>
  <c r="P91" i="4"/>
  <c r="Q91" i="4" s="1"/>
  <c r="R91" i="4" s="1"/>
  <c r="P813" i="4"/>
  <c r="Q813" i="4" s="1"/>
  <c r="R813" i="4" s="1"/>
  <c r="P335" i="4"/>
  <c r="Q335" i="4" s="1"/>
  <c r="R335" i="4" s="1"/>
  <c r="P638" i="4"/>
  <c r="Q638" i="4" s="1"/>
  <c r="R638" i="4" s="1"/>
  <c r="P323" i="4"/>
  <c r="Q323" i="4" s="1"/>
  <c r="R323" i="4" s="1"/>
  <c r="P676" i="4"/>
  <c r="Q676" i="4" s="1"/>
  <c r="R676" i="4" s="1"/>
  <c r="P445" i="4"/>
  <c r="Q445" i="4" s="1"/>
  <c r="R445" i="4" s="1"/>
  <c r="P850" i="4"/>
  <c r="Q850" i="4" s="1"/>
  <c r="R850" i="4" s="1"/>
  <c r="P823" i="4"/>
  <c r="Q823" i="4" s="1"/>
  <c r="R823" i="4" s="1"/>
  <c r="P544" i="4"/>
  <c r="Q544" i="4" s="1"/>
  <c r="R544" i="4" s="1"/>
  <c r="P877" i="4"/>
  <c r="Q877" i="4" s="1"/>
  <c r="R877" i="4" s="1"/>
  <c r="P173" i="4"/>
  <c r="Q173" i="4" s="1"/>
  <c r="R173" i="4" s="1"/>
  <c r="P127" i="4"/>
  <c r="Q127" i="4" s="1"/>
  <c r="R127" i="4" s="1"/>
  <c r="P167" i="4"/>
  <c r="Q167" i="4" s="1"/>
  <c r="R167" i="4" s="1"/>
  <c r="P243" i="4"/>
  <c r="Q243" i="4" s="1"/>
  <c r="R243" i="4" s="1"/>
  <c r="P218" i="4"/>
  <c r="Q218" i="4" s="1"/>
  <c r="R218" i="4" s="1"/>
  <c r="P644" i="4"/>
  <c r="Q644" i="4" s="1"/>
  <c r="R644" i="4" s="1"/>
  <c r="P395" i="4"/>
  <c r="Q395" i="4" s="1"/>
  <c r="R395" i="4" s="1"/>
  <c r="P198" i="4"/>
  <c r="Q198" i="4" s="1"/>
  <c r="R198" i="4" s="1"/>
  <c r="P791" i="4"/>
  <c r="Q791" i="4" s="1"/>
  <c r="R791" i="4" s="1"/>
  <c r="P181" i="4"/>
  <c r="Q181" i="4" s="1"/>
  <c r="R181" i="4" s="1"/>
  <c r="P475" i="4"/>
  <c r="Q475" i="4" s="1"/>
  <c r="R475" i="4" s="1"/>
  <c r="P180" i="4"/>
  <c r="Q180" i="4" s="1"/>
  <c r="R180" i="4" s="1"/>
  <c r="P535" i="4"/>
  <c r="Q535" i="4" s="1"/>
  <c r="R535" i="4" s="1"/>
  <c r="P874" i="4"/>
  <c r="Q874" i="4" s="1"/>
  <c r="R874" i="4" s="1"/>
  <c r="P523" i="4"/>
  <c r="Q523" i="4" s="1"/>
  <c r="R523" i="4" s="1"/>
  <c r="P828" i="4"/>
  <c r="Q828" i="4" s="1"/>
  <c r="R828" i="4" s="1"/>
  <c r="P710" i="4"/>
  <c r="Q710" i="4" s="1"/>
  <c r="R710" i="4" s="1"/>
  <c r="P60" i="4"/>
  <c r="Q60" i="4" s="1"/>
  <c r="R60" i="4" s="1"/>
  <c r="P372" i="4"/>
  <c r="Q372" i="4" s="1"/>
  <c r="R372" i="4" s="1"/>
  <c r="P37" i="4"/>
  <c r="Q37" i="4" s="1"/>
  <c r="R37" i="4" s="1"/>
  <c r="P827" i="4"/>
  <c r="Q827" i="4" s="1"/>
  <c r="R827" i="4" s="1"/>
  <c r="P592" i="4"/>
  <c r="Q592" i="4" s="1"/>
  <c r="R592" i="4" s="1"/>
  <c r="P403" i="4"/>
  <c r="Q403" i="4" s="1"/>
  <c r="R403" i="4" s="1"/>
  <c r="P557" i="4"/>
  <c r="Q557" i="4" s="1"/>
  <c r="R557" i="4" s="1"/>
  <c r="P19" i="4"/>
  <c r="Q19" i="4" s="1"/>
  <c r="R19" i="4" s="1"/>
  <c r="P82" i="4"/>
  <c r="Q82" i="4" s="1"/>
  <c r="R82" i="4" s="1"/>
  <c r="P482" i="4"/>
  <c r="Q482" i="4" s="1"/>
  <c r="R482" i="4" s="1"/>
  <c r="P142" i="4"/>
  <c r="Q142" i="4" s="1"/>
  <c r="R142" i="4" s="1"/>
  <c r="P63" i="4"/>
  <c r="Q63" i="4" s="1"/>
  <c r="R63" i="4" s="1"/>
  <c r="P483" i="4"/>
  <c r="Q483" i="4" s="1"/>
  <c r="R483" i="4" s="1"/>
  <c r="P87" i="4"/>
  <c r="Q87" i="4" s="1"/>
  <c r="R87" i="4" s="1"/>
  <c r="P151" i="4"/>
  <c r="Q151" i="4" s="1"/>
  <c r="R151" i="4" s="1"/>
  <c r="P160" i="4"/>
  <c r="Q160" i="4" s="1"/>
  <c r="R160" i="4" s="1"/>
  <c r="P615" i="4"/>
  <c r="Q615" i="4" s="1"/>
  <c r="R615" i="4" s="1"/>
  <c r="P755" i="4"/>
  <c r="Q755" i="4" s="1"/>
  <c r="R755" i="4" s="1"/>
  <c r="P107" i="4"/>
  <c r="Q107" i="4" s="1"/>
  <c r="R107" i="4" s="1"/>
  <c r="P308" i="4"/>
  <c r="Q308" i="4" s="1"/>
  <c r="R308" i="4" s="1"/>
  <c r="P694" i="4"/>
  <c r="Q694" i="4" s="1"/>
  <c r="R694" i="4" s="1"/>
  <c r="P491" i="4"/>
  <c r="Q491" i="4" s="1"/>
  <c r="R491" i="4" s="1"/>
  <c r="P568" i="4"/>
  <c r="Q568" i="4" s="1"/>
  <c r="R568" i="4" s="1"/>
  <c r="P788" i="4"/>
  <c r="Q788" i="4" s="1"/>
  <c r="R788" i="4" s="1"/>
  <c r="C77" i="2"/>
  <c r="D77" i="2" s="1"/>
  <c r="E77" i="2" s="1"/>
  <c r="F77" i="2" s="1"/>
  <c r="G77" i="2" s="1"/>
  <c r="B39" i="2" s="1"/>
  <c r="D14" i="7"/>
  <c r="B29" i="7" s="1"/>
  <c r="F52" i="4"/>
  <c r="Q3" i="4"/>
  <c r="D65" i="4"/>
  <c r="D66" i="4" s="1"/>
  <c r="G51" i="4"/>
  <c r="G53" i="4" s="1"/>
  <c r="G58" i="2"/>
  <c r="G48" i="1"/>
  <c r="F55" i="4"/>
  <c r="S49" i="4" s="1"/>
  <c r="R450" i="4"/>
  <c r="E60" i="4"/>
  <c r="E64" i="4"/>
  <c r="E61" i="4"/>
  <c r="R508" i="4" l="1"/>
  <c r="R420" i="4"/>
  <c r="R808" i="4"/>
  <c r="S808" i="4" s="1"/>
  <c r="R449" i="4"/>
  <c r="R432" i="4"/>
  <c r="R286" i="4"/>
  <c r="R820" i="4"/>
  <c r="S820" i="4" s="1"/>
  <c r="R794" i="4"/>
  <c r="R195" i="4"/>
  <c r="R517" i="4"/>
  <c r="R515" i="4"/>
  <c r="S515" i="4" s="1"/>
  <c r="R503" i="4"/>
  <c r="R301" i="4"/>
  <c r="R378" i="4"/>
  <c r="S378" i="4" s="1"/>
  <c r="R524" i="4"/>
  <c r="S524" i="4" s="1"/>
  <c r="R805" i="4"/>
  <c r="S805" i="4" s="1"/>
  <c r="R345" i="4"/>
  <c r="R521" i="4"/>
  <c r="S521" i="4" s="1"/>
  <c r="R618" i="4"/>
  <c r="S618" i="4" s="1"/>
  <c r="R40" i="4"/>
  <c r="R798" i="4"/>
  <c r="R586" i="4"/>
  <c r="S586" i="4" s="1"/>
  <c r="R186" i="4"/>
  <c r="S186" i="4" s="1"/>
  <c r="R799" i="4"/>
  <c r="S799" i="4" s="1"/>
  <c r="F54" i="4"/>
  <c r="B38" i="4" s="1"/>
  <c r="B14" i="24" s="1"/>
  <c r="E63" i="4"/>
  <c r="E65" i="4" s="1"/>
  <c r="E66" i="4" s="1"/>
  <c r="B51" i="24"/>
  <c r="B11" i="7"/>
  <c r="B15" i="7" s="1"/>
  <c r="D15" i="7" s="1"/>
  <c r="D16" i="7" s="1"/>
  <c r="B17" i="7" s="1"/>
  <c r="B11" i="6"/>
  <c r="B15" i="6" s="1"/>
  <c r="B16" i="6" s="1"/>
  <c r="F12" i="9"/>
  <c r="B18" i="24"/>
  <c r="C66" i="4"/>
  <c r="C68" i="4" s="1"/>
  <c r="D68" i="4" s="1"/>
  <c r="C67" i="4"/>
  <c r="D67" i="4" s="1"/>
  <c r="S533" i="4"/>
  <c r="S178" i="4"/>
  <c r="S359" i="4"/>
  <c r="S882" i="4"/>
  <c r="S222" i="4"/>
  <c r="S337" i="4"/>
  <c r="S388" i="4"/>
  <c r="S373" i="4"/>
  <c r="S47" i="4"/>
  <c r="S316" i="4"/>
  <c r="S683" i="4"/>
  <c r="S405" i="4"/>
  <c r="S803" i="4"/>
  <c r="S520" i="4"/>
  <c r="S660" i="4"/>
  <c r="S202" i="4"/>
  <c r="S334" i="4"/>
  <c r="S718" i="4"/>
  <c r="S481" i="4"/>
  <c r="S863" i="4"/>
  <c r="S120" i="4"/>
  <c r="S260" i="4"/>
  <c r="S580" i="4"/>
  <c r="S281" i="4"/>
  <c r="S735" i="4"/>
  <c r="S432" i="4"/>
  <c r="S14" i="4"/>
  <c r="S439" i="4"/>
  <c r="S877" i="4"/>
  <c r="S339" i="4"/>
  <c r="S354" i="4"/>
  <c r="S487" i="4"/>
  <c r="S428" i="4"/>
  <c r="S375" i="4"/>
  <c r="S548" i="4"/>
  <c r="S512" i="4"/>
  <c r="S364" i="4"/>
  <c r="S343" i="4"/>
  <c r="S139" i="4"/>
  <c r="S382" i="4"/>
  <c r="S336" i="4"/>
  <c r="S335" i="4"/>
  <c r="S720" i="4"/>
  <c r="S876" i="4"/>
  <c r="S199" i="4"/>
  <c r="S561" i="4"/>
  <c r="S48" i="4"/>
  <c r="S551" i="4"/>
  <c r="S550" i="4"/>
  <c r="S492" i="4"/>
  <c r="S144" i="4"/>
  <c r="S620" i="4"/>
  <c r="S612" i="4"/>
  <c r="S191" i="4"/>
  <c r="S105" i="4"/>
  <c r="S434" i="4"/>
  <c r="S93" i="4"/>
  <c r="S424" i="4"/>
  <c r="S408" i="4"/>
  <c r="S639" i="4"/>
  <c r="S149" i="4"/>
  <c r="S759" i="4"/>
  <c r="S692" i="4"/>
  <c r="S404" i="4"/>
  <c r="S26" i="4"/>
  <c r="S340" i="4"/>
  <c r="S391" i="4"/>
  <c r="S864" i="4"/>
  <c r="S356" i="4"/>
  <c r="S228" i="4"/>
  <c r="S138" i="4"/>
  <c r="S271" i="4"/>
  <c r="S413" i="4"/>
  <c r="S42" i="4"/>
  <c r="S716" i="4"/>
  <c r="S879" i="4"/>
  <c r="S544" i="4"/>
  <c r="S689" i="4"/>
  <c r="S662" i="4"/>
  <c r="S615" i="4"/>
  <c r="S10" i="4"/>
  <c r="S482" i="4"/>
  <c r="S527" i="4"/>
  <c r="S643" i="4"/>
  <c r="S761" i="4"/>
  <c r="S499" i="4"/>
  <c r="S30" i="4"/>
  <c r="S633" i="4"/>
  <c r="S201" i="4"/>
  <c r="S384" i="4"/>
  <c r="S647" i="4"/>
  <c r="S745" i="4"/>
  <c r="S398" i="4"/>
  <c r="S703" i="4"/>
  <c r="S496" i="4"/>
  <c r="S833" i="4"/>
  <c r="S534" i="4"/>
  <c r="S614" i="4"/>
  <c r="S32" i="4"/>
  <c r="S342" i="4"/>
  <c r="S802" i="4"/>
  <c r="S767" i="4"/>
  <c r="S490" i="4"/>
  <c r="S250" i="4"/>
  <c r="S163" i="4"/>
  <c r="S510" i="4"/>
  <c r="S231" i="4"/>
  <c r="S162" i="4"/>
  <c r="S395" i="4"/>
  <c r="S137" i="4"/>
  <c r="S507" i="4"/>
  <c r="S215" i="4"/>
  <c r="S837" i="4"/>
  <c r="S321" i="4"/>
  <c r="S744" i="4"/>
  <c r="S642" i="4"/>
  <c r="S601" i="4"/>
  <c r="S394" i="4"/>
  <c r="S276" i="4"/>
  <c r="F64" i="4"/>
  <c r="S786" i="4"/>
  <c r="S417" i="4"/>
  <c r="S806" i="4"/>
  <c r="S318" i="4"/>
  <c r="S740" i="4"/>
  <c r="S283" i="4"/>
  <c r="S766" i="4"/>
  <c r="S497" i="4"/>
  <c r="S142" i="4"/>
  <c r="S634" i="4"/>
  <c r="S302" i="4"/>
  <c r="S251" i="4"/>
  <c r="S43" i="4"/>
  <c r="S484" i="4"/>
  <c r="S269" i="4"/>
  <c r="S554" i="4"/>
  <c r="S717" i="4"/>
  <c r="S326" i="4"/>
  <c r="S708" i="4"/>
  <c r="S134" i="4"/>
  <c r="S635" i="4"/>
  <c r="S804" i="4"/>
  <c r="S675" i="4"/>
  <c r="S709" i="4"/>
  <c r="S192" i="4"/>
  <c r="S147" i="4"/>
  <c r="S756" i="4"/>
  <c r="S715" i="4"/>
  <c r="S519" i="4"/>
  <c r="S171" i="4"/>
  <c r="S750" i="4"/>
  <c r="S473" i="4"/>
  <c r="S104" i="4"/>
  <c r="S193" i="4"/>
  <c r="S90" i="4"/>
  <c r="S568" i="4"/>
  <c r="S653" i="4"/>
  <c r="S672" i="4"/>
  <c r="S442" i="4"/>
  <c r="S779" i="4"/>
  <c r="S174" i="4"/>
  <c r="S785" i="4"/>
  <c r="S252" i="4"/>
  <c r="S22" i="4"/>
  <c r="S600" i="4"/>
  <c r="S671" i="4"/>
  <c r="S18" i="4"/>
  <c r="S800" i="4"/>
  <c r="S677" i="4"/>
  <c r="S557" i="4"/>
  <c r="S753" i="4"/>
  <c r="S422" i="4"/>
  <c r="S159" i="4"/>
  <c r="S87" i="4"/>
  <c r="S131" i="4"/>
  <c r="S23" i="4"/>
  <c r="S210" i="4"/>
  <c r="S396" i="4"/>
  <c r="S543" i="4"/>
  <c r="S488" i="4"/>
  <c r="S307" i="4"/>
  <c r="S728" i="4"/>
  <c r="S780" i="4"/>
  <c r="S467" i="4"/>
  <c r="S13" i="4"/>
  <c r="S545" i="4"/>
  <c r="S848" i="4"/>
  <c r="S244" i="4"/>
  <c r="S669" i="4"/>
  <c r="S827" i="4"/>
  <c r="S146" i="4"/>
  <c r="S583" i="4"/>
  <c r="S288" i="4"/>
  <c r="S659" i="4"/>
  <c r="S523" i="4"/>
  <c r="S564" i="4"/>
  <c r="S464" i="4"/>
  <c r="S610" i="4"/>
  <c r="S790" i="4"/>
  <c r="S303" i="4"/>
  <c r="S813" i="4"/>
  <c r="S762" i="4"/>
  <c r="S328" i="4"/>
  <c r="S624" i="4"/>
  <c r="S286" i="4"/>
  <c r="S582" i="4"/>
  <c r="S188" i="4"/>
  <c r="S638" i="4"/>
  <c r="S691" i="4"/>
  <c r="S778" i="4"/>
  <c r="S747" i="4"/>
  <c r="S272" i="4"/>
  <c r="S196" i="4"/>
  <c r="S410" i="4"/>
  <c r="S884" i="4"/>
  <c r="S547" i="4"/>
  <c r="S265" i="4"/>
  <c r="S236" i="4"/>
  <c r="S183" i="4"/>
  <c r="S446" i="4"/>
  <c r="S531" i="4"/>
  <c r="S415" i="4"/>
  <c r="S811" i="4"/>
  <c r="S268" i="4"/>
  <c r="S483" i="4"/>
  <c r="S854" i="4"/>
  <c r="S763" i="4"/>
  <c r="S51" i="4"/>
  <c r="S701" i="4"/>
  <c r="S456" i="4"/>
  <c r="S681" i="4"/>
  <c r="S458" i="4"/>
  <c r="S563" i="4"/>
  <c r="S361" i="4"/>
  <c r="S792" i="4"/>
  <c r="S872" i="4"/>
  <c r="S259" i="4"/>
  <c r="S809" i="4"/>
  <c r="S258" i="4"/>
  <c r="S12" i="4"/>
  <c r="S381" i="4"/>
  <c r="S176" i="4"/>
  <c r="S860" i="4"/>
  <c r="S739" i="4"/>
  <c r="S397" i="4"/>
  <c r="S255" i="4"/>
  <c r="S682" i="4"/>
  <c r="S295" i="4"/>
  <c r="S62" i="4"/>
  <c r="S787" i="4"/>
  <c r="S324" i="4"/>
  <c r="S722" i="4"/>
  <c r="S462" i="4"/>
  <c r="S416" i="4"/>
  <c r="S772" i="4"/>
  <c r="S594" i="4"/>
  <c r="S597" i="4"/>
  <c r="S443" i="4"/>
  <c r="S530" i="4"/>
  <c r="S436" i="4"/>
  <c r="S94" i="4"/>
  <c r="S390" i="4"/>
  <c r="S812" i="4"/>
  <c r="S625" i="4"/>
  <c r="S262" i="4"/>
  <c r="S449" i="4"/>
  <c r="S630" i="4"/>
  <c r="S254" i="4"/>
  <c r="S234" i="4"/>
  <c r="S868" i="4"/>
  <c r="S843" i="4"/>
  <c r="S734" i="4"/>
  <c r="S287" i="4"/>
  <c r="S477" i="4"/>
  <c r="S371" i="4"/>
  <c r="S309" i="4"/>
  <c r="S187" i="4"/>
  <c r="S676" i="4"/>
  <c r="S216" i="4"/>
  <c r="S850" i="4"/>
  <c r="S764" i="4"/>
  <c r="S461" i="4"/>
  <c r="S194" i="4"/>
  <c r="S264" i="4"/>
  <c r="S437" i="4"/>
  <c r="S79" i="4"/>
  <c r="S315" i="4"/>
  <c r="S628" i="4"/>
  <c r="S358" i="4"/>
  <c r="S742" i="4"/>
  <c r="S278" i="4"/>
  <c r="S573" i="4"/>
  <c r="S603" i="4"/>
  <c r="S700" i="4"/>
  <c r="S592" i="4"/>
  <c r="S294" i="4"/>
  <c r="S46" i="4"/>
  <c r="S566" i="4"/>
  <c r="S86" i="4"/>
  <c r="S619" i="4"/>
  <c r="S219" i="4"/>
  <c r="S45" i="4"/>
  <c r="S190" i="4"/>
  <c r="S119" i="4"/>
  <c r="S608" i="4"/>
  <c r="S856" i="4"/>
  <c r="S738" i="4"/>
  <c r="S372" i="4"/>
  <c r="S242" i="4"/>
  <c r="S232" i="4"/>
  <c r="S37" i="4"/>
  <c r="S777" i="4"/>
  <c r="S438" i="4"/>
  <c r="S732" i="4"/>
  <c r="S338" i="4"/>
  <c r="S602" i="4"/>
  <c r="S280" i="4"/>
  <c r="S493" i="4"/>
  <c r="S598" i="4"/>
  <c r="S595" i="4"/>
  <c r="S127" i="4"/>
  <c r="S355" i="4"/>
  <c r="S28" i="4"/>
  <c r="S27" i="4"/>
  <c r="S576" i="4"/>
  <c r="S503" i="4"/>
  <c r="S823" i="4"/>
  <c r="S819" i="4"/>
  <c r="S801" i="4"/>
  <c r="S871" i="4"/>
  <c r="S826" i="4"/>
  <c r="S693" i="4"/>
  <c r="S317" i="4"/>
  <c r="S108" i="4"/>
  <c r="S148" i="4"/>
  <c r="S885" i="4"/>
  <c r="S129" i="4"/>
  <c r="S558" i="4"/>
  <c r="S771" i="4"/>
  <c r="S25" i="4"/>
  <c r="S427" i="4"/>
  <c r="S84" i="4"/>
  <c r="S213" i="4"/>
  <c r="S387" i="4"/>
  <c r="S611" i="4"/>
  <c r="S658" i="4"/>
  <c r="S478" i="4"/>
  <c r="S285" i="4"/>
  <c r="S622" i="4"/>
  <c r="S150" i="4"/>
  <c r="S59" i="4"/>
  <c r="S498" i="4"/>
  <c r="S207" i="4"/>
  <c r="S128" i="4"/>
  <c r="S855" i="4"/>
  <c r="S350" i="4"/>
  <c r="S357" i="4"/>
  <c r="S115" i="4"/>
  <c r="S731" i="4"/>
  <c r="S175" i="4"/>
  <c r="S516" i="4"/>
  <c r="S308" i="4"/>
  <c r="S468" i="4"/>
  <c r="S292" i="4"/>
  <c r="S56" i="4"/>
  <c r="S418" i="4"/>
  <c r="S253" i="4"/>
  <c r="S153" i="4"/>
  <c r="S694" i="4"/>
  <c r="S699" i="4"/>
  <c r="S95" i="4"/>
  <c r="S301" i="4"/>
  <c r="S616" i="4"/>
  <c r="S797" i="4"/>
  <c r="S509" i="4"/>
  <c r="S575" i="4"/>
  <c r="S789" i="4"/>
  <c r="S793" i="4"/>
  <c r="S125" i="4"/>
  <c r="S627" i="4"/>
  <c r="S327" i="4"/>
  <c r="S881" i="4"/>
  <c r="S831" i="4"/>
  <c r="S486" i="4"/>
  <c r="S495" i="4"/>
  <c r="S266" i="4"/>
  <c r="S227" i="4"/>
  <c r="S154" i="4"/>
  <c r="S347" i="4"/>
  <c r="S529" i="4"/>
  <c r="S206" i="4"/>
  <c r="S165" i="4"/>
  <c r="S136" i="4"/>
  <c r="S160" i="4"/>
  <c r="S840" i="4"/>
  <c r="S839" i="4"/>
  <c r="S80" i="4"/>
  <c r="S878" i="4"/>
  <c r="S111" i="4"/>
  <c r="S320" i="4"/>
  <c r="S81" i="4"/>
  <c r="S579" i="4"/>
  <c r="S103" i="4"/>
  <c r="S24" i="4"/>
  <c r="S798" i="4"/>
  <c r="S629" i="4"/>
  <c r="S369" i="4"/>
  <c r="S414" i="4"/>
  <c r="S707" i="4"/>
  <c r="S688" i="4"/>
  <c r="S247" i="4"/>
  <c r="S267" i="4"/>
  <c r="S224" i="4"/>
  <c r="S514" i="4"/>
  <c r="S821" i="4"/>
  <c r="S862" i="4"/>
  <c r="S367" i="4"/>
  <c r="S522" i="4"/>
  <c r="S16" i="4"/>
  <c r="S470" i="4"/>
  <c r="S31" i="4"/>
  <c r="S140" i="4"/>
  <c r="S665" i="4"/>
  <c r="S690" i="4"/>
  <c r="S263" i="4"/>
  <c r="S832" i="4"/>
  <c r="S565" i="4"/>
  <c r="S106" i="4"/>
  <c r="S177" i="4"/>
  <c r="S781" i="4"/>
  <c r="S754" i="4"/>
  <c r="S157" i="4"/>
  <c r="S261" i="4"/>
  <c r="S300" i="4"/>
  <c r="S567" i="4"/>
  <c r="S349" i="4"/>
  <c r="S650" i="4"/>
  <c r="S353" i="4"/>
  <c r="S363" i="4"/>
  <c r="S122" i="4"/>
  <c r="S223" i="4"/>
  <c r="S791" i="4"/>
  <c r="S274" i="4"/>
  <c r="S230" i="4"/>
  <c r="S429" i="4"/>
  <c r="S784" i="4"/>
  <c r="S114" i="4"/>
  <c r="S173" i="4"/>
  <c r="S697" i="4"/>
  <c r="S92" i="4"/>
  <c r="S810" i="4"/>
  <c r="S822" i="4"/>
  <c r="S741" i="4"/>
  <c r="S329" i="4"/>
  <c r="S419" i="4"/>
  <c r="S226" i="4"/>
  <c r="S469" i="4"/>
  <c r="S773" i="4"/>
  <c r="S605" i="4"/>
  <c r="S593" i="4"/>
  <c r="S164" i="4"/>
  <c r="S444" i="4"/>
  <c r="S816" i="4"/>
  <c r="S169" i="4"/>
  <c r="S121" i="4"/>
  <c r="S525" i="4"/>
  <c r="S323" i="4"/>
  <c r="S670" i="4"/>
  <c r="S569" i="4"/>
  <c r="S685" i="4"/>
  <c r="S189" i="4"/>
  <c r="S844" i="4"/>
  <c r="S459" i="4"/>
  <c r="S775" i="4"/>
  <c r="S102" i="4"/>
  <c r="S654" i="4"/>
  <c r="S233" i="4"/>
  <c r="S485" i="4"/>
  <c r="S166" i="4"/>
  <c r="S325" i="4"/>
  <c r="S788" i="4"/>
  <c r="S306" i="4"/>
  <c r="S399" i="4"/>
  <c r="S296" i="4"/>
  <c r="S695" i="4"/>
  <c r="S348" i="4"/>
  <c r="S851" i="4"/>
  <c r="S217" i="4"/>
  <c r="S858" i="4"/>
  <c r="S870" i="4"/>
  <c r="S795" i="4"/>
  <c r="S407" i="4"/>
  <c r="S322" i="4"/>
  <c r="S225" i="4"/>
  <c r="S674" i="4"/>
  <c r="S585" i="4"/>
  <c r="S117" i="4"/>
  <c r="S423" i="4"/>
  <c r="S411" i="4"/>
  <c r="S590" i="4"/>
  <c r="S116" i="4"/>
  <c r="S865" i="4"/>
  <c r="S33" i="4"/>
  <c r="S126" i="4"/>
  <c r="S54" i="4"/>
  <c r="S723" i="4"/>
  <c r="S617" i="4"/>
  <c r="S204" i="4"/>
  <c r="S549" i="4"/>
  <c r="S757" i="4"/>
  <c r="S678" i="4"/>
  <c r="S379" i="4"/>
  <c r="S570" i="4"/>
  <c r="S861" i="4"/>
  <c r="S21" i="4"/>
  <c r="S203" i="4"/>
  <c r="S239" i="4"/>
  <c r="S537" i="4"/>
  <c r="S118" i="4"/>
  <c r="S341" i="4"/>
  <c r="S96" i="4"/>
  <c r="S835" i="4"/>
  <c r="S249" i="4"/>
  <c r="S133" i="4"/>
  <c r="S270" i="4"/>
  <c r="S727" i="4"/>
  <c r="S305" i="4"/>
  <c r="S648" i="4"/>
  <c r="S454" i="4"/>
  <c r="S360" i="4"/>
  <c r="S714" i="4"/>
  <c r="S19" i="4"/>
  <c r="S874" i="4"/>
  <c r="S385" i="4"/>
  <c r="S587" i="4"/>
  <c r="S445" i="4"/>
  <c r="S542" i="4"/>
  <c r="S389" i="4"/>
  <c r="S474" i="4"/>
  <c r="S668" i="4"/>
  <c r="S556" i="4"/>
  <c r="S151" i="4"/>
  <c r="S332" i="4"/>
  <c r="S181" i="4"/>
  <c r="S504" i="4"/>
  <c r="S641" i="4"/>
  <c r="S69" i="4"/>
  <c r="S847" i="4"/>
  <c r="S746" i="4"/>
  <c r="S383" i="4"/>
  <c r="S664" i="4"/>
  <c r="S846" i="4"/>
  <c r="S849" i="4"/>
  <c r="S212" i="4"/>
  <c r="S180" i="4"/>
  <c r="S713" i="4"/>
  <c r="S245" i="4"/>
  <c r="S631" i="4"/>
  <c r="S314" i="4"/>
  <c r="S465" i="4"/>
  <c r="S453" i="4"/>
  <c r="S431" i="4"/>
  <c r="S113" i="4"/>
  <c r="S540" i="4"/>
  <c r="S310" i="4"/>
  <c r="S526" i="4"/>
  <c r="S447" i="4"/>
  <c r="S687" i="4"/>
  <c r="S200" i="4"/>
  <c r="S869" i="4"/>
  <c r="S50" i="4"/>
  <c r="S783" i="4"/>
  <c r="S656" i="4"/>
  <c r="S774" i="4"/>
  <c r="S666" i="4"/>
  <c r="S400" i="4"/>
  <c r="S500" i="4"/>
  <c r="S663" i="4"/>
  <c r="S657" i="4"/>
  <c r="S448" i="4"/>
  <c r="S152" i="4"/>
  <c r="S710" i="4"/>
  <c r="S290" i="4"/>
  <c r="S460" i="4"/>
  <c r="S555" i="4"/>
  <c r="S403" i="4"/>
  <c r="S712" i="4"/>
  <c r="S57" i="4"/>
  <c r="S702" i="4"/>
  <c r="S463" i="4"/>
  <c r="S765" i="4"/>
  <c r="S220" i="4"/>
  <c r="S451" i="4"/>
  <c r="S873" i="4"/>
  <c r="S412" i="4"/>
  <c r="S141" i="4"/>
  <c r="S256" i="4"/>
  <c r="S751" i="4"/>
  <c r="S179" i="4"/>
  <c r="S297" i="4"/>
  <c r="S279" i="4"/>
  <c r="S730" i="4"/>
  <c r="S386" i="4"/>
  <c r="S724" i="4"/>
  <c r="S818" i="4"/>
  <c r="S880" i="4"/>
  <c r="S211" i="4"/>
  <c r="S815" i="4"/>
  <c r="S457" i="4"/>
  <c r="S475" i="4"/>
  <c r="S686" i="4"/>
  <c r="S698" i="4"/>
  <c r="S794" i="4"/>
  <c r="S130" i="4"/>
  <c r="S655" i="4"/>
  <c r="S501" i="4"/>
  <c r="S376" i="4"/>
  <c r="S89" i="4"/>
  <c r="S277" i="4"/>
  <c r="S41" i="4"/>
  <c r="S209" i="4"/>
  <c r="S63" i="4"/>
  <c r="S842" i="4"/>
  <c r="S161" i="4"/>
  <c r="S73" i="4"/>
  <c r="S60" i="4"/>
  <c r="S729" i="4"/>
  <c r="S591" i="4"/>
  <c r="F61" i="4"/>
  <c r="S599" i="4"/>
  <c r="S571" i="4"/>
  <c r="S574" i="4"/>
  <c r="S237" i="4"/>
  <c r="S88" i="4"/>
  <c r="S313" i="4"/>
  <c r="S82" i="4"/>
  <c r="S440" i="4"/>
  <c r="S441" i="4"/>
  <c r="S606" i="4"/>
  <c r="S508" i="4"/>
  <c r="S623" i="4"/>
  <c r="S807" i="4"/>
  <c r="S829" i="4"/>
  <c r="S198" i="4"/>
  <c r="S205" i="4"/>
  <c r="S345" i="4"/>
  <c r="S867" i="4"/>
  <c r="S572" i="4"/>
  <c r="S768" i="4"/>
  <c r="S455" i="4"/>
  <c r="S452" i="4"/>
  <c r="S246" i="4"/>
  <c r="S466" i="4"/>
  <c r="S331" i="4"/>
  <c r="S112" i="4"/>
  <c r="S426" i="4"/>
  <c r="S66" i="4"/>
  <c r="S124" i="4"/>
  <c r="S298" i="4"/>
  <c r="S706" i="4"/>
  <c r="S680" i="4"/>
  <c r="S836" i="4"/>
  <c r="S275" i="4"/>
  <c r="S61" i="4"/>
  <c r="S77" i="4"/>
  <c r="S312" i="4"/>
  <c r="S100" i="4"/>
  <c r="S711" i="4"/>
  <c r="S430" i="4"/>
  <c r="S330" i="4"/>
  <c r="S684" i="4"/>
  <c r="S479" i="4"/>
  <c r="S494" i="4"/>
  <c r="S532" i="4"/>
  <c r="S76" i="4"/>
  <c r="S99" i="4"/>
  <c r="S110" i="4"/>
  <c r="S168" i="4"/>
  <c r="S749" i="4"/>
  <c r="S489" i="4"/>
  <c r="S78" i="4"/>
  <c r="S845" i="4"/>
  <c r="S632" i="4"/>
  <c r="S291" i="4"/>
  <c r="S282" i="4"/>
  <c r="S197" i="4"/>
  <c r="S172" i="4"/>
  <c r="S640" i="4"/>
  <c r="S243" i="4"/>
  <c r="S91" i="4"/>
  <c r="S132" i="4"/>
  <c r="S886" i="4"/>
  <c r="S704" i="4"/>
  <c r="S737" i="4"/>
  <c r="S859" i="4"/>
  <c r="S760" i="4"/>
  <c r="S393" i="4"/>
  <c r="S726" i="4"/>
  <c r="S214" i="4"/>
  <c r="S536" i="4"/>
  <c r="S64" i="4"/>
  <c r="S135" i="4"/>
  <c r="S596" i="4"/>
  <c r="S721" i="4"/>
  <c r="S40" i="4"/>
  <c r="S65" i="4"/>
  <c r="S736" i="4"/>
  <c r="S158" i="4"/>
  <c r="S645" i="4"/>
  <c r="S589" i="4"/>
  <c r="S471" i="4"/>
  <c r="S257" i="4"/>
  <c r="S20" i="4"/>
  <c r="S752" i="4"/>
  <c r="S776" i="4"/>
  <c r="S853" i="4"/>
  <c r="S123" i="4"/>
  <c r="S170" i="4"/>
  <c r="S604" i="4"/>
  <c r="S834" i="4"/>
  <c r="S506" i="4"/>
  <c r="S195" i="4"/>
  <c r="S377" i="4"/>
  <c r="S15" i="4"/>
  <c r="S221" i="4"/>
  <c r="S402" i="4"/>
  <c r="S560" i="4"/>
  <c r="S651" i="4"/>
  <c r="S409" i="4"/>
  <c r="S518" i="4"/>
  <c r="S562" i="4"/>
  <c r="S649" i="4"/>
  <c r="S420" i="4"/>
  <c r="S673" i="4"/>
  <c r="S719" i="4"/>
  <c r="S705" i="4"/>
  <c r="S609" i="4"/>
  <c r="S626" i="4"/>
  <c r="S661" i="4"/>
  <c r="S435" i="4"/>
  <c r="S155" i="4"/>
  <c r="S541" i="4"/>
  <c r="S824" i="4"/>
  <c r="S319" i="4"/>
  <c r="S636" i="4"/>
  <c r="S70" i="4"/>
  <c r="S289" i="4"/>
  <c r="S351" i="4"/>
  <c r="S11" i="4"/>
  <c r="S817" i="4"/>
  <c r="S248" i="4"/>
  <c r="S185" i="4"/>
  <c r="S511" i="4"/>
  <c r="S35" i="4"/>
  <c r="S75" i="4"/>
  <c r="S85" i="4"/>
  <c r="S235" i="4"/>
  <c r="S607" i="4"/>
  <c r="S98" i="4"/>
  <c r="S39" i="4"/>
  <c r="S559" i="4"/>
  <c r="S546" i="4"/>
  <c r="S311" i="4"/>
  <c r="S67" i="4"/>
  <c r="S17" i="4"/>
  <c r="S667" i="4"/>
  <c r="S83" i="4"/>
  <c r="S450" i="4"/>
  <c r="S588" i="4"/>
  <c r="S433" i="4"/>
  <c r="S535" i="4"/>
  <c r="S44" i="4"/>
  <c r="S679" i="4"/>
  <c r="S392" i="4"/>
  <c r="S696" i="4"/>
  <c r="S883" i="4"/>
  <c r="S374" i="4"/>
  <c r="S725" i="4"/>
  <c r="S273" i="4"/>
  <c r="S825" i="4"/>
  <c r="S553" i="4"/>
  <c r="S513" i="4"/>
  <c r="S577" i="4"/>
  <c r="S184" i="4"/>
  <c r="S401" i="4"/>
  <c r="S652" i="4"/>
  <c r="S55" i="4"/>
  <c r="S9" i="4"/>
  <c r="S68" i="4"/>
  <c r="S380" i="4"/>
  <c r="S421" i="4"/>
  <c r="S830" i="4"/>
  <c r="S74" i="4"/>
  <c r="S538" i="4"/>
  <c r="S29" i="4"/>
  <c r="S491" i="4"/>
  <c r="S857" i="4"/>
  <c r="S480" i="4"/>
  <c r="S346" i="4"/>
  <c r="S218" i="4"/>
  <c r="S52" i="4"/>
  <c r="S36" i="4"/>
  <c r="S97" i="4"/>
  <c r="S613" i="4"/>
  <c r="S53" i="4"/>
  <c r="S875" i="4"/>
  <c r="S370" i="4"/>
  <c r="S143" i="4"/>
  <c r="S425" i="4"/>
  <c r="S362" i="4"/>
  <c r="S770" i="4"/>
  <c r="S814" i="4"/>
  <c r="S637" i="4"/>
  <c r="S472" i="4"/>
  <c r="S828" i="4"/>
  <c r="S365" i="4"/>
  <c r="F60" i="4"/>
  <c r="F63" i="4" s="1"/>
  <c r="S182" i="4"/>
  <c r="S838" i="4"/>
  <c r="S284" i="4"/>
  <c r="S333" i="4"/>
  <c r="S502" i="4"/>
  <c r="S755" i="4"/>
  <c r="S748" i="4"/>
  <c r="S304" i="4"/>
  <c r="S866" i="4"/>
  <c r="S782" i="4"/>
  <c r="S528" i="4"/>
  <c r="S646" i="4"/>
  <c r="S552" i="4"/>
  <c r="S167" i="4"/>
  <c r="S58" i="4"/>
  <c r="S406" i="4"/>
  <c r="S368" i="4"/>
  <c r="S240" i="4"/>
  <c r="S208" i="4"/>
  <c r="S71" i="4"/>
  <c r="S366" i="4"/>
  <c r="S621" i="4"/>
  <c r="S241" i="4"/>
  <c r="S505" i="4"/>
  <c r="S293" i="4"/>
  <c r="S352" i="4"/>
  <c r="S238" i="4"/>
  <c r="S539" i="4"/>
  <c r="S644" i="4"/>
  <c r="S156" i="4"/>
  <c r="S733" i="4"/>
  <c r="S581" i="4"/>
  <c r="S852" i="4"/>
  <c r="S145" i="4"/>
  <c r="S229" i="4"/>
  <c r="S578" i="4"/>
  <c r="S841" i="4"/>
  <c r="S101" i="4"/>
  <c r="S758" i="4"/>
  <c r="S796" i="4"/>
  <c r="S299" i="4"/>
  <c r="S517" i="4"/>
  <c r="S109" i="4"/>
  <c r="S769" i="4"/>
  <c r="S34" i="4"/>
  <c r="S476" i="4"/>
  <c r="S72" i="4"/>
  <c r="S107" i="4"/>
  <c r="S38" i="4"/>
  <c r="S743" i="4"/>
  <c r="S344" i="4"/>
  <c r="S584" i="4"/>
  <c r="G55" i="4"/>
  <c r="T49" i="4" s="1"/>
  <c r="G54" i="4"/>
  <c r="G35" i="11" l="1"/>
  <c r="G37" i="11" s="1"/>
  <c r="I37" i="11" s="1"/>
  <c r="I36" i="11" s="1"/>
  <c r="B19" i="6"/>
  <c r="E21" i="7"/>
  <c r="D19" i="9"/>
  <c r="B35" i="11"/>
  <c r="D35" i="11" s="1"/>
  <c r="D37" i="11" s="1"/>
  <c r="C39" i="11" s="1"/>
  <c r="B19" i="7"/>
  <c r="F14" i="21"/>
  <c r="E18" i="21" s="1"/>
  <c r="D25" i="6"/>
  <c r="B25" i="6" s="1"/>
  <c r="B19" i="24"/>
  <c r="F14" i="8"/>
  <c r="E17" i="8" s="1"/>
  <c r="D15" i="6"/>
  <c r="D16" i="6" s="1"/>
  <c r="B17" i="6" s="1"/>
  <c r="B52" i="24"/>
  <c r="B53" i="24" s="1"/>
  <c r="B54" i="24" s="1"/>
  <c r="B59" i="24"/>
  <c r="B60" i="24" s="1"/>
  <c r="B65" i="24" s="1"/>
  <c r="H29" i="24"/>
  <c r="D37" i="24" s="1"/>
  <c r="B16" i="7"/>
  <c r="A12" i="9"/>
  <c r="B20" i="24"/>
  <c r="E68" i="4"/>
  <c r="E67" i="4"/>
  <c r="G46" i="11"/>
  <c r="I46" i="11" s="1"/>
  <c r="I35" i="11"/>
  <c r="F65" i="4"/>
  <c r="F66" i="4" s="1"/>
  <c r="T338" i="4"/>
  <c r="T761" i="4"/>
  <c r="T280" i="4"/>
  <c r="T540" i="4"/>
  <c r="T42" i="4"/>
  <c r="T664" i="4"/>
  <c r="T571" i="4"/>
  <c r="T750" i="4"/>
  <c r="T443" i="4"/>
  <c r="T421" i="4"/>
  <c r="T819" i="4"/>
  <c r="T211" i="4"/>
  <c r="T398" i="4"/>
  <c r="T622" i="4"/>
  <c r="T287" i="4"/>
  <c r="T18" i="4"/>
  <c r="T565" i="4"/>
  <c r="T243" i="4"/>
  <c r="G61" i="4"/>
  <c r="T641" i="4"/>
  <c r="T11" i="4"/>
  <c r="T599" i="4"/>
  <c r="T542" i="4"/>
  <c r="T723" i="4"/>
  <c r="T57" i="4"/>
  <c r="T128" i="4"/>
  <c r="T643" i="4"/>
  <c r="T840" i="4"/>
  <c r="T411" i="4"/>
  <c r="T736" i="4"/>
  <c r="T367" i="4"/>
  <c r="T762" i="4"/>
  <c r="T835" i="4"/>
  <c r="T377" i="4"/>
  <c r="T826" i="4"/>
  <c r="T578" i="4"/>
  <c r="T173" i="4"/>
  <c r="T219" i="4"/>
  <c r="T258" i="4"/>
  <c r="T727" i="4"/>
  <c r="T722" i="4"/>
  <c r="T655" i="4"/>
  <c r="T725" i="4"/>
  <c r="T492" i="4"/>
  <c r="T765" i="4"/>
  <c r="T148" i="4"/>
  <c r="T609" i="4"/>
  <c r="T493" i="4"/>
  <c r="T150" i="4"/>
  <c r="T100" i="4"/>
  <c r="T698" i="4"/>
  <c r="T841" i="4"/>
  <c r="T274" i="4"/>
  <c r="T435" i="4"/>
  <c r="T821" i="4"/>
  <c r="T638" i="4"/>
  <c r="T675" i="4"/>
  <c r="T79" i="4"/>
  <c r="T177" i="4"/>
  <c r="T769" i="4"/>
  <c r="T309" i="4"/>
  <c r="T681" i="4"/>
  <c r="T129" i="4"/>
  <c r="T52" i="4"/>
  <c r="G64" i="4"/>
  <c r="T135" i="4"/>
  <c r="T837" i="4"/>
  <c r="T486" i="4"/>
  <c r="T607" i="4"/>
  <c r="T276" i="4"/>
  <c r="T206" i="4"/>
  <c r="T299" i="4"/>
  <c r="T799" i="4"/>
  <c r="T45" i="4"/>
  <c r="T514" i="4"/>
  <c r="T20" i="4"/>
  <c r="T170" i="4"/>
  <c r="T165" i="4"/>
  <c r="T289" i="4"/>
  <c r="T476" i="4"/>
  <c r="T108" i="4"/>
  <c r="T481" i="4"/>
  <c r="T240" i="4"/>
  <c r="T322" i="4"/>
  <c r="T650" i="4"/>
  <c r="T139" i="4"/>
  <c r="T372" i="4"/>
  <c r="T770" i="4"/>
  <c r="T342" i="4"/>
  <c r="T151" i="4"/>
  <c r="T348" i="4"/>
  <c r="T838" i="4"/>
  <c r="T418" i="4"/>
  <c r="T546" i="4"/>
  <c r="T634" i="4"/>
  <c r="T864" i="4"/>
  <c r="T526" i="4"/>
  <c r="T136" i="4"/>
  <c r="T30" i="4"/>
  <c r="T615" i="4"/>
  <c r="T742" i="4"/>
  <c r="T203" i="4"/>
  <c r="T760" i="4"/>
  <c r="T98" i="4"/>
  <c r="T874" i="4"/>
  <c r="T55" i="4"/>
  <c r="T202" i="4"/>
  <c r="T89" i="4"/>
  <c r="T65" i="4"/>
  <c r="T612" i="4"/>
  <c r="T660" i="4"/>
  <c r="T798" i="4"/>
  <c r="T307" i="4"/>
  <c r="T167" i="4"/>
  <c r="T528" i="4"/>
  <c r="T496" i="4"/>
  <c r="T388" i="4"/>
  <c r="T440" i="4"/>
  <c r="T396" i="4"/>
  <c r="T614" i="4"/>
  <c r="T739" i="4"/>
  <c r="T116" i="4"/>
  <c r="T209" i="4"/>
  <c r="T735" i="4"/>
  <c r="T335" i="4"/>
  <c r="T520" i="4"/>
  <c r="T699" i="4"/>
  <c r="T792" i="4"/>
  <c r="T327" i="4"/>
  <c r="T758" i="4"/>
  <c r="T630" i="4"/>
  <c r="T876" i="4"/>
  <c r="T490" i="4"/>
  <c r="T794" i="4"/>
  <c r="T465" i="4"/>
  <c r="T142" i="4"/>
  <c r="T76" i="4"/>
  <c r="T688" i="4"/>
  <c r="T823" i="4"/>
  <c r="T559" i="4"/>
  <c r="T871" i="4"/>
  <c r="T847" i="4"/>
  <c r="T352" i="4"/>
  <c r="T152" i="4"/>
  <c r="T623" i="4"/>
  <c r="T733" i="4"/>
  <c r="T137" i="4"/>
  <c r="T111" i="4"/>
  <c r="T78" i="4"/>
  <c r="T853" i="4"/>
  <c r="T291" i="4"/>
  <c r="T475" i="4"/>
  <c r="T586" i="4"/>
  <c r="T702" i="4"/>
  <c r="T364" i="4"/>
  <c r="T556" i="4"/>
  <c r="T597" i="4"/>
  <c r="T813" i="4"/>
  <c r="T767" i="4"/>
  <c r="T332" i="4"/>
  <c r="T154" i="4"/>
  <c r="T210" i="4"/>
  <c r="T745" i="4"/>
  <c r="T445" i="4"/>
  <c r="T37" i="4"/>
  <c r="T721" i="4"/>
  <c r="T470" i="4"/>
  <c r="T861" i="4"/>
  <c r="T605" i="4"/>
  <c r="T331" i="4"/>
  <c r="T644" i="4"/>
  <c r="T604" i="4"/>
  <c r="T285" i="4"/>
  <c r="T105" i="4"/>
  <c r="T325" i="4"/>
  <c r="T606" i="4"/>
  <c r="T391" i="4"/>
  <c r="T732" i="4"/>
  <c r="T324" i="4"/>
  <c r="T63" i="4"/>
  <c r="T387" i="4"/>
  <c r="T617" i="4"/>
  <c r="T531" i="4"/>
  <c r="T427" i="4"/>
  <c r="T575" i="4"/>
  <c r="T507" i="4"/>
  <c r="T379" i="4"/>
  <c r="T608" i="4"/>
  <c r="T13" i="4"/>
  <c r="T686" i="4"/>
  <c r="T278" i="4"/>
  <c r="T101" i="4"/>
  <c r="T827" i="4"/>
  <c r="T385" i="4"/>
  <c r="T283" i="4"/>
  <c r="T807" i="4"/>
  <c r="T519" i="4"/>
  <c r="T538" i="4"/>
  <c r="T787" i="4"/>
  <c r="T157" i="4"/>
  <c r="T774" i="4"/>
  <c r="T577" i="4"/>
  <c r="T510" i="4"/>
  <c r="T390" i="4"/>
  <c r="T593" i="4"/>
  <c r="T779" i="4"/>
  <c r="T397" i="4"/>
  <c r="T844" i="4"/>
  <c r="T149" i="4"/>
  <c r="T741" i="4"/>
  <c r="T764" i="4"/>
  <c r="T692" i="4"/>
  <c r="T551" i="4"/>
  <c r="T223" i="4"/>
  <c r="T513" i="4"/>
  <c r="T404" i="4"/>
  <c r="T818" i="4"/>
  <c r="T221" i="4"/>
  <c r="T237" i="4"/>
  <c r="T873" i="4"/>
  <c r="T752" i="4"/>
  <c r="T141" i="4"/>
  <c r="T718" i="4"/>
  <c r="T120" i="4"/>
  <c r="T138" i="4"/>
  <c r="T424" i="4"/>
  <c r="T374" i="4"/>
  <c r="T487" i="4"/>
  <c r="T527" i="4"/>
  <c r="T353" i="4"/>
  <c r="T168" i="4"/>
  <c r="T449" i="4"/>
  <c r="T766" i="4"/>
  <c r="T245" i="4"/>
  <c r="T738" i="4"/>
  <c r="T428" i="4"/>
  <c r="T261" i="4"/>
  <c r="T737" i="4"/>
  <c r="T729" i="4"/>
  <c r="T64" i="4"/>
  <c r="T667" i="4"/>
  <c r="T96" i="4"/>
  <c r="T858" i="4"/>
  <c r="T506" i="4"/>
  <c r="T668" i="4"/>
  <c r="T178" i="4"/>
  <c r="T756" i="4"/>
  <c r="T156" i="4"/>
  <c r="T234" i="4"/>
  <c r="T587" i="4"/>
  <c r="T544" i="4"/>
  <c r="T778" i="4"/>
  <c r="T834" i="4"/>
  <c r="T419" i="4"/>
  <c r="T361" i="4"/>
  <c r="T466" i="4"/>
  <c r="T409" i="4"/>
  <c r="T880" i="4"/>
  <c r="T719" i="4"/>
  <c r="T567" i="4"/>
  <c r="T251" i="4"/>
  <c r="T32" i="4"/>
  <c r="T631" i="4"/>
  <c r="T249" i="4"/>
  <c r="T262" i="4"/>
  <c r="T29" i="4"/>
  <c r="T239" i="4"/>
  <c r="T788" i="4"/>
  <c r="T724" i="4"/>
  <c r="T329" i="4"/>
  <c r="T436" i="4"/>
  <c r="T362" i="4"/>
  <c r="T824" i="4"/>
  <c r="T657" i="4"/>
  <c r="T771" i="4"/>
  <c r="T749" i="4"/>
  <c r="T184" i="4"/>
  <c r="T619" i="4"/>
  <c r="T885" i="4"/>
  <c r="T323" i="4"/>
  <c r="T852" i="4"/>
  <c r="T339" i="4"/>
  <c r="T683" i="4"/>
  <c r="T155" i="4"/>
  <c r="T848" i="4"/>
  <c r="T102" i="4"/>
  <c r="T71" i="4"/>
  <c r="T618" i="4"/>
  <c r="T201" i="4"/>
  <c r="T227" i="4"/>
  <c r="T12" i="4"/>
  <c r="T92" i="4"/>
  <c r="T444" i="4"/>
  <c r="T119" i="4"/>
  <c r="T402" i="4"/>
  <c r="T648" i="4"/>
  <c r="T632" i="4"/>
  <c r="T292" i="4"/>
  <c r="T625" i="4"/>
  <c r="T839" i="4"/>
  <c r="T680" i="4"/>
  <c r="T515" i="4"/>
  <c r="T131" i="4"/>
  <c r="T843" i="4"/>
  <c r="T665" i="4"/>
  <c r="G60" i="4"/>
  <c r="G63" i="4" s="1"/>
  <c r="T854" i="4"/>
  <c r="T365" i="4"/>
  <c r="T845" i="4"/>
  <c r="T222" i="4"/>
  <c r="T70" i="4"/>
  <c r="T633" i="4"/>
  <c r="T87" i="4"/>
  <c r="T61" i="4"/>
  <c r="T430" i="4"/>
  <c r="T525" i="4"/>
  <c r="T554" i="4"/>
  <c r="T238" i="4"/>
  <c r="T775" i="4"/>
  <c r="T153" i="4"/>
  <c r="T161" i="4"/>
  <c r="T751" i="4"/>
  <c r="T270" i="4"/>
  <c r="T164" i="4"/>
  <c r="T147" i="4"/>
  <c r="T662" i="4"/>
  <c r="T669" i="4"/>
  <c r="T109" i="4"/>
  <c r="T616" i="4"/>
  <c r="T635" i="4"/>
  <c r="T19" i="4"/>
  <c r="T113" i="4"/>
  <c r="T712" i="4"/>
  <c r="T713" i="4"/>
  <c r="T628" i="4"/>
  <c r="T676" i="4"/>
  <c r="T558" i="4"/>
  <c r="T171" i="4"/>
  <c r="T425" i="4"/>
  <c r="T589" i="4"/>
  <c r="T508" i="4"/>
  <c r="T717" i="4"/>
  <c r="T547" i="4"/>
  <c r="T576" i="4"/>
  <c r="T495" i="4"/>
  <c r="T448" i="4"/>
  <c r="T696" i="4"/>
  <c r="T350" i="4"/>
  <c r="T293" i="4"/>
  <c r="T776" i="4"/>
  <c r="T73" i="4"/>
  <c r="T592" i="4"/>
  <c r="T705" i="4"/>
  <c r="T91" i="4"/>
  <c r="T414" i="4"/>
  <c r="T337" i="4"/>
  <c r="T772" i="4"/>
  <c r="T313" i="4"/>
  <c r="T454" i="4"/>
  <c r="T386" i="4"/>
  <c r="T537" i="4"/>
  <c r="T311" i="4"/>
  <c r="T438" i="4"/>
  <c r="T121" i="4"/>
  <c r="T62" i="4"/>
  <c r="T747" i="4"/>
  <c r="T535" i="4"/>
  <c r="T678" i="4"/>
  <c r="T499" i="4"/>
  <c r="T791" i="4"/>
  <c r="T194" i="4"/>
  <c r="T477" i="4"/>
  <c r="T133" i="4"/>
  <c r="T842" i="4"/>
  <c r="T782" i="4"/>
  <c r="T68" i="4"/>
  <c r="T218" i="4"/>
  <c r="T281" i="4"/>
  <c r="T127" i="4"/>
  <c r="T524" i="4"/>
  <c r="T51" i="4"/>
  <c r="T461" i="4"/>
  <c r="T103" i="4"/>
  <c r="T566" i="4"/>
  <c r="T268" i="4"/>
  <c r="T182" i="4"/>
  <c r="T384" i="4"/>
  <c r="T877" i="4"/>
  <c r="T456" i="4"/>
  <c r="T829" i="4"/>
  <c r="T691" i="4"/>
  <c r="T207" i="4"/>
  <c r="T200" i="4"/>
  <c r="T603" i="4"/>
  <c r="T99" i="4"/>
  <c r="T805" i="4"/>
  <c r="T347" i="4"/>
  <c r="T754" i="4"/>
  <c r="T195" i="4"/>
  <c r="T423" i="4"/>
  <c r="T602" i="4"/>
  <c r="T50" i="4"/>
  <c r="T491" i="4"/>
  <c r="T204" i="4"/>
  <c r="T596" i="4"/>
  <c r="T666" i="4"/>
  <c r="T849" i="4"/>
  <c r="T214" i="4"/>
  <c r="T570" i="4"/>
  <c r="T645" i="4"/>
  <c r="T86" i="4"/>
  <c r="T216" i="4"/>
  <c r="T598" i="4"/>
  <c r="T320" i="4"/>
  <c r="T186" i="4"/>
  <c r="T189" i="4"/>
  <c r="T640" i="4"/>
  <c r="T22" i="4"/>
  <c r="T808" i="4"/>
  <c r="T656" i="4"/>
  <c r="T160" i="4"/>
  <c r="T685" i="4"/>
  <c r="T647" i="4"/>
  <c r="T282" i="4"/>
  <c r="T530" i="4"/>
  <c r="T511" i="4"/>
  <c r="T642" i="4"/>
  <c r="T780" i="4"/>
  <c r="T344" i="4"/>
  <c r="T144" i="4"/>
  <c r="T356" i="4"/>
  <c r="T533" i="4"/>
  <c r="T124" i="4"/>
  <c r="T407" i="4"/>
  <c r="T833" i="4"/>
  <c r="T369" i="4"/>
  <c r="T458" i="4"/>
  <c r="T72" i="4"/>
  <c r="T795" i="4"/>
  <c r="T512" i="4"/>
  <c r="T453" i="4"/>
  <c r="T140" i="4"/>
  <c r="T363" i="4"/>
  <c r="T726" i="4"/>
  <c r="T33" i="4"/>
  <c r="T703" i="4"/>
  <c r="T75" i="4"/>
  <c r="T744" i="4"/>
  <c r="T590" i="4"/>
  <c r="T611" i="4"/>
  <c r="T97" i="4"/>
  <c r="T564" i="4"/>
  <c r="T498" i="4"/>
  <c r="T413" i="4"/>
  <c r="T859" i="4"/>
  <c r="T373" i="4"/>
  <c r="T417" i="4"/>
  <c r="T730" i="4"/>
  <c r="T378" i="4"/>
  <c r="T422" i="4"/>
  <c r="T601" i="4"/>
  <c r="T43" i="4"/>
  <c r="T174" i="4"/>
  <c r="T336" i="4"/>
  <c r="T15" i="4"/>
  <c r="T746" i="4"/>
  <c r="T886" i="4"/>
  <c r="T410" i="4"/>
  <c r="T90" i="4"/>
  <c r="T351" i="4"/>
  <c r="T695" i="4"/>
  <c r="T884" i="4"/>
  <c r="T252" i="4"/>
  <c r="T789" i="4"/>
  <c r="T260" i="4"/>
  <c r="T302" i="4"/>
  <c r="T561" i="4"/>
  <c r="T275" i="4"/>
  <c r="T134" i="4"/>
  <c r="T298" i="4"/>
  <c r="T693" i="4"/>
  <c r="T179" i="4"/>
  <c r="T16" i="4"/>
  <c r="T460" i="4"/>
  <c r="T230" i="4"/>
  <c r="T59" i="4"/>
  <c r="T66" i="4"/>
  <c r="T783" i="4"/>
  <c r="T579" i="4"/>
  <c r="T74" i="4"/>
  <c r="T810" i="4"/>
  <c r="T814" i="4"/>
  <c r="T31" i="4"/>
  <c r="T212" i="4"/>
  <c r="T406" i="4"/>
  <c r="T831" i="4"/>
  <c r="T272" i="4"/>
  <c r="T866" i="4"/>
  <c r="T405" i="4"/>
  <c r="T759" i="4"/>
  <c r="T259" i="4"/>
  <c r="T478" i="4"/>
  <c r="T485" i="4"/>
  <c r="T574" i="4"/>
  <c r="T654" i="4"/>
  <c r="T94" i="4"/>
  <c r="T169" i="4"/>
  <c r="T82" i="4"/>
  <c r="T300" i="4"/>
  <c r="T881" i="4"/>
  <c r="T215" i="4"/>
  <c r="T694" i="4"/>
  <c r="T663" i="4"/>
  <c r="T548" i="4"/>
  <c r="T659" i="4"/>
  <c r="T557" i="4"/>
  <c r="T343" i="4"/>
  <c r="T126" i="4"/>
  <c r="T671" i="4"/>
  <c r="T869" i="4"/>
  <c r="T472" i="4"/>
  <c r="T118" i="4"/>
  <c r="T653" i="4"/>
  <c r="T56" i="4"/>
  <c r="T588" i="4"/>
  <c r="T781" i="4"/>
  <c r="T591" i="4"/>
  <c r="T471" i="4"/>
  <c r="T815" i="4"/>
  <c r="T820" i="4"/>
  <c r="T483" i="4"/>
  <c r="T793" i="4"/>
  <c r="T585" i="4"/>
  <c r="T594" i="4"/>
  <c r="T34" i="4"/>
  <c r="T809" i="4"/>
  <c r="T786" i="4"/>
  <c r="T88" i="4"/>
  <c r="T480" i="4"/>
  <c r="T244" i="4"/>
  <c r="T516" i="4"/>
  <c r="T432" i="4"/>
  <c r="T502" i="4"/>
  <c r="T226" i="4"/>
  <c r="T677" i="4"/>
  <c r="T345" i="4"/>
  <c r="T434" i="4"/>
  <c r="T534" i="4"/>
  <c r="T69" i="4"/>
  <c r="T433" i="4"/>
  <c r="T553" i="4"/>
  <c r="T228" i="4"/>
  <c r="T370" i="4"/>
  <c r="T265" i="4"/>
  <c r="T555" i="4"/>
  <c r="T708" i="4"/>
  <c r="T308" i="4"/>
  <c r="T330" i="4"/>
  <c r="T580" i="4"/>
  <c r="T851" i="4"/>
  <c r="T473" i="4"/>
  <c r="T208" i="4"/>
  <c r="T166" i="4"/>
  <c r="T264" i="4"/>
  <c r="T349" i="4"/>
  <c r="T14" i="4"/>
  <c r="T522" i="4"/>
  <c r="T697" i="4"/>
  <c r="T451" i="4"/>
  <c r="T550" i="4"/>
  <c r="T106" i="4"/>
  <c r="T290" i="4"/>
  <c r="T755" i="4"/>
  <c r="T482" i="4"/>
  <c r="T649" i="4"/>
  <c r="T93" i="4"/>
  <c r="T846" i="4"/>
  <c r="T768" i="4"/>
  <c r="T248" i="4"/>
  <c r="T878" i="4"/>
  <c r="T359" i="4"/>
  <c r="T334" i="4"/>
  <c r="T46" i="4"/>
  <c r="T673" i="4"/>
  <c r="T114" i="4"/>
  <c r="T855" i="4"/>
  <c r="T595" i="4"/>
  <c r="T545" i="4"/>
  <c r="T728" i="4"/>
  <c r="T193" i="4"/>
  <c r="T624" i="4"/>
  <c r="T130" i="4"/>
  <c r="T191" i="4"/>
  <c r="T811" i="4"/>
  <c r="T21" i="4"/>
  <c r="T310" i="4"/>
  <c r="T358" i="4"/>
  <c r="T682" i="4"/>
  <c r="T132" i="4"/>
  <c r="T117" i="4"/>
  <c r="T328" i="4"/>
  <c r="T613" i="4"/>
  <c r="T600" i="4"/>
  <c r="T420" i="4"/>
  <c r="T489" i="4"/>
  <c r="T446" i="4"/>
  <c r="T39" i="4"/>
  <c r="T44" i="4"/>
  <c r="T104" i="4"/>
  <c r="T532" i="4"/>
  <c r="T231" i="4"/>
  <c r="T303" i="4"/>
  <c r="T28" i="4"/>
  <c r="T704" i="4"/>
  <c r="T825" i="4"/>
  <c r="T197" i="4"/>
  <c r="T568" i="4"/>
  <c r="T23" i="4"/>
  <c r="T707" i="4"/>
  <c r="T701" i="4"/>
  <c r="T54" i="4"/>
  <c r="T439" i="4"/>
  <c r="T523" i="4"/>
  <c r="T462" i="4"/>
  <c r="T47" i="4"/>
  <c r="T346" i="4"/>
  <c r="T401" i="4"/>
  <c r="T25" i="4"/>
  <c r="T267" i="4"/>
  <c r="T521" i="4"/>
  <c r="T875" i="4"/>
  <c r="T715" i="4"/>
  <c r="T860" i="4"/>
  <c r="T286" i="4"/>
  <c r="T255" i="4"/>
  <c r="T318" i="4"/>
  <c r="T84" i="4"/>
  <c r="T500" i="4"/>
  <c r="T720" i="4"/>
  <c r="T36" i="4"/>
  <c r="T242" i="4"/>
  <c r="T233" i="4"/>
  <c r="T250" i="4"/>
  <c r="T674" i="4"/>
  <c r="T314" i="4"/>
  <c r="T474" i="4"/>
  <c r="T125" i="4"/>
  <c r="T185" i="4"/>
  <c r="T145" i="4"/>
  <c r="T27" i="4"/>
  <c r="T297" i="4"/>
  <c r="T288" i="4"/>
  <c r="T734" i="4"/>
  <c r="T731" i="4"/>
  <c r="T172" i="4"/>
  <c r="T740" i="4"/>
  <c r="T464" i="4"/>
  <c r="T85" i="4"/>
  <c r="T716" i="4"/>
  <c r="T83" i="4"/>
  <c r="T549" i="4"/>
  <c r="T408" i="4"/>
  <c r="T301" i="4"/>
  <c r="T796" i="4"/>
  <c r="T569" i="4"/>
  <c r="T376" i="4"/>
  <c r="T366" i="4"/>
  <c r="T296" i="4"/>
  <c r="T360" i="4"/>
  <c r="T143" i="4"/>
  <c r="T416" i="4"/>
  <c r="T509" i="4"/>
  <c r="T81" i="4"/>
  <c r="T679" i="4"/>
  <c r="T253" i="4"/>
  <c r="T800" i="4"/>
  <c r="T497" i="4"/>
  <c r="T9" i="4"/>
  <c r="T317" i="4"/>
  <c r="T67" i="4"/>
  <c r="T563" i="4"/>
  <c r="T192" i="4"/>
  <c r="T53" i="4"/>
  <c r="T689" i="4"/>
  <c r="T541" i="4"/>
  <c r="T832" i="4"/>
  <c r="T375" i="4"/>
  <c r="T395" i="4"/>
  <c r="T24" i="4"/>
  <c r="T112" i="4"/>
  <c r="T463" i="4"/>
  <c r="T501" i="4"/>
  <c r="T763" i="4"/>
  <c r="T269" i="4"/>
  <c r="T479" i="4"/>
  <c r="T271" i="4"/>
  <c r="T333" i="4"/>
  <c r="T429" i="4"/>
  <c r="T123" i="4"/>
  <c r="T748" i="4"/>
  <c r="T817" i="4"/>
  <c r="T17" i="4"/>
  <c r="T198" i="4"/>
  <c r="T584" i="4"/>
  <c r="T190" i="4"/>
  <c r="T804" i="4"/>
  <c r="T394" i="4"/>
  <c r="T706" i="4"/>
  <c r="T670" i="4"/>
  <c r="T830" i="4"/>
  <c r="T450" i="4"/>
  <c r="T60" i="4"/>
  <c r="T442" i="4"/>
  <c r="T321" i="4"/>
  <c r="T229" i="4"/>
  <c r="T468" i="4"/>
  <c r="T254" i="4"/>
  <c r="T437" i="4"/>
  <c r="T710" i="4"/>
  <c r="T711" i="4"/>
  <c r="T241" i="4"/>
  <c r="T180" i="4"/>
  <c r="T400" i="4"/>
  <c r="T232" i="4"/>
  <c r="T560" i="4"/>
  <c r="T552" i="4"/>
  <c r="T48" i="4"/>
  <c r="T850" i="4"/>
  <c r="T205" i="4"/>
  <c r="T484" i="4"/>
  <c r="T312" i="4"/>
  <c r="T163" i="4"/>
  <c r="T341" i="4"/>
  <c r="T816" i="4"/>
  <c r="T803" i="4"/>
  <c r="T862" i="4"/>
  <c r="T806" i="4"/>
  <c r="T562" i="4"/>
  <c r="T95" i="4"/>
  <c r="T636" i="4"/>
  <c r="T583" i="4"/>
  <c r="T828" i="4"/>
  <c r="T626" i="4"/>
  <c r="T279" i="4"/>
  <c r="T41" i="4"/>
  <c r="T447" i="4"/>
  <c r="T319" i="4"/>
  <c r="T457" i="4"/>
  <c r="T743" i="4"/>
  <c r="T199" i="4"/>
  <c r="T158" i="4"/>
  <c r="T403" i="4"/>
  <c r="T868" i="4"/>
  <c r="T213" i="4"/>
  <c r="T467" i="4"/>
  <c r="T196" i="4"/>
  <c r="T326" i="4"/>
  <c r="T26" i="4"/>
  <c r="T38" i="4"/>
  <c r="T224" i="4"/>
  <c r="T295" i="4"/>
  <c r="T882" i="4"/>
  <c r="T316" i="4"/>
  <c r="T639" i="4"/>
  <c r="T77" i="4"/>
  <c r="T517" i="4"/>
  <c r="T235" i="4"/>
  <c r="T146" i="4"/>
  <c r="T415" i="4"/>
  <c r="T784" i="4"/>
  <c r="T368" i="4"/>
  <c r="T802" i="4"/>
  <c r="T247" i="4"/>
  <c r="T518" i="4"/>
  <c r="T159" i="4"/>
  <c r="T627" i="4"/>
  <c r="T581" i="4"/>
  <c r="T80" i="4"/>
  <c r="T306" i="4"/>
  <c r="T35" i="4"/>
  <c r="T187" i="4"/>
  <c r="T392" i="4"/>
  <c r="T431" i="4"/>
  <c r="T383" i="4"/>
  <c r="T188" i="4"/>
  <c r="T709" i="4"/>
  <c r="T658" i="4"/>
  <c r="T651" i="4"/>
  <c r="T801" i="4"/>
  <c r="T246" i="4"/>
  <c r="T753" i="4"/>
  <c r="T225" i="4"/>
  <c r="T883" i="4"/>
  <c r="T357" i="4"/>
  <c r="T797" i="4"/>
  <c r="T503" i="4"/>
  <c r="T371" i="4"/>
  <c r="T812" i="4"/>
  <c r="T284" i="4"/>
  <c r="T393" i="4"/>
  <c r="T504" i="4"/>
  <c r="T785" i="4"/>
  <c r="T857" i="4"/>
  <c r="T263" i="4"/>
  <c r="T183" i="4"/>
  <c r="T452" i="4"/>
  <c r="T757" i="4"/>
  <c r="T714" i="4"/>
  <c r="T58" i="4"/>
  <c r="T175" i="4"/>
  <c r="T539" i="4"/>
  <c r="T700" i="4"/>
  <c r="T773" i="4"/>
  <c r="T426" i="4"/>
  <c r="T110" i="4"/>
  <c r="T441" i="4"/>
  <c r="T690" i="4"/>
  <c r="T621" i="4"/>
  <c r="T543" i="4"/>
  <c r="T256" i="4"/>
  <c r="T863" i="4"/>
  <c r="T217" i="4"/>
  <c r="T637" i="4"/>
  <c r="T505" i="4"/>
  <c r="T399" i="4"/>
  <c r="T870" i="4"/>
  <c r="T856" i="4"/>
  <c r="T382" i="4"/>
  <c r="T294" i="4"/>
  <c r="T381" i="4"/>
  <c r="T867" i="4"/>
  <c r="T661" i="4"/>
  <c r="T652" i="4"/>
  <c r="T236" i="4"/>
  <c r="T879" i="4"/>
  <c r="T684" i="4"/>
  <c r="T469" i="4"/>
  <c r="T266" i="4"/>
  <c r="T273" i="4"/>
  <c r="T582" i="4"/>
  <c r="T646" i="4"/>
  <c r="T629" i="4"/>
  <c r="T380" i="4"/>
  <c r="T40" i="4"/>
  <c r="T10" i="4"/>
  <c r="T304" i="4"/>
  <c r="T220" i="4"/>
  <c r="T315" i="4"/>
  <c r="T176" i="4"/>
  <c r="T488" i="4"/>
  <c r="T836" i="4"/>
  <c r="T459" i="4"/>
  <c r="T340" i="4"/>
  <c r="T572" i="4"/>
  <c r="T181" i="4"/>
  <c r="T672" i="4"/>
  <c r="T257" i="4"/>
  <c r="T790" i="4"/>
  <c r="T455" i="4"/>
  <c r="T412" i="4"/>
  <c r="T122" i="4"/>
  <c r="T872" i="4"/>
  <c r="T822" i="4"/>
  <c r="T494" i="4"/>
  <c r="T354" i="4"/>
  <c r="T687" i="4"/>
  <c r="T529" i="4"/>
  <c r="T536" i="4"/>
  <c r="T107" i="4"/>
  <c r="T389" i="4"/>
  <c r="T162" i="4"/>
  <c r="T573" i="4"/>
  <c r="T865" i="4"/>
  <c r="T115" i="4"/>
  <c r="T277" i="4"/>
  <c r="T620" i="4"/>
  <c r="T355" i="4"/>
  <c r="T305" i="4"/>
  <c r="T777" i="4"/>
  <c r="T610" i="4"/>
  <c r="E61" i="21" l="1"/>
  <c r="F34" i="21"/>
  <c r="E17" i="21"/>
  <c r="G31" i="8"/>
  <c r="B27" i="6"/>
  <c r="A30" i="21"/>
  <c r="A31" i="21" s="1"/>
  <c r="A32" i="21" s="1"/>
  <c r="F68" i="4"/>
  <c r="B26" i="6"/>
  <c r="B46" i="11"/>
  <c r="D46" i="11" s="1"/>
  <c r="D48" i="11" s="1"/>
  <c r="C50" i="11" s="1"/>
  <c r="G31" i="21"/>
  <c r="A30" i="8"/>
  <c r="A31" i="8" s="1"/>
  <c r="E18" i="8"/>
  <c r="E61" i="8"/>
  <c r="H28" i="7"/>
  <c r="D37" i="7" s="1"/>
  <c r="G22" i="6"/>
  <c r="A45" i="6" s="1"/>
  <c r="F34" i="8"/>
  <c r="D36" i="24"/>
  <c r="D39" i="24"/>
  <c r="B43" i="24"/>
  <c r="I34" i="24"/>
  <c r="D59" i="24"/>
  <c r="H59" i="24" s="1"/>
  <c r="D65" i="24"/>
  <c r="H65" i="24" s="1"/>
  <c r="D43" i="24"/>
  <c r="L43" i="9"/>
  <c r="F67" i="4"/>
  <c r="B39" i="4" s="1"/>
  <c r="F39" i="11"/>
  <c r="G65" i="4"/>
  <c r="G66" i="4" s="1"/>
  <c r="A44" i="6" l="1"/>
  <c r="G68" i="4"/>
  <c r="D35" i="7"/>
  <c r="A55" i="7"/>
  <c r="D36" i="7"/>
  <c r="A54" i="7"/>
  <c r="D27" i="6"/>
  <c r="D30" i="6"/>
  <c r="D29" i="6"/>
  <c r="D28" i="6"/>
  <c r="B28" i="6"/>
  <c r="B30" i="6" s="1"/>
  <c r="I33" i="7"/>
  <c r="F15" i="24"/>
  <c r="B15" i="24"/>
  <c r="D24" i="24" s="1"/>
  <c r="B24" i="24" s="1"/>
  <c r="I24" i="9"/>
  <c r="A33" i="21"/>
  <c r="A32" i="8"/>
  <c r="L44" i="9"/>
  <c r="F50" i="11"/>
  <c r="H20" i="9"/>
  <c r="I22" i="7"/>
  <c r="C22" i="7"/>
  <c r="C43" i="9"/>
  <c r="L41" i="9"/>
  <c r="G67" i="4"/>
  <c r="E28" i="6" l="1"/>
  <c r="E30" i="6" s="1"/>
  <c r="E29" i="6"/>
  <c r="B35" i="24"/>
  <c r="C31" i="24"/>
  <c r="B34" i="7"/>
  <c r="C30" i="7"/>
  <c r="B25" i="24"/>
  <c r="A34" i="21"/>
  <c r="A33" i="8"/>
  <c r="B23" i="7"/>
  <c r="L42" i="9"/>
  <c r="B44" i="6"/>
  <c r="D43" i="9"/>
  <c r="C24" i="7"/>
  <c r="B24" i="7" s="1"/>
  <c r="G19" i="9"/>
  <c r="B34" i="24" l="1"/>
  <c r="B32" i="24"/>
  <c r="B33" i="24"/>
  <c r="B31" i="7"/>
  <c r="B32" i="7"/>
  <c r="B33" i="7"/>
  <c r="B27" i="24"/>
  <c r="B45" i="6"/>
  <c r="D18" i="21" s="1"/>
  <c r="D17" i="21"/>
  <c r="A35" i="21"/>
  <c r="A34" i="8"/>
  <c r="E22" i="9"/>
  <c r="B26" i="7"/>
  <c r="E24" i="9"/>
  <c r="C21" i="21" l="1"/>
  <c r="B36" i="24"/>
  <c r="A36" i="21"/>
  <c r="A35" i="8"/>
  <c r="B35" i="7"/>
  <c r="E37" i="24" l="1"/>
  <c r="E36" i="24" s="1"/>
  <c r="B39" i="24"/>
  <c r="A37" i="21"/>
  <c r="A36" i="8"/>
  <c r="E36" i="7"/>
  <c r="B37" i="7"/>
  <c r="E37" i="7" s="1"/>
  <c r="B55" i="7" s="1"/>
  <c r="B44" i="24" l="1"/>
  <c r="B46" i="24" s="1"/>
  <c r="E39" i="24"/>
  <c r="D44" i="24" s="1"/>
  <c r="D46" i="24" s="1"/>
  <c r="E35" i="7"/>
  <c r="A38" i="21"/>
  <c r="A37" i="8"/>
  <c r="B54" i="7"/>
  <c r="F44" i="24" l="1"/>
  <c r="F46" i="24" s="1"/>
  <c r="D58" i="24" s="1"/>
  <c r="H58" i="24" s="1"/>
  <c r="H60" i="24" s="1"/>
  <c r="A39" i="21"/>
  <c r="B38" i="21"/>
  <c r="C38" i="21" s="1"/>
  <c r="D17" i="8"/>
  <c r="A38" i="8"/>
  <c r="D60" i="24" l="1"/>
  <c r="H69" i="24"/>
  <c r="B33" i="8"/>
  <c r="C33" i="8" s="1"/>
  <c r="B31" i="8"/>
  <c r="C31" i="8" s="1"/>
  <c r="B30" i="8"/>
  <c r="C30" i="8" s="1"/>
  <c r="D30" i="8" s="1"/>
  <c r="B34" i="8"/>
  <c r="C34" i="8" s="1"/>
  <c r="A40" i="21"/>
  <c r="B39" i="21"/>
  <c r="C39" i="21" s="1"/>
  <c r="D61" i="21"/>
  <c r="D62" i="21" s="1"/>
  <c r="B30" i="21"/>
  <c r="C30" i="21" s="1"/>
  <c r="D30" i="21" s="1"/>
  <c r="B31" i="21"/>
  <c r="C31" i="21" s="1"/>
  <c r="B32" i="21"/>
  <c r="C32" i="21" s="1"/>
  <c r="B33" i="21"/>
  <c r="C33" i="21" s="1"/>
  <c r="B34" i="21"/>
  <c r="C34" i="21" s="1"/>
  <c r="B35" i="21"/>
  <c r="C35" i="21" s="1"/>
  <c r="B36" i="21"/>
  <c r="C36" i="21" s="1"/>
  <c r="B37" i="21"/>
  <c r="C37" i="21" s="1"/>
  <c r="B37" i="8"/>
  <c r="C37" i="8" s="1"/>
  <c r="B32" i="8"/>
  <c r="C32" i="8" s="1"/>
  <c r="B36" i="8"/>
  <c r="C36" i="8" s="1"/>
  <c r="B35" i="8"/>
  <c r="C35" i="8" s="1"/>
  <c r="A39" i="8"/>
  <c r="D18" i="8"/>
  <c r="B38" i="8" s="1"/>
  <c r="D61" i="8" l="1"/>
  <c r="C21" i="8"/>
  <c r="D31" i="21"/>
  <c r="D32" i="21" s="1"/>
  <c r="D33" i="21" s="1"/>
  <c r="D34" i="21" s="1"/>
  <c r="D35" i="21" s="1"/>
  <c r="D36" i="21" s="1"/>
  <c r="D37" i="21" s="1"/>
  <c r="B40" i="21"/>
  <c r="C40" i="21" s="1"/>
  <c r="A41" i="21"/>
  <c r="D31" i="8"/>
  <c r="D32" i="8" s="1"/>
  <c r="D33" i="8" s="1"/>
  <c r="D34" i="8" s="1"/>
  <c r="A40" i="8"/>
  <c r="B39" i="8"/>
  <c r="C39" i="8" s="1"/>
  <c r="C38" i="8"/>
  <c r="A42" i="21" l="1"/>
  <c r="B41" i="21"/>
  <c r="C41" i="21" s="1"/>
  <c r="D38" i="21"/>
  <c r="A41" i="8"/>
  <c r="B40" i="8"/>
  <c r="D62" i="8" s="1"/>
  <c r="D35" i="8"/>
  <c r="D39" i="21" l="1"/>
  <c r="B42" i="21"/>
  <c r="C42" i="21" s="1"/>
  <c r="A43" i="21"/>
  <c r="C40" i="8"/>
  <c r="A42" i="8"/>
  <c r="B41" i="8"/>
  <c r="C41" i="8" s="1"/>
  <c r="D36" i="8"/>
  <c r="A44" i="21" l="1"/>
  <c r="B43" i="21"/>
  <c r="C43" i="21" s="1"/>
  <c r="D40" i="21"/>
  <c r="D37" i="8"/>
  <c r="A43" i="8"/>
  <c r="B42" i="8"/>
  <c r="C42" i="8" s="1"/>
  <c r="D41" i="21" l="1"/>
  <c r="D42" i="21" s="1"/>
  <c r="D43" i="21" s="1"/>
  <c r="B44" i="21"/>
  <c r="C44" i="21" s="1"/>
  <c r="A45" i="21"/>
  <c r="H41" i="21"/>
  <c r="D38" i="8"/>
  <c r="A44" i="8"/>
  <c r="B43" i="8"/>
  <c r="C43" i="8" s="1"/>
  <c r="A46" i="21" l="1"/>
  <c r="B45" i="21"/>
  <c r="C45" i="21" s="1"/>
  <c r="D44" i="21"/>
  <c r="D39" i="8"/>
  <c r="A45" i="8"/>
  <c r="B44" i="8"/>
  <c r="C44" i="8" s="1"/>
  <c r="D45" i="21" l="1"/>
  <c r="B46" i="21"/>
  <c r="C46" i="21" s="1"/>
  <c r="A47" i="21"/>
  <c r="D40" i="8"/>
  <c r="H41" i="8" s="1"/>
  <c r="A46" i="8"/>
  <c r="B45" i="8"/>
  <c r="C45" i="8" s="1"/>
  <c r="B47" i="21" l="1"/>
  <c r="C47" i="21" s="1"/>
  <c r="A48" i="21"/>
  <c r="H43" i="21"/>
  <c r="D46" i="21"/>
  <c r="D41" i="8"/>
  <c r="D42" i="8" s="1"/>
  <c r="D43" i="8" s="1"/>
  <c r="D44" i="8" s="1"/>
  <c r="A47" i="8"/>
  <c r="B46" i="8"/>
  <c r="C46" i="8" s="1"/>
  <c r="D47" i="21" l="1"/>
  <c r="B48" i="21"/>
  <c r="C48" i="21" s="1"/>
  <c r="A49" i="21"/>
  <c r="D45" i="8"/>
  <c r="A48" i="8"/>
  <c r="B47" i="8"/>
  <c r="C47" i="8" s="1"/>
  <c r="A50" i="21" l="1"/>
  <c r="B50" i="21" s="1"/>
  <c r="C50" i="21" s="1"/>
  <c r="B49" i="21"/>
  <c r="C49" i="21" s="1"/>
  <c r="D48" i="21"/>
  <c r="H43" i="8"/>
  <c r="D46" i="8"/>
  <c r="D47" i="8" s="1"/>
  <c r="A49" i="8"/>
  <c r="B48" i="8"/>
  <c r="C48" i="8" s="1"/>
  <c r="D49" i="21" l="1"/>
  <c r="H37" i="21" s="1"/>
  <c r="B49" i="8"/>
  <c r="C49" i="8" s="1"/>
  <c r="A50" i="8"/>
  <c r="B50" i="8" s="1"/>
  <c r="C50" i="8" s="1"/>
  <c r="D48" i="8"/>
  <c r="G32" i="21" l="1"/>
  <c r="H36" i="21" a="1"/>
  <c r="H36" i="21" s="1"/>
  <c r="H35" i="21" a="1"/>
  <c r="H35" i="21" s="1"/>
  <c r="D50" i="21"/>
  <c r="C20" i="21"/>
  <c r="D49" i="8"/>
  <c r="D50" i="8" l="1"/>
  <c r="G32" i="8"/>
  <c r="H38" i="21"/>
  <c r="H39" i="21" s="1"/>
  <c r="H36" i="8" a="1"/>
  <c r="H36" i="8" s="1"/>
  <c r="H37" i="8"/>
  <c r="H35" i="8" a="1"/>
  <c r="H35" i="8" s="1"/>
  <c r="H38" i="8" l="1"/>
  <c r="H39" i="8" s="1"/>
  <c r="C20" i="8" s="1"/>
</calcChain>
</file>

<file path=xl/comments1.xml><?xml version="1.0" encoding="utf-8"?>
<comments xmlns="http://schemas.openxmlformats.org/spreadsheetml/2006/main">
  <authors>
    <author>Customer</author>
  </authors>
  <commentList>
    <comment ref="B18" authorId="0">
      <text>
        <r>
          <rPr>
            <sz val="9"/>
            <color indexed="81"/>
            <rFont val="Tahoma"/>
            <family val="2"/>
          </rPr>
          <t>Pmax zu P-Schnitt
Erfahrungswert,
abhängig vom Grundlastbedarf
(WW-Verbrauch)
Altbauten: ca. 4 - 5 
Neubauten: ca. 3-4
bestimmt den
Verlauf der JDL
Spitze (max)
Pschnitt =
kWh/a durch 8760</t>
        </r>
      </text>
    </comment>
    <comment ref="B20" authorId="0">
      <text>
        <r>
          <rPr>
            <sz val="9"/>
            <color indexed="81"/>
            <rFont val="Tahoma"/>
            <family val="2"/>
          </rPr>
          <t xml:space="preserve">Mindestwärmeleistung nur größer Null, wenn Nutzungsdauer 8760 h
</t>
        </r>
      </text>
    </comment>
    <comment ref="B26" authorId="0">
      <text>
        <r>
          <rPr>
            <sz val="9"/>
            <color indexed="81"/>
            <rFont val="Tahoma"/>
            <family val="2"/>
          </rPr>
          <t>Pmax zu P-Schnitt
Strom: Im Wohnbereich meist ca. 6
bestimmt den Verlauf der JDL
Spitze (max)
Pschnitt =
kWh/a durch Nutzungsdauer</t>
        </r>
      </text>
    </comment>
    <comment ref="B27" authorId="0">
      <text>
        <r>
          <rPr>
            <sz val="9"/>
            <color indexed="81"/>
            <rFont val="Tahoma"/>
            <family val="2"/>
          </rPr>
          <t>Pschnitt / Pmin
meist ca. 5
(Strombedarf wird in der Regel nie Null)</t>
        </r>
      </text>
    </comment>
    <comment ref="B37" authorId="0">
      <text>
        <r>
          <rPr>
            <b/>
            <sz val="9"/>
            <color indexed="81"/>
            <rFont val="Tahoma"/>
            <family val="2"/>
          </rPr>
          <t xml:space="preserve">darüber hinausgehende Eintragungen in der Liste werden nicht berücksichtigt
</t>
        </r>
        <r>
          <rPr>
            <sz val="9"/>
            <color indexed="81"/>
            <rFont val="Tahoma"/>
            <family val="2"/>
          </rPr>
          <t xml:space="preserve">
</t>
        </r>
      </text>
    </comment>
    <comment ref="B49" authorId="0">
      <text>
        <r>
          <rPr>
            <b/>
            <sz val="9"/>
            <color indexed="81"/>
            <rFont val="Tahoma"/>
            <family val="2"/>
          </rPr>
          <t>durchschnittlicher Wirkungsgrad nach Leistungsanteilen der tatsächlich gewählten BHKW</t>
        </r>
        <r>
          <rPr>
            <sz val="9"/>
            <color indexed="81"/>
            <rFont val="Tahoma"/>
            <family val="2"/>
          </rPr>
          <t xml:space="preserve">
</t>
        </r>
      </text>
    </comment>
    <comment ref="B51" authorId="0">
      <text>
        <r>
          <rPr>
            <b/>
            <sz val="9"/>
            <color indexed="81"/>
            <rFont val="Tahoma"/>
            <family val="2"/>
          </rPr>
          <t>darüber hinausgehende Eintragungen in der Liste werden nicht berücksichtigt</t>
        </r>
        <r>
          <rPr>
            <sz val="9"/>
            <color indexed="81"/>
            <rFont val="Tahoma"/>
            <family val="2"/>
          </rPr>
          <t xml:space="preserve">
</t>
        </r>
      </text>
    </comment>
    <comment ref="E51" authorId="0">
      <text>
        <r>
          <rPr>
            <b/>
            <sz val="9"/>
            <color indexed="81"/>
            <rFont val="Tahoma"/>
            <family val="2"/>
          </rPr>
          <t>nach getroffener BHKW-Wahl</t>
        </r>
        <r>
          <rPr>
            <sz val="9"/>
            <color indexed="81"/>
            <rFont val="Tahoma"/>
            <family val="2"/>
          </rPr>
          <t xml:space="preserve">
</t>
        </r>
      </text>
    </comment>
    <comment ref="B61" authorId="0">
      <text>
        <r>
          <rPr>
            <b/>
            <sz val="9"/>
            <color indexed="81"/>
            <rFont val="Tahoma"/>
            <family val="2"/>
          </rPr>
          <t>durchschnittlicher Wirkungsgrad nach Leistungsanteilen der tatsächlich gewählten Kessel</t>
        </r>
      </text>
    </comment>
    <comment ref="B64" authorId="0">
      <text>
        <r>
          <rPr>
            <sz val="9"/>
            <color indexed="81"/>
            <rFont val="Tahoma"/>
            <family val="2"/>
          </rPr>
          <t xml:space="preserve">mit/ohne
</t>
        </r>
      </text>
    </comment>
    <comment ref="B70" authorId="0">
      <text>
        <r>
          <rPr>
            <sz val="9"/>
            <color indexed="81"/>
            <rFont val="Tahoma"/>
            <family val="2"/>
          </rPr>
          <t xml:space="preserve">bei Stromverkauf an Endverbraucher: Preis, zu dem der Strom an Endverbraucher verkauft wird
</t>
        </r>
      </text>
    </comment>
    <comment ref="B71" authorId="0">
      <text>
        <r>
          <rPr>
            <sz val="9"/>
            <color indexed="81"/>
            <rFont val="Tahoma"/>
            <family val="2"/>
          </rPr>
          <t>evtl. höher als Vollbezug (geringere Menge), bei Verkauf an Mieter evtl. niedriger, da größere Menge als Einzelverbraucher</t>
        </r>
      </text>
    </comment>
  </commentList>
</comments>
</file>

<file path=xl/comments2.xml><?xml version="1.0" encoding="utf-8"?>
<comments xmlns="http://schemas.openxmlformats.org/spreadsheetml/2006/main">
  <authors>
    <author>Customer</author>
  </authors>
  <commentList>
    <comment ref="H35" authorId="0">
      <text>
        <r>
          <rPr>
            <sz val="9"/>
            <color indexed="81"/>
            <rFont val="Tahoma"/>
            <family val="2"/>
          </rPr>
          <t>Matrixformel: Eingabe mit Strg+Shift+Enter!</t>
        </r>
      </text>
    </comment>
    <comment ref="H36" authorId="0">
      <text>
        <r>
          <rPr>
            <sz val="9"/>
            <color indexed="81"/>
            <rFont val="Tahoma"/>
            <family val="2"/>
          </rPr>
          <t xml:space="preserve">Matrixformel: Eingabe mit Strg+Shift+Enter!
</t>
        </r>
      </text>
    </comment>
  </commentList>
</comments>
</file>

<file path=xl/comments3.xml><?xml version="1.0" encoding="utf-8"?>
<comments xmlns="http://schemas.openxmlformats.org/spreadsheetml/2006/main">
  <authors>
    <author>Customer</author>
  </authors>
  <commentList>
    <comment ref="B36" authorId="0">
      <text>
        <r>
          <rPr>
            <b/>
            <sz val="9"/>
            <color indexed="81"/>
            <rFont val="Tahoma"/>
            <family val="2"/>
          </rPr>
          <t>bei Vergleich gegen andere Kesselkombi (siehe "Eingabe") wird der zugehörige Wirkungsgrad benutzt</t>
        </r>
        <r>
          <rPr>
            <sz val="9"/>
            <color indexed="81"/>
            <rFont val="Tahoma"/>
            <family val="2"/>
          </rPr>
          <t xml:space="preserve">
</t>
        </r>
      </text>
    </comment>
  </commentList>
</comments>
</file>

<file path=xl/comments4.xml><?xml version="1.0" encoding="utf-8"?>
<comments xmlns="http://schemas.openxmlformats.org/spreadsheetml/2006/main">
  <authors>
    <author>Customer</author>
  </authors>
  <commentList>
    <comment ref="H35" authorId="0">
      <text>
        <r>
          <rPr>
            <sz val="9"/>
            <color indexed="81"/>
            <rFont val="Tahoma"/>
            <family val="2"/>
          </rPr>
          <t>Matrixformel: Eingabe mit Strg+Shift+Enter!</t>
        </r>
      </text>
    </comment>
    <comment ref="H36" authorId="0">
      <text>
        <r>
          <rPr>
            <sz val="9"/>
            <color indexed="81"/>
            <rFont val="Tahoma"/>
            <family val="2"/>
          </rPr>
          <t xml:space="preserve">Matrixformel: Eingabe mit Strg+Shift+Enter!
</t>
        </r>
      </text>
    </comment>
  </commentList>
</comments>
</file>

<file path=xl/comments5.xml><?xml version="1.0" encoding="utf-8"?>
<comments xmlns="http://schemas.openxmlformats.org/spreadsheetml/2006/main">
  <authors>
    <author>Customer</author>
  </authors>
  <commentList>
    <comment ref="B14" authorId="0">
      <text>
        <r>
          <rPr>
            <sz val="9"/>
            <color indexed="81"/>
            <rFont val="Tahoma"/>
            <family val="2"/>
          </rPr>
          <t xml:space="preserve">4 bei "normal bis gut" gedämmten Wohnhäusern mit zentraler Warmwasserbereitung
</t>
        </r>
      </text>
    </comment>
  </commentList>
</comments>
</file>

<file path=xl/sharedStrings.xml><?xml version="1.0" encoding="utf-8"?>
<sst xmlns="http://schemas.openxmlformats.org/spreadsheetml/2006/main" count="890" uniqueCount="560">
  <si>
    <t>Eingabe</t>
  </si>
  <si>
    <t>Jahreswärmebedarf</t>
  </si>
  <si>
    <t>Ø-Wärmeleistung</t>
  </si>
  <si>
    <r>
      <t>Heizlast (P</t>
    </r>
    <r>
      <rPr>
        <vertAlign val="subscript"/>
        <sz val="11"/>
        <color theme="1"/>
        <rFont val="Calibri"/>
        <family val="2"/>
        <scheme val="minor"/>
      </rPr>
      <t>th,max</t>
    </r>
    <r>
      <rPr>
        <sz val="11"/>
        <color theme="1"/>
        <rFont val="Calibri"/>
        <family val="2"/>
        <scheme val="minor"/>
      </rPr>
      <t>)</t>
    </r>
  </si>
  <si>
    <t>kWh</t>
  </si>
  <si>
    <t>kW</t>
  </si>
  <si>
    <t>min. Wärmeleistung</t>
  </si>
  <si>
    <t>Nutzungsdauer</t>
  </si>
  <si>
    <t>h</t>
  </si>
  <si>
    <t>(Pmin/Pmax)</t>
  </si>
  <si>
    <r>
      <t>Ø-Wärmeleistung (P</t>
    </r>
    <r>
      <rPr>
        <vertAlign val="subscript"/>
        <sz val="11"/>
        <color theme="1"/>
        <rFont val="Calibri"/>
        <family val="2"/>
      </rPr>
      <t>th,Ø</t>
    </r>
    <r>
      <rPr>
        <sz val="11"/>
        <color theme="1"/>
        <rFont val="Calibri"/>
        <family val="2"/>
      </rPr>
      <t>)</t>
    </r>
  </si>
  <si>
    <r>
      <t>min. Wärmeleistung  (P</t>
    </r>
    <r>
      <rPr>
        <vertAlign val="subscript"/>
        <sz val="11"/>
        <color theme="1"/>
        <rFont val="Calibri"/>
        <family val="2"/>
      </rPr>
      <t>th,min</t>
    </r>
    <r>
      <rPr>
        <sz val="11"/>
        <color theme="1"/>
        <rFont val="Calibri"/>
        <family val="2"/>
      </rPr>
      <t>)</t>
    </r>
  </si>
  <si>
    <r>
      <t>Jahreswärmebedarf (E</t>
    </r>
    <r>
      <rPr>
        <vertAlign val="subscript"/>
        <sz val="11"/>
        <color theme="1"/>
        <rFont val="Calibri"/>
        <family val="2"/>
        <scheme val="minor"/>
      </rPr>
      <t>th,a</t>
    </r>
    <r>
      <rPr>
        <sz val="11"/>
        <color theme="1"/>
        <rFont val="Calibri"/>
        <family val="2"/>
        <scheme val="minor"/>
      </rPr>
      <t>)</t>
    </r>
  </si>
  <si>
    <t>(PØ/Pmax)</t>
  </si>
  <si>
    <t>(m-m0)/(1-m)</t>
  </si>
  <si>
    <t>(1-m0)</t>
  </si>
  <si>
    <t xml:space="preserve">m= </t>
  </si>
  <si>
    <t xml:space="preserve">mo= </t>
  </si>
  <si>
    <t xml:space="preserve">c= </t>
  </si>
  <si>
    <t xml:space="preserve">b= </t>
  </si>
  <si>
    <t>Stunden (Jahr)</t>
  </si>
  <si>
    <t>analytische Jahresdauerlinie:</t>
  </si>
  <si>
    <t>mit:</t>
  </si>
  <si>
    <t>Stunden (Nutz)</t>
  </si>
  <si>
    <t>t=</t>
  </si>
  <si>
    <t>Stunden/ Jahresstunden</t>
  </si>
  <si>
    <t>t</t>
  </si>
  <si>
    <t>p(t)</t>
  </si>
  <si>
    <t>BHKW</t>
  </si>
  <si>
    <t>Anzahl Module:</t>
  </si>
  <si>
    <t>BHKW 1</t>
  </si>
  <si>
    <t>Typ:</t>
  </si>
  <si>
    <r>
      <t>P</t>
    </r>
    <r>
      <rPr>
        <vertAlign val="subscript"/>
        <sz val="11"/>
        <color theme="1"/>
        <rFont val="Calibri"/>
        <family val="2"/>
        <scheme val="minor"/>
      </rPr>
      <t>el,Nenn</t>
    </r>
    <r>
      <rPr>
        <sz val="11"/>
        <color theme="1"/>
        <rFont val="Calibri"/>
        <family val="2"/>
        <scheme val="minor"/>
      </rPr>
      <t>:</t>
    </r>
  </si>
  <si>
    <t>Thermische BHKW-Auslegung</t>
  </si>
  <si>
    <t>Objektdaten</t>
  </si>
  <si>
    <t>Modul</t>
  </si>
  <si>
    <t>Jahresstrombedarf</t>
  </si>
  <si>
    <t>max. benöt. Leistung</t>
  </si>
  <si>
    <t>durchschn. Leistung</t>
  </si>
  <si>
    <t>min. benöt. Leistung</t>
  </si>
  <si>
    <r>
      <t>P</t>
    </r>
    <r>
      <rPr>
        <vertAlign val="subscript"/>
        <sz val="11"/>
        <color theme="1"/>
        <rFont val="Calibri"/>
        <family val="2"/>
        <scheme val="minor"/>
      </rPr>
      <t>max</t>
    </r>
    <r>
      <rPr>
        <sz val="11"/>
        <color theme="1"/>
        <rFont val="Calibri"/>
        <family val="2"/>
        <scheme val="minor"/>
      </rPr>
      <t>/P</t>
    </r>
    <r>
      <rPr>
        <vertAlign val="subscript"/>
        <sz val="11"/>
        <color theme="1"/>
        <rFont val="Calibri"/>
        <family val="2"/>
        <scheme val="minor"/>
      </rPr>
      <t>Ø</t>
    </r>
  </si>
  <si>
    <r>
      <t>P</t>
    </r>
    <r>
      <rPr>
        <vertAlign val="subscript"/>
        <sz val="11"/>
        <color theme="1"/>
        <rFont val="Calibri"/>
        <family val="2"/>
        <scheme val="minor"/>
      </rPr>
      <t>Ø</t>
    </r>
    <r>
      <rPr>
        <sz val="11"/>
        <color theme="1"/>
        <rFont val="Calibri"/>
        <family val="2"/>
        <scheme val="minor"/>
      </rPr>
      <t xml:space="preserve"> /P</t>
    </r>
    <r>
      <rPr>
        <vertAlign val="subscript"/>
        <sz val="11"/>
        <color theme="1"/>
        <rFont val="Calibri"/>
        <family val="2"/>
        <scheme val="minor"/>
      </rPr>
      <t>min</t>
    </r>
  </si>
  <si>
    <r>
      <t>Jahresstrombedarf (E</t>
    </r>
    <r>
      <rPr>
        <vertAlign val="subscript"/>
        <sz val="11"/>
        <color theme="1"/>
        <rFont val="Calibri"/>
        <family val="2"/>
        <scheme val="minor"/>
      </rPr>
      <t>el,a</t>
    </r>
    <r>
      <rPr>
        <sz val="11"/>
        <color theme="1"/>
        <rFont val="Calibri"/>
        <family val="2"/>
        <scheme val="minor"/>
      </rPr>
      <t>):</t>
    </r>
  </si>
  <si>
    <r>
      <t>P</t>
    </r>
    <r>
      <rPr>
        <vertAlign val="subscript"/>
        <sz val="11"/>
        <color theme="1"/>
        <rFont val="Calibri"/>
        <family val="2"/>
        <scheme val="minor"/>
      </rPr>
      <t>el,Nenn,Modul</t>
    </r>
    <r>
      <rPr>
        <sz val="11"/>
        <color theme="1"/>
        <rFont val="Calibri"/>
        <family val="2"/>
        <scheme val="minor"/>
      </rPr>
      <t xml:space="preserve"> (kW):</t>
    </r>
  </si>
  <si>
    <r>
      <t>P</t>
    </r>
    <r>
      <rPr>
        <vertAlign val="subscript"/>
        <sz val="11"/>
        <color theme="1"/>
        <rFont val="Calibri"/>
        <family val="2"/>
        <scheme val="minor"/>
      </rPr>
      <t>el,Nenn,BHKW gesamt</t>
    </r>
    <r>
      <rPr>
        <sz val="11"/>
        <color theme="1"/>
        <rFont val="Calibri"/>
        <family val="2"/>
        <scheme val="minor"/>
      </rPr>
      <t xml:space="preserve"> (kW)</t>
    </r>
  </si>
  <si>
    <r>
      <t>max. benöt. Leistung (P</t>
    </r>
    <r>
      <rPr>
        <vertAlign val="subscript"/>
        <sz val="11"/>
        <color theme="1"/>
        <rFont val="Calibri"/>
        <family val="2"/>
        <scheme val="minor"/>
      </rPr>
      <t>el,Bed,max</t>
    </r>
    <r>
      <rPr>
        <sz val="11"/>
        <color theme="1"/>
        <rFont val="Calibri"/>
        <family val="2"/>
        <scheme val="minor"/>
      </rPr>
      <t>):</t>
    </r>
  </si>
  <si>
    <r>
      <t>min. benöt. Leistung (P</t>
    </r>
    <r>
      <rPr>
        <vertAlign val="subscript"/>
        <sz val="11"/>
        <color theme="1"/>
        <rFont val="Calibri"/>
        <family val="2"/>
        <scheme val="minor"/>
      </rPr>
      <t>el,Bed,min</t>
    </r>
    <r>
      <rPr>
        <sz val="11"/>
        <color theme="1"/>
        <rFont val="Calibri"/>
        <family val="2"/>
        <scheme val="minor"/>
      </rPr>
      <t>):</t>
    </r>
  </si>
  <si>
    <r>
      <t>durchschn. Leistung (P</t>
    </r>
    <r>
      <rPr>
        <vertAlign val="subscript"/>
        <sz val="11"/>
        <color theme="1"/>
        <rFont val="Calibri"/>
        <family val="2"/>
        <scheme val="minor"/>
      </rPr>
      <t>el,Bed,Ø</t>
    </r>
    <r>
      <rPr>
        <sz val="11"/>
        <color theme="1"/>
        <rFont val="Calibri"/>
        <family val="2"/>
        <scheme val="minor"/>
      </rPr>
      <t>):</t>
    </r>
  </si>
  <si>
    <t xml:space="preserve">max. Bedarfsdeckung BHKW </t>
  </si>
  <si>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el,Nenn,BHKW</t>
    </r>
    <r>
      <rPr>
        <sz val="11"/>
        <color theme="1"/>
        <rFont val="Calibri"/>
        <family val="2"/>
        <scheme val="minor"/>
      </rPr>
      <t xml:space="preserve"> mit JDL)</t>
    </r>
  </si>
  <si>
    <r>
      <t>t</t>
    </r>
    <r>
      <rPr>
        <vertAlign val="subscript"/>
        <sz val="11"/>
        <color theme="1"/>
        <rFont val="Calibri"/>
        <family val="2"/>
        <scheme val="minor"/>
      </rPr>
      <t>s</t>
    </r>
    <r>
      <rPr>
        <sz val="11"/>
        <color theme="1"/>
        <rFont val="Calibri"/>
        <family val="2"/>
        <scheme val="minor"/>
      </rPr>
      <t>(bereinigt: max 100%)</t>
    </r>
  </si>
  <si>
    <t xml:space="preserve">Theoretische Grundlagen </t>
  </si>
  <si>
    <t>zur thermischen BHKW-Auslegung nach analytischer Jahresdauerlinie</t>
  </si>
  <si>
    <t>thermisch:</t>
  </si>
  <si>
    <t>elektrisch</t>
  </si>
  <si>
    <t>Aus den eingegebenen (thermischen) Objektdaten wird eine normierte Jahresdauerlinie berechnet mit:</t>
  </si>
  <si>
    <t xml:space="preserve">und </t>
  </si>
  <si>
    <t>der analytischen abweichen kann.</t>
  </si>
  <si>
    <t>Die   analytische   Jahresdauerlinie   hat   mit   der   "tatsächlichen"   Jahresdauerlinie   folgende</t>
  </si>
  <si>
    <t>Gemeinsamkeiten:</t>
  </si>
  <si>
    <t>Jahresstunden</t>
  </si>
  <si>
    <t>Beispieldaten:</t>
  </si>
  <si>
    <t>grün: Eingabewerte</t>
  </si>
  <si>
    <t>b=</t>
  </si>
  <si>
    <t>c=</t>
  </si>
  <si>
    <t>m=</t>
  </si>
  <si>
    <r>
      <t>m</t>
    </r>
    <r>
      <rPr>
        <vertAlign val="subscript"/>
        <sz val="11"/>
        <color theme="1"/>
        <rFont val="Calibri"/>
        <family val="2"/>
        <scheme val="minor"/>
      </rPr>
      <t>0</t>
    </r>
    <r>
      <rPr>
        <sz val="11"/>
        <color theme="1"/>
        <rFont val="Calibri"/>
        <family val="2"/>
        <scheme val="minor"/>
      </rPr>
      <t>=</t>
    </r>
  </si>
  <si>
    <t>Vergleiche haben gezeigt, daß die tatsächliche Dauerlinie "in der Mitte" meist etwas oberhalb,</t>
  </si>
  <si>
    <t>in den anderen Bereichen dann zwangsläufig etwas unterhalb der analytischen Kurve verläuft.</t>
  </si>
  <si>
    <t>der BHKW-Module)  hat dieses jedoch einen vernachlässigbaren Einfluß.</t>
  </si>
  <si>
    <t xml:space="preserve">Auf das eigentliche Ziel der Berechnungen (Wärmeerzeugung  und Jahresbetriebsstunden  </t>
  </si>
  <si>
    <t>Nutzungsstunden normiert (t)</t>
  </si>
  <si>
    <t>Die Fläche unter der Kurve lässt sich durch das bestimmte Integral berechnen:</t>
  </si>
  <si>
    <t>Wärmebedarfsdeckung durch BHKW</t>
  </si>
  <si>
    <t>Bis zur Höhe der thermischen Nennleistung des BHKW werden die Wärmelasten durch dieses abgedeckt.</t>
  </si>
  <si>
    <t>Der Jahresanteil der vom BHKW gelieferten Wärmeenergie entspricht dem Flächenanteil unter der (normierten) Jahresdauerlinie bis zur Höhe der (normierten) thermischen BHKW-Leistung.</t>
  </si>
  <si>
    <t>Die Gesamtfläche</t>
  </si>
  <si>
    <t>Die Fläche unter der Jahresdauerlinie, die dem  durch das BHKW gedeckten Anteil des Wärmebedarfs entspricht, lässt berechnen zu:</t>
  </si>
  <si>
    <r>
      <t xml:space="preserve">Hieraus lassen sich nun die BHKW-Vollaststunden </t>
    </r>
    <r>
      <rPr>
        <i/>
        <sz val="11"/>
        <color theme="1"/>
        <rFont val="Calibri"/>
        <family val="2"/>
        <scheme val="minor"/>
      </rPr>
      <t>Bh</t>
    </r>
    <r>
      <rPr>
        <sz val="11"/>
        <color theme="1"/>
        <rFont val="Calibri"/>
        <family val="2"/>
        <scheme val="minor"/>
      </rPr>
      <t xml:space="preserve"> berechnen:</t>
    </r>
  </si>
  <si>
    <r>
      <t xml:space="preserve">Der Anteil von </t>
    </r>
    <r>
      <rPr>
        <i/>
        <sz val="11"/>
        <color theme="1"/>
        <rFont val="Calibri"/>
        <family val="2"/>
        <scheme val="minor"/>
      </rPr>
      <t>F</t>
    </r>
    <r>
      <rPr>
        <vertAlign val="subscript"/>
        <sz val="11"/>
        <color theme="1"/>
        <rFont val="Calibri"/>
        <family val="2"/>
        <scheme val="minor"/>
      </rPr>
      <t>BHKW</t>
    </r>
    <r>
      <rPr>
        <sz val="11"/>
        <color theme="1"/>
        <rFont val="Calibri"/>
        <family val="2"/>
        <scheme val="minor"/>
      </rPr>
      <t xml:space="preserve"> an </t>
    </r>
    <r>
      <rPr>
        <i/>
        <sz val="11"/>
        <color theme="1"/>
        <rFont val="Calibri"/>
        <family val="2"/>
        <scheme val="minor"/>
      </rPr>
      <t>F</t>
    </r>
    <r>
      <rPr>
        <vertAlign val="subscript"/>
        <sz val="11"/>
        <color theme="1"/>
        <rFont val="Calibri"/>
        <family val="2"/>
        <scheme val="minor"/>
      </rPr>
      <t>Gesamt</t>
    </r>
    <r>
      <rPr>
        <sz val="11"/>
        <color theme="1"/>
        <rFont val="Calibri"/>
        <family val="2"/>
        <scheme val="minor"/>
      </rPr>
      <t xml:space="preserve"> multipliziert mit dem Jahreswärmebedarf ergibt die vom BHKW gelieferte Jahreswärmeenergie </t>
    </r>
    <r>
      <rPr>
        <i/>
        <sz val="11"/>
        <color theme="1"/>
        <rFont val="Calibri"/>
        <family val="2"/>
        <scheme val="minor"/>
      </rPr>
      <t>E</t>
    </r>
    <r>
      <rPr>
        <vertAlign val="subscript"/>
        <sz val="11"/>
        <color theme="1"/>
        <rFont val="Calibri"/>
        <family val="2"/>
        <scheme val="minor"/>
      </rPr>
      <t>th,BHKW</t>
    </r>
    <r>
      <rPr>
        <sz val="11"/>
        <color theme="1"/>
        <rFont val="Calibri"/>
        <family val="2"/>
        <scheme val="minor"/>
      </rPr>
      <t>:</t>
    </r>
  </si>
  <si>
    <r>
      <t xml:space="preserve">Mit Hilfe der Umkehrfunktion der normierten analytischen Jahresdauerlinie lässt sich der Schnittpunkt </t>
    </r>
    <r>
      <rPr>
        <i/>
        <sz val="11"/>
        <color theme="1"/>
        <rFont val="Calibri"/>
        <family val="2"/>
        <scheme val="minor"/>
      </rPr>
      <t>t</t>
    </r>
    <r>
      <rPr>
        <vertAlign val="subscript"/>
        <sz val="11"/>
        <color theme="1"/>
        <rFont val="Calibri"/>
        <family val="2"/>
        <scheme val="minor"/>
      </rPr>
      <t>s</t>
    </r>
    <r>
      <rPr>
        <sz val="11"/>
        <color theme="1"/>
        <rFont val="Calibri"/>
        <family val="2"/>
        <scheme val="minor"/>
      </rPr>
      <t xml:space="preserve"> mit </t>
    </r>
    <r>
      <rPr>
        <i/>
        <sz val="11"/>
        <color theme="1"/>
        <rFont val="Calibri"/>
        <family val="2"/>
        <scheme val="minor"/>
      </rPr>
      <t>p</t>
    </r>
    <r>
      <rPr>
        <vertAlign val="subscript"/>
        <sz val="11"/>
        <color theme="1"/>
        <rFont val="Calibri"/>
        <family val="2"/>
        <scheme val="minor"/>
      </rPr>
      <t>B</t>
    </r>
    <r>
      <rPr>
        <sz val="11"/>
        <color theme="1"/>
        <rFont val="Calibri"/>
        <family val="2"/>
        <scheme val="minor"/>
      </rPr>
      <t xml:space="preserve"> bestimmen:</t>
    </r>
  </si>
  <si>
    <r>
      <t xml:space="preserve">1.       gleiche Höchstlast  </t>
    </r>
    <r>
      <rPr>
        <i/>
        <sz val="11"/>
        <color indexed="8"/>
        <rFont val="Calibri"/>
        <family val="2"/>
        <scheme val="minor"/>
      </rPr>
      <t>P</t>
    </r>
    <r>
      <rPr>
        <vertAlign val="subscript"/>
        <sz val="11"/>
        <color indexed="8"/>
        <rFont val="Calibri"/>
        <family val="2"/>
        <scheme val="minor"/>
      </rPr>
      <t>th,max</t>
    </r>
  </si>
  <si>
    <r>
      <t xml:space="preserve">2.       gleiche Kleinstlast  </t>
    </r>
    <r>
      <rPr>
        <i/>
        <sz val="11"/>
        <color indexed="8"/>
        <rFont val="Calibri"/>
        <family val="2"/>
        <scheme val="minor"/>
      </rPr>
      <t>P</t>
    </r>
    <r>
      <rPr>
        <vertAlign val="subscript"/>
        <sz val="11"/>
        <color indexed="8"/>
        <rFont val="Calibri"/>
        <family val="2"/>
        <scheme val="minor"/>
      </rPr>
      <t>th,min</t>
    </r>
  </si>
  <si>
    <r>
      <t xml:space="preserve">3.     gleicher Energiegehalt  </t>
    </r>
    <r>
      <rPr>
        <i/>
        <sz val="11"/>
        <color indexed="8"/>
        <rFont val="Calibri"/>
        <family val="2"/>
        <scheme val="minor"/>
      </rPr>
      <t>E</t>
    </r>
    <r>
      <rPr>
        <i/>
        <vertAlign val="subscript"/>
        <sz val="11"/>
        <color indexed="8"/>
        <rFont val="Calibri"/>
        <family val="2"/>
        <scheme val="minor"/>
      </rPr>
      <t>th,Bed.</t>
    </r>
  </si>
  <si>
    <r>
      <t xml:space="preserve">Besonders  die dritte Bedingung </t>
    </r>
    <r>
      <rPr>
        <i/>
        <sz val="11"/>
        <color indexed="8"/>
        <rFont val="Calibri"/>
        <family val="2"/>
        <scheme val="minor"/>
      </rPr>
      <t xml:space="preserve">erzwingt, </t>
    </r>
    <r>
      <rPr>
        <sz val="11"/>
        <color indexed="8"/>
        <rFont val="Calibri"/>
        <family val="2"/>
        <scheme val="minor"/>
      </rPr>
      <t>daß die tatsächliche Dauerlinie nur geringfügig von</t>
    </r>
  </si>
  <si>
    <t>bzw. normiert für die Darstellung in der normierten JDL:</t>
  </si>
  <si>
    <t>Nutzungs-stunden</t>
  </si>
  <si>
    <t>Jahresstunden normiert</t>
  </si>
  <si>
    <r>
      <t xml:space="preserve">Jahreswärmebedarf </t>
    </r>
    <r>
      <rPr>
        <i/>
        <sz val="11"/>
        <color theme="1"/>
        <rFont val="Calibri"/>
        <family val="2"/>
        <scheme val="minor"/>
      </rPr>
      <t>E</t>
    </r>
    <r>
      <rPr>
        <vertAlign val="subscript"/>
        <sz val="11"/>
        <color theme="1"/>
        <rFont val="Calibri"/>
        <family val="2"/>
        <scheme val="minor"/>
      </rPr>
      <t>th,Bed.</t>
    </r>
  </si>
  <si>
    <r>
      <t xml:space="preserve">min. Wärmeleistung </t>
    </r>
    <r>
      <rPr>
        <i/>
        <sz val="11"/>
        <color theme="1"/>
        <rFont val="Calibri"/>
        <family val="2"/>
      </rPr>
      <t>P</t>
    </r>
    <r>
      <rPr>
        <vertAlign val="subscript"/>
        <sz val="11"/>
        <color theme="1"/>
        <rFont val="Calibri"/>
        <family val="2"/>
      </rPr>
      <t>th,min</t>
    </r>
  </si>
  <si>
    <r>
      <t xml:space="preserve">Heizlast </t>
    </r>
    <r>
      <rPr>
        <i/>
        <sz val="11"/>
        <color theme="1"/>
        <rFont val="Calibri"/>
        <family val="2"/>
        <scheme val="minor"/>
      </rPr>
      <t>P</t>
    </r>
    <r>
      <rPr>
        <vertAlign val="subscript"/>
        <sz val="11"/>
        <color theme="1"/>
        <rFont val="Calibri"/>
        <family val="2"/>
        <scheme val="minor"/>
      </rPr>
      <t>th,max</t>
    </r>
  </si>
  <si>
    <r>
      <t xml:space="preserve">Ø-Wärmeleistung </t>
    </r>
    <r>
      <rPr>
        <i/>
        <sz val="11"/>
        <color theme="1"/>
        <rFont val="Calibri"/>
        <family val="2"/>
      </rPr>
      <t>P</t>
    </r>
    <r>
      <rPr>
        <vertAlign val="subscript"/>
        <sz val="11"/>
        <color theme="1"/>
        <rFont val="Calibri"/>
        <family val="2"/>
      </rPr>
      <t>th,Ø</t>
    </r>
  </si>
  <si>
    <r>
      <t xml:space="preserve">Nutzungsdauer </t>
    </r>
    <r>
      <rPr>
        <i/>
        <sz val="11"/>
        <color theme="1"/>
        <rFont val="Calibri"/>
        <family val="2"/>
      </rPr>
      <t>Nh</t>
    </r>
  </si>
  <si>
    <t>Hilfstabelle zur Erstellung von Dauerlinien</t>
  </si>
  <si>
    <t>Mehrere BHKW-Module</t>
  </si>
  <si>
    <t xml:space="preserve">Sind mehrere BHKW vorgesehen, werden Wärmelasten bis zur Summe der thermischen BHKW-Leistungen durch die BHKW abgedeckt. Die Anzahl der in Betrieb befindlichen BHKW variiert mit der abgeforderten Wärmelast. </t>
  </si>
  <si>
    <t>Zur Berechnung der Betriebszeiten der verschiedenen Module wird hier davon ausgegangen, wird hier der Ansatz verfolgt, dass die einzelnen Module stets in der gleichen Reihenfolge zugeschaltet werden, so dass Modul 1 auf die höchsten Betriebsstundenzahl kommt gefolgt von Modul 2 und gegebenenfalls weiteren.</t>
  </si>
  <si>
    <t>In der Realität wird man die Zuschaltprioritäten der Module wechseln, so dass alle Module auf etwa gleiche Betriebszeiten kommen. Die tatsächlichen Betriebszeiten stellen dann den Durchschnitt der hier errechneten Zeiten dar.</t>
  </si>
  <si>
    <t>Für Modul 1 werden die Betriebsdaten nach oben beschriebenem Verfahren ermittelt.</t>
  </si>
  <si>
    <r>
      <t>P</t>
    </r>
    <r>
      <rPr>
        <vertAlign val="subscript"/>
        <sz val="11"/>
        <color theme="1"/>
        <rFont val="Calibri"/>
        <family val="2"/>
        <scheme val="minor"/>
      </rPr>
      <t>th, Nenn,BHKW1</t>
    </r>
    <r>
      <rPr>
        <sz val="11"/>
        <color theme="1"/>
        <rFont val="Calibri"/>
        <family val="2"/>
        <scheme val="minor"/>
      </rPr>
      <t>:</t>
    </r>
  </si>
  <si>
    <t>mit</t>
  </si>
  <si>
    <t>Beispiel</t>
  </si>
  <si>
    <r>
      <t>P</t>
    </r>
    <r>
      <rPr>
        <vertAlign val="subscript"/>
        <sz val="11"/>
        <color theme="1"/>
        <rFont val="Calibri"/>
        <family val="2"/>
        <scheme val="minor"/>
      </rPr>
      <t>th,Nenn,BHKW1</t>
    </r>
    <r>
      <rPr>
        <sz val="11"/>
        <color theme="1"/>
        <rFont val="Calibri"/>
        <family val="2"/>
        <scheme val="minor"/>
      </rPr>
      <t xml:space="preserve"> =</t>
    </r>
  </si>
  <si>
    <r>
      <t>P</t>
    </r>
    <r>
      <rPr>
        <vertAlign val="subscript"/>
        <sz val="11"/>
        <color theme="1"/>
        <rFont val="Calibri"/>
        <family val="2"/>
        <scheme val="minor"/>
      </rPr>
      <t>th,Nenn,BHKW2</t>
    </r>
    <r>
      <rPr>
        <sz val="11"/>
        <color theme="1"/>
        <rFont val="Calibri"/>
        <family val="2"/>
        <scheme val="minor"/>
      </rPr>
      <t xml:space="preserve"> =</t>
    </r>
  </si>
  <si>
    <t>Diese Fläche wird wiederum ins Verhältnis zur Gesamtfläche gesetz und mit dem Jahreswärmebedarf multipliziert um die gelieferte Wärmemenge des Moduls zu erhalten.</t>
  </si>
  <si>
    <t>Durch Division durch die Modulnennleistung errechnen sich die Betriebsstunden.</t>
  </si>
  <si>
    <t>weitere Module</t>
  </si>
  <si>
    <t>Zur Berechnung weiterer Module wird jeweils die Fläche unter der Jahresdaurlinie bis zur Summe der Modulleistungen (aktuelles Modul und vorhergehende) berechnet und die bereits berechneten Flächen der vorangehenden Module abgezogen. Die sich ergebende Fläche wird umgerechnet in die erzeugte Wärmemenge des Moduls, woraus sich wiederum die Betriebsstunden bestimmen lassen.</t>
  </si>
  <si>
    <r>
      <t>p</t>
    </r>
    <r>
      <rPr>
        <vertAlign val="subscript"/>
        <sz val="11"/>
        <color theme="0" tint="-0.34998626667073579"/>
        <rFont val="Calibri"/>
        <family val="2"/>
        <scheme val="minor"/>
      </rPr>
      <t>BHKW1</t>
    </r>
    <r>
      <rPr>
        <sz val="11"/>
        <color theme="0" tint="-0.34998626667073579"/>
        <rFont val="Calibri"/>
        <family val="2"/>
        <scheme val="minor"/>
      </rPr>
      <t>(t)</t>
    </r>
  </si>
  <si>
    <r>
      <t>p</t>
    </r>
    <r>
      <rPr>
        <vertAlign val="subscript"/>
        <sz val="11"/>
        <color theme="0" tint="-0.34998626667073579"/>
        <rFont val="Calibri"/>
        <family val="2"/>
        <scheme val="minor"/>
      </rPr>
      <t>Bed</t>
    </r>
    <r>
      <rPr>
        <sz val="11"/>
        <color theme="0" tint="-0.34998626667073579"/>
        <rFont val="Calibri"/>
        <family val="2"/>
        <scheme val="minor"/>
      </rPr>
      <t xml:space="preserve"> &lt;=p</t>
    </r>
    <r>
      <rPr>
        <vertAlign val="subscript"/>
        <sz val="11"/>
        <color theme="0" tint="-0.34998626667073579"/>
        <rFont val="Calibri"/>
        <family val="2"/>
        <scheme val="minor"/>
      </rPr>
      <t>BHKW1</t>
    </r>
  </si>
  <si>
    <t>pBHKW1+2(t)</t>
  </si>
  <si>
    <t>BHKW 2</t>
  </si>
  <si>
    <t>BHKW 3</t>
  </si>
  <si>
    <t>BHKW 4</t>
  </si>
  <si>
    <t>BHKW 5</t>
  </si>
  <si>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th,Nenn,BHKW</t>
    </r>
    <r>
      <rPr>
        <sz val="11"/>
        <color theme="1"/>
        <rFont val="Calibri"/>
        <family val="2"/>
        <scheme val="minor"/>
      </rPr>
      <t xml:space="preserve"> mit JDL)</t>
    </r>
  </si>
  <si>
    <t>Bedarfsdeckung BHKW gesamt</t>
  </si>
  <si>
    <t>Bedarfsdeckung Modul</t>
  </si>
  <si>
    <r>
      <t>E</t>
    </r>
    <r>
      <rPr>
        <vertAlign val="subscript"/>
        <sz val="11"/>
        <color theme="1"/>
        <rFont val="Calibri"/>
        <family val="2"/>
        <scheme val="minor"/>
      </rPr>
      <t>th,BHKW gesamt</t>
    </r>
    <r>
      <rPr>
        <sz val="11"/>
        <color theme="1"/>
        <rFont val="Calibri"/>
        <family val="2"/>
        <scheme val="minor"/>
      </rPr>
      <t xml:space="preserve"> (kWh):</t>
    </r>
  </si>
  <si>
    <r>
      <t>E</t>
    </r>
    <r>
      <rPr>
        <vertAlign val="subscript"/>
        <sz val="11"/>
        <color theme="1"/>
        <rFont val="Calibri"/>
        <family val="2"/>
        <scheme val="minor"/>
      </rPr>
      <t>th,Modul</t>
    </r>
    <r>
      <rPr>
        <sz val="11"/>
        <color theme="1"/>
        <rFont val="Calibri"/>
        <family val="2"/>
        <scheme val="minor"/>
      </rPr>
      <t xml:space="preserve"> (kWh):</t>
    </r>
  </si>
  <si>
    <t>Vollaststunden Modul Bh:</t>
  </si>
  <si>
    <r>
      <t>(P</t>
    </r>
    <r>
      <rPr>
        <vertAlign val="subscript"/>
        <sz val="11"/>
        <color theme="1"/>
        <rFont val="Calibri"/>
        <family val="2"/>
        <scheme val="minor"/>
      </rPr>
      <t>th,min</t>
    </r>
    <r>
      <rPr>
        <sz val="11"/>
        <color theme="1"/>
        <rFont val="Calibri"/>
        <family val="2"/>
        <scheme val="minor"/>
      </rPr>
      <t>/P</t>
    </r>
    <r>
      <rPr>
        <vertAlign val="subscript"/>
        <sz val="11"/>
        <color theme="1"/>
        <rFont val="Calibri"/>
        <family val="2"/>
        <scheme val="minor"/>
      </rPr>
      <t>th,max</t>
    </r>
    <r>
      <rPr>
        <sz val="11"/>
        <color theme="1"/>
        <rFont val="Calibri"/>
        <family val="2"/>
        <scheme val="minor"/>
      </rPr>
      <t>)</t>
    </r>
  </si>
  <si>
    <r>
      <t>(P</t>
    </r>
    <r>
      <rPr>
        <vertAlign val="subscript"/>
        <sz val="11"/>
        <color theme="1"/>
        <rFont val="Calibri"/>
        <family val="2"/>
        <scheme val="minor"/>
      </rPr>
      <t>th,Ø</t>
    </r>
    <r>
      <rPr>
        <sz val="11"/>
        <color theme="1"/>
        <rFont val="Calibri"/>
        <family val="2"/>
        <scheme val="minor"/>
      </rPr>
      <t>/P</t>
    </r>
    <r>
      <rPr>
        <vertAlign val="subscript"/>
        <sz val="11"/>
        <color theme="1"/>
        <rFont val="Calibri"/>
        <family val="2"/>
        <scheme val="minor"/>
      </rPr>
      <t>th,max</t>
    </r>
    <r>
      <rPr>
        <sz val="11"/>
        <color theme="1"/>
        <rFont val="Calibri"/>
        <family val="2"/>
        <scheme val="minor"/>
      </rPr>
      <t>)</t>
    </r>
  </si>
  <si>
    <r>
      <t>p(t)=1-b</t>
    </r>
    <r>
      <rPr>
        <sz val="11"/>
        <color theme="1"/>
        <rFont val="Calibri"/>
        <family val="2"/>
      </rPr>
      <t>·t</t>
    </r>
    <r>
      <rPr>
        <vertAlign val="superscript"/>
        <sz val="11"/>
        <color theme="1"/>
        <rFont val="Calibri"/>
        <family val="2"/>
      </rPr>
      <t>c</t>
    </r>
  </si>
  <si>
    <r>
      <t>P</t>
    </r>
    <r>
      <rPr>
        <vertAlign val="subscript"/>
        <sz val="11"/>
        <color theme="1"/>
        <rFont val="Calibri"/>
        <family val="2"/>
        <scheme val="minor"/>
      </rPr>
      <t>th,Nenn</t>
    </r>
    <r>
      <rPr>
        <sz val="11"/>
        <color theme="1"/>
        <rFont val="Calibri"/>
        <family val="2"/>
        <scheme val="minor"/>
      </rPr>
      <t>:</t>
    </r>
  </si>
  <si>
    <t>BHKW 6</t>
  </si>
  <si>
    <t>Bh falls gewählt</t>
  </si>
  <si>
    <t>Mindestleistung Kessel</t>
  </si>
  <si>
    <t>Kessel</t>
  </si>
  <si>
    <t>gewählt:</t>
  </si>
  <si>
    <t>Gesamtleistung Module</t>
  </si>
  <si>
    <t>Bedarfsdeckung</t>
  </si>
  <si>
    <t>Gesamtbetriebsstunden</t>
  </si>
  <si>
    <t>Betriebsstunden pro Modul</t>
  </si>
  <si>
    <r>
      <t>E</t>
    </r>
    <r>
      <rPr>
        <vertAlign val="subscript"/>
        <sz val="11"/>
        <color theme="1"/>
        <rFont val="Calibri"/>
        <family val="2"/>
        <scheme val="minor"/>
      </rPr>
      <t>th,BHKW gesamt</t>
    </r>
    <r>
      <rPr>
        <sz val="11"/>
        <color theme="1"/>
        <rFont val="Calibri"/>
        <family val="2"/>
        <scheme val="minor"/>
      </rPr>
      <t xml:space="preserve"> :</t>
    </r>
  </si>
  <si>
    <r>
      <t>E</t>
    </r>
    <r>
      <rPr>
        <vertAlign val="subscript"/>
        <sz val="11"/>
        <color theme="1"/>
        <rFont val="Calibri"/>
        <family val="2"/>
        <scheme val="minor"/>
      </rPr>
      <t>th,Kessel</t>
    </r>
    <r>
      <rPr>
        <sz val="11"/>
        <color theme="1"/>
        <rFont val="Calibri"/>
        <family val="2"/>
        <scheme val="minor"/>
      </rPr>
      <t xml:space="preserve"> (kWh)</t>
    </r>
  </si>
  <si>
    <t>Die Betriebszeiten wärmegeführter BHKW ergeben sich aus dem thermischen Leistungsbedarf (siehe Auslegung thermisch).</t>
  </si>
  <si>
    <t>Da der elektrische Bedarf innerhalb eines Objektes nicht direkt mit dem Wärmebedarf zusammenhängt, lässt sich die Eigenbedarfsdeckung nicht exakt berechnen sondern nur anhand geeigneter Annahmen abschätzen.</t>
  </si>
  <si>
    <t>Hieraus wird die Jahredauerlinie berechnet:</t>
  </si>
  <si>
    <r>
      <t>Jahresstrombedarf E</t>
    </r>
    <r>
      <rPr>
        <vertAlign val="subscript"/>
        <sz val="11"/>
        <color theme="1"/>
        <rFont val="Calibri"/>
        <family val="2"/>
        <scheme val="minor"/>
      </rPr>
      <t>el,Bed</t>
    </r>
    <r>
      <rPr>
        <sz val="11"/>
        <color theme="1"/>
        <rFont val="Calibri"/>
        <family val="2"/>
        <scheme val="minor"/>
      </rPr>
      <t>:</t>
    </r>
  </si>
  <si>
    <r>
      <rPr>
        <i/>
        <sz val="11"/>
        <color theme="1"/>
        <rFont val="Calibri"/>
        <family val="2"/>
        <scheme val="minor"/>
      </rPr>
      <t>P</t>
    </r>
    <r>
      <rPr>
        <vertAlign val="subscript"/>
        <sz val="11"/>
        <color theme="1"/>
        <rFont val="Calibri"/>
        <family val="2"/>
        <scheme val="minor"/>
      </rPr>
      <t>th,max</t>
    </r>
    <r>
      <rPr>
        <sz val="11"/>
        <color theme="1"/>
        <rFont val="Calibri"/>
        <family val="2"/>
        <scheme val="minor"/>
      </rPr>
      <t>/</t>
    </r>
    <r>
      <rPr>
        <i/>
        <sz val="11"/>
        <color theme="1"/>
        <rFont val="Calibri"/>
        <family val="2"/>
        <scheme val="minor"/>
      </rPr>
      <t>P</t>
    </r>
    <r>
      <rPr>
        <i/>
        <vertAlign val="subscript"/>
        <sz val="11"/>
        <color theme="1"/>
        <rFont val="Calibri"/>
        <family val="2"/>
        <scheme val="minor"/>
      </rPr>
      <t>th</t>
    </r>
    <r>
      <rPr>
        <vertAlign val="subscript"/>
        <sz val="11"/>
        <color theme="1"/>
        <rFont val="Calibri"/>
        <family val="2"/>
        <scheme val="minor"/>
      </rPr>
      <t>Ø</t>
    </r>
  </si>
  <si>
    <t>Grundlage hierfür ist der Jahresgesamtbedarf an elektrische Energie. Die maximale und minimale benötigte Leistung wird mit erfahrungsmäßig abgeschätzen Faktoren aus der Jahresdurchschnittsleistung berechnet.</t>
  </si>
  <si>
    <r>
      <t>max. Leistungsbed. P</t>
    </r>
    <r>
      <rPr>
        <vertAlign val="subscript"/>
        <sz val="11"/>
        <color theme="1"/>
        <rFont val="Calibri"/>
        <family val="2"/>
      </rPr>
      <t>el,max</t>
    </r>
    <r>
      <rPr>
        <sz val="11"/>
        <color theme="1"/>
        <rFont val="Calibri"/>
        <family val="2"/>
      </rPr>
      <t>:</t>
    </r>
  </si>
  <si>
    <r>
      <t>min. Leistungsbed. P</t>
    </r>
    <r>
      <rPr>
        <vertAlign val="subscript"/>
        <sz val="11"/>
        <color theme="1"/>
        <rFont val="Calibri"/>
        <family val="2"/>
      </rPr>
      <t>el,min</t>
    </r>
    <r>
      <rPr>
        <sz val="11"/>
        <color theme="1"/>
        <rFont val="Calibri"/>
        <family val="2"/>
      </rPr>
      <t>:</t>
    </r>
  </si>
  <si>
    <r>
      <t>Ø-Leistungsbedarf P</t>
    </r>
    <r>
      <rPr>
        <vertAlign val="subscript"/>
        <sz val="11"/>
        <color theme="1"/>
        <rFont val="Calibri"/>
        <family val="2"/>
      </rPr>
      <t>el,Ø</t>
    </r>
    <r>
      <rPr>
        <sz val="11"/>
        <color theme="1"/>
        <rFont val="Calibri"/>
        <family val="2"/>
      </rPr>
      <t>:</t>
    </r>
  </si>
  <si>
    <r>
      <rPr>
        <i/>
        <sz val="11"/>
        <color theme="1"/>
        <rFont val="Calibri"/>
        <family val="2"/>
        <scheme val="minor"/>
      </rPr>
      <t>P</t>
    </r>
    <r>
      <rPr>
        <vertAlign val="subscript"/>
        <sz val="11"/>
        <color theme="1"/>
        <rFont val="Calibri"/>
        <family val="2"/>
        <scheme val="minor"/>
      </rPr>
      <t>el,max</t>
    </r>
    <r>
      <rPr>
        <sz val="11"/>
        <color theme="1"/>
        <rFont val="Calibri"/>
        <family val="2"/>
        <scheme val="minor"/>
      </rPr>
      <t>/P</t>
    </r>
    <r>
      <rPr>
        <i/>
        <vertAlign val="subscript"/>
        <sz val="11"/>
        <color theme="1"/>
        <rFont val="Calibri"/>
        <family val="2"/>
        <scheme val="minor"/>
      </rPr>
      <t>el,</t>
    </r>
    <r>
      <rPr>
        <vertAlign val="subscript"/>
        <sz val="11"/>
        <color theme="1"/>
        <rFont val="Calibri"/>
        <family val="2"/>
        <scheme val="minor"/>
      </rPr>
      <t>Ø</t>
    </r>
    <r>
      <rPr>
        <sz val="11"/>
        <color theme="1"/>
        <rFont val="Calibri"/>
        <family val="2"/>
        <scheme val="minor"/>
      </rPr>
      <t>:</t>
    </r>
  </si>
  <si>
    <r>
      <t>P</t>
    </r>
    <r>
      <rPr>
        <i/>
        <vertAlign val="subscript"/>
        <sz val="11"/>
        <color theme="1"/>
        <rFont val="Calibri"/>
        <family val="2"/>
        <scheme val="minor"/>
      </rPr>
      <t>el,</t>
    </r>
    <r>
      <rPr>
        <vertAlign val="subscript"/>
        <sz val="11"/>
        <color theme="1"/>
        <rFont val="Calibri"/>
        <family val="2"/>
        <scheme val="minor"/>
      </rPr>
      <t>Ø</t>
    </r>
    <r>
      <rPr>
        <sz val="11"/>
        <color theme="1"/>
        <rFont val="Calibri"/>
        <family val="2"/>
        <scheme val="minor"/>
      </rPr>
      <t>/P</t>
    </r>
    <r>
      <rPr>
        <vertAlign val="subscript"/>
        <sz val="11"/>
        <color theme="1"/>
        <rFont val="Calibri"/>
        <family val="2"/>
        <scheme val="minor"/>
      </rPr>
      <t>el,min</t>
    </r>
    <r>
      <rPr>
        <sz val="11"/>
        <color theme="1"/>
        <rFont val="Calibri"/>
        <family val="2"/>
        <scheme val="minor"/>
      </rPr>
      <t>:</t>
    </r>
  </si>
  <si>
    <t>zur Abschätzung der Deckung des elektrischen Bedarfs durch BHKW (Stromeigenverbrauch)</t>
  </si>
  <si>
    <t>Jahres-stunden</t>
  </si>
  <si>
    <t>Jahresstd normiert</t>
  </si>
  <si>
    <t>BHKW maximal</t>
  </si>
  <si>
    <t>Wie beim Wärmebedarf lässt sich auch für den Bedarf an elektrischer Energie eine  normierte Jahresdauerlinie konstruieren.</t>
  </si>
  <si>
    <r>
      <t xml:space="preserve">Bei der normiertern Jahresdauerlinie sind die Leistungen </t>
    </r>
    <r>
      <rPr>
        <i/>
        <sz val="11"/>
        <color indexed="8"/>
        <rFont val="Calibri"/>
        <family val="2"/>
      </rPr>
      <t>p</t>
    </r>
    <r>
      <rPr>
        <sz val="11"/>
        <color indexed="8"/>
        <rFont val="Calibri"/>
        <family val="2"/>
      </rPr>
      <t xml:space="preserve"> im Verhältnis zur maximal benötigten Leistung </t>
    </r>
    <r>
      <rPr>
        <i/>
        <sz val="11"/>
        <color indexed="8"/>
        <rFont val="Calibri"/>
        <family val="2"/>
      </rPr>
      <t>P</t>
    </r>
    <r>
      <rPr>
        <vertAlign val="subscript"/>
        <sz val="11"/>
        <color indexed="8"/>
        <rFont val="Calibri"/>
        <family val="2"/>
      </rPr>
      <t>el,max</t>
    </r>
    <r>
      <rPr>
        <sz val="11"/>
        <color indexed="8"/>
        <rFont val="Calibri"/>
        <family val="2"/>
      </rPr>
      <t xml:space="preserve"> und die zugehörigen Zeiten t als Anteil der Jahresnutzungsstunden dargestellt. Die auftretenden Leistungen sind so nach der Häufigkeit ihres Auftretens sortiert.</t>
    </r>
  </si>
  <si>
    <r>
      <t xml:space="preserve">Bei der normiertern Jahresdauerlinie sind die Leistungen </t>
    </r>
    <r>
      <rPr>
        <i/>
        <sz val="11"/>
        <color indexed="8"/>
        <rFont val="Calibri"/>
        <family val="2"/>
      </rPr>
      <t>p</t>
    </r>
    <r>
      <rPr>
        <sz val="11"/>
        <color indexed="8"/>
        <rFont val="Calibri"/>
        <family val="2"/>
      </rPr>
      <t xml:space="preserve"> im Verhältnis zur maximal benötigten Leistung </t>
    </r>
    <r>
      <rPr>
        <i/>
        <sz val="11"/>
        <color indexed="8"/>
        <rFont val="Calibri"/>
        <family val="2"/>
      </rPr>
      <t>P</t>
    </r>
    <r>
      <rPr>
        <vertAlign val="subscript"/>
        <sz val="11"/>
        <color indexed="8"/>
        <rFont val="Calibri"/>
        <family val="2"/>
      </rPr>
      <t>th,max</t>
    </r>
    <r>
      <rPr>
        <sz val="11"/>
        <color indexed="8"/>
        <rFont val="Calibri"/>
        <family val="2"/>
      </rPr>
      <t xml:space="preserve"> und die zugehörigen Zeiten t als Anteil der Jahresnutzungsstunden dargestellt. Die auftretenden Leistungen sind so nach der Häufigkeit ihres Auftretens sortiert.</t>
    </r>
  </si>
  <si>
    <t xml:space="preserve"> entspricht dem Jahreswärmebedarf des Objektes.</t>
  </si>
  <si>
    <t xml:space="preserve"> entspricht dem Jahresbedarf des Objektes an elektrischer Energie.</t>
  </si>
  <si>
    <t>Strombedarfsdeckung durch BHKW</t>
  </si>
  <si>
    <t>Um die Deckung des Strombedarfs zu berechnen, wird das Arbeitsrechteck des BHKW über die Jahresdauerlinie gelegt. Die sich überschneidenden Flächen stellen den Eigenverbrauch dar, die restliche Fläche des Arbeitsrechtecks die Netzeinspeisung.</t>
  </si>
  <si>
    <t>Eigenverbrauch von BHKW-Strom kann allerdings nur in dem Maße stattfinden, in dem Erzeugung und Verbrauch gleichzeitig stattfinden.</t>
  </si>
  <si>
    <t>Für den tatsächlichen Eigenverbrauch ist also von Bedeutung, an welche Stelle das BHKW-Stromarbeitsrechteck über die Jahresdauerlinie gelegt wird.</t>
  </si>
  <si>
    <t>Im Optimalfall würde das BHKW immer zu den Zeiten des höchsten Stromverbrauchs laufen, das Arbeitsrechteck also ganz links über der JDL liegen.</t>
  </si>
  <si>
    <t>Da das BHKW wärmegeführt betrieben wird und Strom- und Wärmebedarf nicht direkt zusammenhängen wird dies allerdings in der Realität nicht der Fall sein.</t>
  </si>
  <si>
    <t>Als zweiter Fall wird angenommen, dass der Stromverbrauch während der BHKW-Betriebszeiten die gleiche statistische Verteilung aufweist, wie über dem gesamten Jahresverlauf.</t>
  </si>
  <si>
    <t>Auch dieser Fall wird nicht der Realität entsprechen, da normalerweise bei geringem Wärmebedarf (nachts) auch der Strombedarf gering ist, während bei hohem Wärmebedarf auch oft ein hoher Strombedarf existiert.</t>
  </si>
  <si>
    <t>Der tatsächlich erzielbare Eigenverbrauch von BHKW-Strom wird irgendwo zwischen diesen beiden Extremfällen liegen. Für die Auslegungsberechnung wird desahlb der Mittelwert der beiden Fälle verwendet.</t>
  </si>
  <si>
    <t>Maximaler Eigenverbrauch</t>
  </si>
  <si>
    <r>
      <t xml:space="preserve">(Umkehrfunktion von </t>
    </r>
    <r>
      <rPr>
        <i/>
        <sz val="11"/>
        <color theme="1"/>
        <rFont val="Calibri"/>
        <family val="2"/>
        <scheme val="minor"/>
      </rPr>
      <t>p(t)</t>
    </r>
    <r>
      <rPr>
        <sz val="11"/>
        <color theme="1"/>
        <rFont val="Calibri"/>
        <family val="2"/>
        <scheme val="minor"/>
      </rPr>
      <t>)</t>
    </r>
  </si>
  <si>
    <r>
      <t>p</t>
    </r>
    <r>
      <rPr>
        <vertAlign val="subscript"/>
        <sz val="11"/>
        <color theme="1"/>
        <rFont val="Calibri"/>
        <family val="2"/>
        <scheme val="minor"/>
      </rPr>
      <t>th</t>
    </r>
    <r>
      <rPr>
        <sz val="11"/>
        <color theme="1"/>
        <rFont val="Calibri"/>
        <family val="2"/>
        <scheme val="minor"/>
      </rPr>
      <t xml:space="preserve"> (=P</t>
    </r>
    <r>
      <rPr>
        <vertAlign val="subscript"/>
        <sz val="11"/>
        <color theme="1"/>
        <rFont val="Calibri"/>
        <family val="2"/>
        <scheme val="minor"/>
      </rPr>
      <t>th,Nenn,BHKW gesamt</t>
    </r>
    <r>
      <rPr>
        <sz val="11"/>
        <color theme="1"/>
        <rFont val="Calibri"/>
        <family val="2"/>
        <scheme val="minor"/>
      </rPr>
      <t>/Heizlast)</t>
    </r>
  </si>
  <si>
    <r>
      <t>p</t>
    </r>
    <r>
      <rPr>
        <vertAlign val="subscript"/>
        <sz val="11"/>
        <color theme="1"/>
        <rFont val="Calibri"/>
        <family val="2"/>
        <scheme val="minor"/>
      </rPr>
      <t>th</t>
    </r>
    <r>
      <rPr>
        <sz val="11"/>
        <color theme="1"/>
        <rFont val="Calibri"/>
        <family val="2"/>
        <scheme val="minor"/>
      </rPr>
      <t>(bereinigt: max 100%)</t>
    </r>
  </si>
  <si>
    <t>Das Verhältnis dieser Fläche zur Gesamtläche unter der JDL multipliziert mit dem Jahresstrombedarf ergibt die Summe maximal eigenverbrauchbarer elektrischer Energie.</t>
  </si>
  <si>
    <t>und</t>
  </si>
  <si>
    <r>
      <t>Falls t</t>
    </r>
    <r>
      <rPr>
        <vertAlign val="subscript"/>
        <sz val="11"/>
        <color theme="1"/>
        <rFont val="Calibri"/>
        <family val="2"/>
        <scheme val="minor"/>
      </rPr>
      <t>E1</t>
    </r>
    <r>
      <rPr>
        <sz val="11"/>
        <color theme="1"/>
        <rFont val="Calibri"/>
        <family val="2"/>
        <scheme val="minor"/>
      </rPr>
      <t xml:space="preserve"> kleiner ist als t</t>
    </r>
    <r>
      <rPr>
        <vertAlign val="subscript"/>
        <sz val="11"/>
        <color theme="1"/>
        <rFont val="Calibri"/>
        <family val="2"/>
        <scheme val="minor"/>
      </rPr>
      <t>s</t>
    </r>
    <r>
      <rPr>
        <sz val="11"/>
        <color theme="1"/>
        <rFont val="Calibri"/>
        <family val="2"/>
        <scheme val="minor"/>
      </rPr>
      <t xml:space="preserve"> (also das gesamte Arbeitsrechteck unter die Jahresdauerlinie paßt), ist </t>
    </r>
  </si>
  <si>
    <t>Minimaler Eigenverbrauch:</t>
  </si>
  <si>
    <t>Zur Berechnung des Deckungsanteils wird die JDL in zwei Teile aufgeteilt (im Verhältnis der BHKW-Betriebsdauer zur verbleibenden Jahreszeit), in denen die auftretenden Leistungen anteilig gleich verteilt sind.</t>
  </si>
  <si>
    <t>In den Teil der JDL, dessen Anteil der BHKW-Betriebsdauer entspricht, wird das Arbeitsrechteck gelegt. Die gemeinsam abgedeckte Fläche entspricht dem zu ermittelnden Eigenverbrauch.</t>
  </si>
  <si>
    <t>Wie bereits oben erwähnt, wird für den ungünstigen Fall davon ausgegangen, dass der Stromverbrauch während der BHKW-Betriebszeiten die gleiche Verteilung aufweist, wie über den gesamten Jahresverlauf.</t>
  </si>
  <si>
    <t>minimal</t>
  </si>
  <si>
    <t>Eigen-verbrauch</t>
  </si>
  <si>
    <r>
      <t>p(t</t>
    </r>
    <r>
      <rPr>
        <vertAlign val="subscript"/>
        <sz val="11"/>
        <color theme="1"/>
        <rFont val="Calibri"/>
        <family val="2"/>
        <scheme val="minor"/>
      </rPr>
      <t>E</t>
    </r>
    <r>
      <rPr>
        <sz val="11"/>
        <color theme="1"/>
        <rFont val="Calibri"/>
        <family val="2"/>
        <scheme val="minor"/>
      </rPr>
      <t xml:space="preserve"> bis 1)</t>
    </r>
  </si>
  <si>
    <t>Die Fläche des Arbeitsrechtecks unter der Kurve beträgt:</t>
  </si>
  <si>
    <t>Wird diese Fläche durch die Gesamtfläche unter der JDL geteilt und mit dem Jahresbedarf an elektrischer Energie multipliziert, ergibt sich die Menge eigenverbrauchter elektrischer BHKW-Energie.</t>
  </si>
  <si>
    <r>
      <t>p</t>
    </r>
    <r>
      <rPr>
        <vertAlign val="subscript"/>
        <sz val="11"/>
        <color theme="1"/>
        <rFont val="Calibri"/>
        <family val="2"/>
        <scheme val="minor"/>
      </rPr>
      <t>E</t>
    </r>
    <r>
      <rPr>
        <sz val="11"/>
        <color theme="1"/>
        <rFont val="Calibri"/>
        <family val="2"/>
        <scheme val="minor"/>
      </rPr>
      <t xml:space="preserve"> (=P</t>
    </r>
    <r>
      <rPr>
        <vertAlign val="subscript"/>
        <sz val="11"/>
        <color theme="1"/>
        <rFont val="Calibri"/>
        <family val="2"/>
        <scheme val="minor"/>
      </rPr>
      <t>el,Nenn,BHKW gesamt</t>
    </r>
    <r>
      <rPr>
        <sz val="11"/>
        <color theme="1"/>
        <rFont val="Calibri"/>
        <family val="2"/>
        <scheme val="minor"/>
      </rPr>
      <t>/P</t>
    </r>
    <r>
      <rPr>
        <vertAlign val="subscript"/>
        <sz val="11"/>
        <color theme="1"/>
        <rFont val="Calibri"/>
        <family val="2"/>
        <scheme val="minor"/>
      </rPr>
      <t>el,Bed,max</t>
    </r>
    <r>
      <rPr>
        <sz val="11"/>
        <color theme="1"/>
        <rFont val="Calibri"/>
        <family val="2"/>
        <scheme val="minor"/>
      </rPr>
      <t>)</t>
    </r>
  </si>
  <si>
    <r>
      <t>p</t>
    </r>
    <r>
      <rPr>
        <vertAlign val="subscript"/>
        <sz val="11"/>
        <color theme="1"/>
        <rFont val="Calibri"/>
        <family val="2"/>
        <scheme val="minor"/>
      </rPr>
      <t>E</t>
    </r>
    <r>
      <rPr>
        <sz val="11"/>
        <color theme="1"/>
        <rFont val="Calibri"/>
        <family val="2"/>
        <scheme val="minor"/>
      </rPr>
      <t>(bereinigt: max 100%)</t>
    </r>
  </si>
  <si>
    <t>maximaler Eigenverbrauch</t>
  </si>
  <si>
    <r>
      <t>Ist die Betriebszeit t</t>
    </r>
    <r>
      <rPr>
        <vertAlign val="subscript"/>
        <sz val="11"/>
        <color theme="1"/>
        <rFont val="Calibri"/>
        <family val="2"/>
        <scheme val="minor"/>
      </rPr>
      <t>En</t>
    </r>
    <r>
      <rPr>
        <sz val="11"/>
        <color theme="1"/>
        <rFont val="Calibri"/>
        <family val="2"/>
        <scheme val="minor"/>
      </rPr>
      <t xml:space="preserve"> kleiner oder gleich t</t>
    </r>
    <r>
      <rPr>
        <vertAlign val="subscript"/>
        <sz val="11"/>
        <color theme="1"/>
        <rFont val="Calibri"/>
        <family val="2"/>
        <scheme val="minor"/>
      </rPr>
      <t>Sn</t>
    </r>
    <r>
      <rPr>
        <sz val="11"/>
        <color theme="1"/>
        <rFont val="Calibri"/>
        <family val="2"/>
        <scheme val="minor"/>
      </rPr>
      <t>, beträgt die dem Eigenverbrauch des n-ten Moduls entsprechende Fläche dem Produkt aus Modulleistung und Betriebszeit.</t>
    </r>
  </si>
  <si>
    <r>
      <t>t</t>
    </r>
    <r>
      <rPr>
        <b/>
        <vertAlign val="subscript"/>
        <sz val="11"/>
        <color theme="1"/>
        <rFont val="Calibri"/>
        <family val="2"/>
        <scheme val="minor"/>
      </rPr>
      <t xml:space="preserve">En </t>
    </r>
    <r>
      <rPr>
        <b/>
        <sz val="11"/>
        <color theme="1"/>
        <rFont val="Calibri"/>
        <family val="2"/>
      </rPr>
      <t xml:space="preserve">≤ </t>
    </r>
    <r>
      <rPr>
        <b/>
        <sz val="11"/>
        <color theme="1"/>
        <rFont val="Calibri"/>
        <family val="2"/>
        <scheme val="minor"/>
      </rPr>
      <t>t</t>
    </r>
    <r>
      <rPr>
        <b/>
        <vertAlign val="subscript"/>
        <sz val="11"/>
        <color theme="1"/>
        <rFont val="Calibri"/>
        <family val="2"/>
        <scheme val="minor"/>
      </rPr>
      <t>Sn</t>
    </r>
    <r>
      <rPr>
        <b/>
        <sz val="11"/>
        <color theme="1"/>
        <rFont val="Calibri"/>
        <family val="2"/>
        <scheme val="minor"/>
      </rPr>
      <t>:</t>
    </r>
  </si>
  <si>
    <r>
      <t>t</t>
    </r>
    <r>
      <rPr>
        <b/>
        <vertAlign val="subscript"/>
        <sz val="11"/>
        <color theme="1"/>
        <rFont val="Calibri"/>
        <family val="2"/>
        <scheme val="minor"/>
      </rPr>
      <t xml:space="preserve">En </t>
    </r>
    <r>
      <rPr>
        <b/>
        <sz val="11"/>
        <color theme="1"/>
        <rFont val="Calibri"/>
        <family val="2"/>
      </rPr>
      <t xml:space="preserve"> &gt; </t>
    </r>
    <r>
      <rPr>
        <b/>
        <sz val="11"/>
        <color theme="1"/>
        <rFont val="Calibri"/>
        <family val="2"/>
        <scheme val="minor"/>
      </rPr>
      <t>t</t>
    </r>
    <r>
      <rPr>
        <b/>
        <vertAlign val="subscript"/>
        <sz val="11"/>
        <color theme="1"/>
        <rFont val="Calibri"/>
        <family val="2"/>
        <scheme val="minor"/>
      </rPr>
      <t>Sn</t>
    </r>
    <r>
      <rPr>
        <b/>
        <sz val="11"/>
        <color theme="1"/>
        <rFont val="Calibri"/>
        <family val="2"/>
        <scheme val="minor"/>
      </rPr>
      <t>:</t>
    </r>
  </si>
  <si>
    <r>
      <t>t</t>
    </r>
    <r>
      <rPr>
        <b/>
        <vertAlign val="subscript"/>
        <sz val="11"/>
        <color theme="1"/>
        <rFont val="Calibri"/>
        <family val="2"/>
        <scheme val="minor"/>
      </rPr>
      <t>En</t>
    </r>
    <r>
      <rPr>
        <b/>
        <sz val="11"/>
        <color theme="1"/>
        <rFont val="Calibri"/>
        <family val="2"/>
        <scheme val="minor"/>
      </rPr>
      <t xml:space="preserve"> </t>
    </r>
    <r>
      <rPr>
        <b/>
        <sz val="11"/>
        <color theme="1"/>
        <rFont val="Calibri"/>
        <family val="2"/>
      </rPr>
      <t>≤ t</t>
    </r>
    <r>
      <rPr>
        <b/>
        <vertAlign val="subscript"/>
        <sz val="11"/>
        <color theme="1"/>
        <rFont val="Calibri"/>
        <family val="2"/>
      </rPr>
      <t>Sn-1</t>
    </r>
    <r>
      <rPr>
        <b/>
        <sz val="11"/>
        <color theme="1"/>
        <rFont val="Calibri"/>
        <family val="2"/>
      </rPr>
      <t>:</t>
    </r>
  </si>
  <si>
    <r>
      <t>t</t>
    </r>
    <r>
      <rPr>
        <b/>
        <vertAlign val="subscript"/>
        <sz val="11"/>
        <color theme="1"/>
        <rFont val="Calibri"/>
        <family val="2"/>
        <scheme val="minor"/>
      </rPr>
      <t>En</t>
    </r>
    <r>
      <rPr>
        <b/>
        <sz val="11"/>
        <color theme="1"/>
        <rFont val="Calibri"/>
        <family val="2"/>
        <scheme val="minor"/>
      </rPr>
      <t xml:space="preserve"> </t>
    </r>
    <r>
      <rPr>
        <b/>
        <sz val="11"/>
        <color theme="1"/>
        <rFont val="Calibri"/>
        <family val="2"/>
      </rPr>
      <t>&gt; t</t>
    </r>
    <r>
      <rPr>
        <b/>
        <vertAlign val="subscript"/>
        <sz val="11"/>
        <color theme="1"/>
        <rFont val="Calibri"/>
        <family val="2"/>
      </rPr>
      <t>Sn-1</t>
    </r>
    <r>
      <rPr>
        <b/>
        <sz val="11"/>
        <color theme="1"/>
        <rFont val="Calibri"/>
        <family val="2"/>
      </rPr>
      <t>:</t>
    </r>
  </si>
  <si>
    <t>minimaler Eigenverbrauch</t>
  </si>
  <si>
    <r>
      <t>max BD (t</t>
    </r>
    <r>
      <rPr>
        <vertAlign val="subscript"/>
        <sz val="11"/>
        <color theme="0" tint="-0.34998626667073579"/>
        <rFont val="Calibri"/>
        <family val="2"/>
        <scheme val="minor"/>
      </rPr>
      <t>En</t>
    </r>
    <r>
      <rPr>
        <sz val="11"/>
        <color theme="0" tint="-0.34998626667073579"/>
        <rFont val="Calibri"/>
        <family val="2"/>
        <scheme val="minor"/>
      </rPr>
      <t xml:space="preserve"> </t>
    </r>
    <r>
      <rPr>
        <sz val="11"/>
        <color theme="0" tint="-0.34998626667073579"/>
        <rFont val="Calibri"/>
        <family val="2"/>
      </rPr>
      <t>≤  t</t>
    </r>
    <r>
      <rPr>
        <vertAlign val="subscript"/>
        <sz val="11"/>
        <color theme="0" tint="-0.34998626667073579"/>
        <rFont val="Calibri"/>
        <family val="2"/>
      </rPr>
      <t>Sn</t>
    </r>
    <r>
      <rPr>
        <sz val="11"/>
        <color theme="0" tint="-0.34998626667073579"/>
        <rFont val="Calibri"/>
        <family val="2"/>
      </rPr>
      <t>)</t>
    </r>
  </si>
  <si>
    <r>
      <t>max BD (t</t>
    </r>
    <r>
      <rPr>
        <vertAlign val="subscript"/>
        <sz val="11"/>
        <color theme="0" tint="-0.34998626667073579"/>
        <rFont val="Calibri"/>
        <family val="2"/>
        <scheme val="minor"/>
      </rPr>
      <t>Sn</t>
    </r>
    <r>
      <rPr>
        <sz val="11"/>
        <color theme="0" tint="-0.34998626667073579"/>
        <rFont val="Calibri"/>
        <family val="2"/>
        <scheme val="minor"/>
      </rPr>
      <t xml:space="preserve"> &lt; t</t>
    </r>
    <r>
      <rPr>
        <vertAlign val="subscript"/>
        <sz val="11"/>
        <color theme="0" tint="-0.34998626667073579"/>
        <rFont val="Calibri"/>
        <family val="2"/>
        <scheme val="minor"/>
      </rPr>
      <t>En</t>
    </r>
    <r>
      <rPr>
        <sz val="11"/>
        <color theme="0" tint="-0.34998626667073579"/>
        <rFont val="Calibri"/>
        <family val="2"/>
        <scheme val="minor"/>
      </rPr>
      <t xml:space="preserve"> ≤ t</t>
    </r>
    <r>
      <rPr>
        <vertAlign val="subscript"/>
        <sz val="11"/>
        <color theme="0" tint="-0.34998626667073579"/>
        <rFont val="Calibri"/>
        <family val="2"/>
        <scheme val="minor"/>
      </rPr>
      <t>Sn-1</t>
    </r>
    <r>
      <rPr>
        <sz val="11"/>
        <color theme="0" tint="-0.34998626667073579"/>
        <rFont val="Calibri"/>
        <family val="2"/>
        <scheme val="minor"/>
      </rPr>
      <t>)</t>
    </r>
  </si>
  <si>
    <r>
      <t>max BD (t</t>
    </r>
    <r>
      <rPr>
        <vertAlign val="subscript"/>
        <sz val="11"/>
        <color theme="0" tint="-0.34998626667073579"/>
        <rFont val="Calibri"/>
        <family val="2"/>
        <scheme val="minor"/>
      </rPr>
      <t>En</t>
    </r>
    <r>
      <rPr>
        <sz val="11"/>
        <color theme="0" tint="-0.34998626667073579"/>
        <rFont val="Calibri"/>
        <family val="2"/>
        <scheme val="minor"/>
      </rPr>
      <t xml:space="preserve"> &gt; t</t>
    </r>
    <r>
      <rPr>
        <vertAlign val="subscript"/>
        <sz val="11"/>
        <color theme="0" tint="-0.34998626667073579"/>
        <rFont val="Calibri"/>
        <family val="2"/>
        <scheme val="minor"/>
      </rPr>
      <t>Sn-1</t>
    </r>
    <r>
      <rPr>
        <sz val="11"/>
        <color theme="0" tint="-0.34998626667073579"/>
        <rFont val="Calibri"/>
        <family val="2"/>
        <scheme val="minor"/>
      </rPr>
      <t>)</t>
    </r>
  </si>
  <si>
    <t>min. (stat.) Bedarfsdeckung BHKW</t>
  </si>
  <si>
    <r>
      <t xml:space="preserve">Für die Eigenverbrauchsberechnung eines weiteren n-ten Moduls gilt es auch, eine </t>
    </r>
    <r>
      <rPr>
        <b/>
        <sz val="11"/>
        <color theme="1"/>
        <rFont val="Calibri"/>
        <family val="2"/>
        <scheme val="minor"/>
      </rPr>
      <t>Fallunterscheidung</t>
    </r>
    <r>
      <rPr>
        <sz val="11"/>
        <color theme="1"/>
        <rFont val="Calibri"/>
        <family val="2"/>
        <scheme val="minor"/>
      </rPr>
      <t xml:space="preserve"> durchzuführen, ob die Betriebszeit t</t>
    </r>
    <r>
      <rPr>
        <vertAlign val="subscript"/>
        <sz val="11"/>
        <color theme="1"/>
        <rFont val="Calibri"/>
        <family val="2"/>
        <scheme val="minor"/>
      </rPr>
      <t>En</t>
    </r>
    <r>
      <rPr>
        <sz val="11"/>
        <color theme="1"/>
        <rFont val="Calibri"/>
        <family val="2"/>
        <scheme val="minor"/>
      </rPr>
      <t xml:space="preserve"> des Moduls kleiner oder größer ist, als die zum Schnittpunkt der Summenleistung p</t>
    </r>
    <r>
      <rPr>
        <vertAlign val="subscript"/>
        <sz val="11"/>
        <color theme="1"/>
        <rFont val="Calibri"/>
        <family val="2"/>
        <scheme val="minor"/>
      </rPr>
      <t>En</t>
    </r>
    <r>
      <rPr>
        <sz val="11"/>
        <color theme="1"/>
        <rFont val="Calibri"/>
        <family val="2"/>
        <scheme val="minor"/>
      </rPr>
      <t xml:space="preserve"> gehörende Zeit t</t>
    </r>
    <r>
      <rPr>
        <vertAlign val="subscript"/>
        <sz val="11"/>
        <color theme="1"/>
        <rFont val="Calibri"/>
        <family val="2"/>
        <scheme val="minor"/>
      </rPr>
      <t>Sn</t>
    </r>
    <r>
      <rPr>
        <sz val="11"/>
        <color theme="1"/>
        <rFont val="Calibri"/>
        <family val="2"/>
        <scheme val="minor"/>
      </rPr>
      <t>.</t>
    </r>
  </si>
  <si>
    <r>
      <t>Ist t</t>
    </r>
    <r>
      <rPr>
        <vertAlign val="subscript"/>
        <sz val="11"/>
        <color theme="1"/>
        <rFont val="Calibri"/>
        <family val="2"/>
        <scheme val="minor"/>
      </rPr>
      <t>En</t>
    </r>
    <r>
      <rPr>
        <sz val="11"/>
        <color theme="1"/>
        <rFont val="Calibri"/>
        <family val="2"/>
        <scheme val="minor"/>
      </rPr>
      <t xml:space="preserve"> größer als t</t>
    </r>
    <r>
      <rPr>
        <vertAlign val="subscript"/>
        <sz val="11"/>
        <color theme="1"/>
        <rFont val="Calibri"/>
        <family val="2"/>
        <scheme val="minor"/>
      </rPr>
      <t>Sn</t>
    </r>
    <r>
      <rPr>
        <sz val="11"/>
        <color theme="1"/>
        <rFont val="Calibri"/>
        <family val="2"/>
        <scheme val="minor"/>
      </rPr>
      <t xml:space="preserve">, so muss eine </t>
    </r>
    <r>
      <rPr>
        <b/>
        <sz val="11"/>
        <color theme="1"/>
        <rFont val="Calibri"/>
        <family val="2"/>
        <scheme val="minor"/>
      </rPr>
      <t>weitere Fallunterscheidung</t>
    </r>
    <r>
      <rPr>
        <sz val="11"/>
        <color theme="1"/>
        <rFont val="Calibri"/>
        <family val="2"/>
        <scheme val="minor"/>
      </rPr>
      <t xml:space="preserve"> vorgenommen werden:</t>
    </r>
  </si>
  <si>
    <t>Beispieldaten</t>
  </si>
  <si>
    <t>Objektdaten und BHKW1 wie oben</t>
  </si>
  <si>
    <r>
      <t>P</t>
    </r>
    <r>
      <rPr>
        <vertAlign val="subscript"/>
        <sz val="11"/>
        <color theme="1"/>
        <rFont val="Calibri"/>
        <family val="2"/>
      </rPr>
      <t>el,Nenn,BHKW1</t>
    </r>
    <r>
      <rPr>
        <sz val="11"/>
        <color theme="1"/>
        <rFont val="Calibri"/>
        <family val="2"/>
      </rPr>
      <t>:</t>
    </r>
  </si>
  <si>
    <r>
      <t>Betriebsstd. Bh</t>
    </r>
    <r>
      <rPr>
        <vertAlign val="subscript"/>
        <sz val="11"/>
        <color theme="1"/>
        <rFont val="Calibri"/>
        <family val="2"/>
      </rPr>
      <t>1</t>
    </r>
    <r>
      <rPr>
        <sz val="11"/>
        <color theme="1"/>
        <rFont val="Calibri"/>
        <family val="2"/>
      </rPr>
      <t>:</t>
    </r>
  </si>
  <si>
    <r>
      <t>P</t>
    </r>
    <r>
      <rPr>
        <vertAlign val="subscript"/>
        <sz val="11"/>
        <color theme="1"/>
        <rFont val="Calibri"/>
        <family val="2"/>
      </rPr>
      <t>el,Nenn,BHKW2</t>
    </r>
    <r>
      <rPr>
        <sz val="11"/>
        <color theme="1"/>
        <rFont val="Calibri"/>
        <family val="2"/>
      </rPr>
      <t>:</t>
    </r>
  </si>
  <si>
    <r>
      <t>p</t>
    </r>
    <r>
      <rPr>
        <vertAlign val="subscript"/>
        <sz val="11"/>
        <color theme="1"/>
        <rFont val="Calibri"/>
        <family val="2"/>
        <scheme val="minor"/>
      </rPr>
      <t>el,BHKW2</t>
    </r>
    <r>
      <rPr>
        <sz val="11"/>
        <color theme="1"/>
        <rFont val="Calibri"/>
        <family val="2"/>
        <scheme val="minor"/>
      </rPr>
      <t>(t)</t>
    </r>
  </si>
  <si>
    <t>BHKW2 maximal</t>
  </si>
  <si>
    <r>
      <t>Eigenverbrauch (t</t>
    </r>
    <r>
      <rPr>
        <vertAlign val="subscript"/>
        <sz val="11"/>
        <color theme="1"/>
        <rFont val="Calibri"/>
        <family val="2"/>
        <scheme val="minor"/>
      </rPr>
      <t>E2</t>
    </r>
    <r>
      <rPr>
        <sz val="11"/>
        <color theme="1"/>
        <rFont val="Calibri"/>
        <family val="2"/>
        <scheme val="minor"/>
      </rPr>
      <t xml:space="preserve"> &gt;t</t>
    </r>
    <r>
      <rPr>
        <vertAlign val="subscript"/>
        <sz val="11"/>
        <color theme="1"/>
        <rFont val="Calibri"/>
        <family val="2"/>
        <scheme val="minor"/>
      </rPr>
      <t>S1</t>
    </r>
    <r>
      <rPr>
        <sz val="11"/>
        <color theme="1"/>
        <rFont val="Calibri"/>
        <family val="2"/>
        <scheme val="minor"/>
      </rPr>
      <t>)</t>
    </r>
  </si>
  <si>
    <r>
      <t>Eigenverbrauch (t</t>
    </r>
    <r>
      <rPr>
        <vertAlign val="subscript"/>
        <sz val="11"/>
        <color theme="1"/>
        <rFont val="Calibri"/>
        <family val="2"/>
        <scheme val="minor"/>
      </rPr>
      <t>E2</t>
    </r>
    <r>
      <rPr>
        <sz val="11"/>
        <color theme="1"/>
        <rFont val="Calibri"/>
        <family val="2"/>
        <scheme val="minor"/>
      </rPr>
      <t xml:space="preserve"> &lt;t</t>
    </r>
    <r>
      <rPr>
        <vertAlign val="subscript"/>
        <sz val="11"/>
        <color theme="1"/>
        <rFont val="Calibri"/>
        <family val="2"/>
        <scheme val="minor"/>
      </rPr>
      <t>S2</t>
    </r>
    <r>
      <rPr>
        <sz val="11"/>
        <color theme="1"/>
        <rFont val="Calibri"/>
        <family val="2"/>
        <scheme val="minor"/>
      </rPr>
      <t>)</t>
    </r>
  </si>
  <si>
    <t>Hilfstabelle nur für Grafiken</t>
  </si>
  <si>
    <r>
      <t>Eigenverbrauch (t</t>
    </r>
    <r>
      <rPr>
        <vertAlign val="subscript"/>
        <sz val="11"/>
        <color theme="1"/>
        <rFont val="Calibri"/>
        <family val="2"/>
        <scheme val="minor"/>
      </rPr>
      <t>S2</t>
    </r>
    <r>
      <rPr>
        <sz val="11"/>
        <color theme="1"/>
        <rFont val="Calibri"/>
        <family val="2"/>
        <scheme val="minor"/>
      </rPr>
      <t>&lt;t</t>
    </r>
    <r>
      <rPr>
        <vertAlign val="subscript"/>
        <sz val="11"/>
        <color theme="1"/>
        <rFont val="Calibri"/>
        <family val="2"/>
        <scheme val="minor"/>
      </rPr>
      <t>E2</t>
    </r>
    <r>
      <rPr>
        <sz val="11"/>
        <color theme="1"/>
        <rFont val="Calibri"/>
        <family val="2"/>
        <scheme val="minor"/>
      </rPr>
      <t xml:space="preserve"> &lt;t</t>
    </r>
    <r>
      <rPr>
        <vertAlign val="subscript"/>
        <sz val="11"/>
        <color theme="1"/>
        <rFont val="Calibri"/>
        <family val="2"/>
        <scheme val="minor"/>
      </rPr>
      <t>S1</t>
    </r>
    <r>
      <rPr>
        <sz val="11"/>
        <color theme="1"/>
        <rFont val="Calibri"/>
        <family val="2"/>
        <scheme val="minor"/>
      </rPr>
      <t>)</t>
    </r>
  </si>
  <si>
    <r>
      <t>p(0 bis t</t>
    </r>
    <r>
      <rPr>
        <vertAlign val="subscript"/>
        <sz val="11"/>
        <color theme="1"/>
        <rFont val="Calibri"/>
        <family val="2"/>
        <scheme val="minor"/>
      </rPr>
      <t>E2</t>
    </r>
    <r>
      <rPr>
        <sz val="11"/>
        <color theme="1"/>
        <rFont val="Calibri"/>
        <family val="2"/>
        <scheme val="minor"/>
      </rPr>
      <t>)</t>
    </r>
  </si>
  <si>
    <r>
      <t>p(t</t>
    </r>
    <r>
      <rPr>
        <vertAlign val="subscript"/>
        <sz val="11"/>
        <color theme="1"/>
        <rFont val="Calibri"/>
        <family val="2"/>
        <scheme val="minor"/>
      </rPr>
      <t>E2</t>
    </r>
    <r>
      <rPr>
        <sz val="11"/>
        <color theme="1"/>
        <rFont val="Calibri"/>
        <family val="2"/>
        <scheme val="minor"/>
      </rPr>
      <t xml:space="preserve"> bis 1)</t>
    </r>
  </si>
  <si>
    <t>"-BHKW1"</t>
  </si>
  <si>
    <t>Zur Berechnung des minimalen Eigenverbrauchs eines weiteren BHKW wird wieder davon ausgegangen, dass der Strombedarf während der Betriebsszeit des BHKW die gleiche Verteilung aufweist wie im gesamten Jahresverlauf. Die Jahresdauerlinie wird  wieder im Verhältnis der Betriebszeit zur verbleibenden Zeit des Jahres in zwei Teile aufgeteilt.</t>
  </si>
  <si>
    <t>Die Arbeitsrechtecke der BHKW werden über die aufgeteilte JDL gelegt und die mit dem betreffenden Arbeitsrechteck gemeinsam abgedeckte Fläche abgedeckte Fläche entspricht dem zu ermittelnden Eigenverbrauch des betrachteten BHKW.</t>
  </si>
  <si>
    <t>Die dem Eigenverbrauch des betrachteten BHKW entsprechende Fläche beträgt:</t>
  </si>
  <si>
    <t>Die Funktionsgleichung des zu betrachtenden Teils der JDL lautet:</t>
  </si>
  <si>
    <t>mit der Umkehrfunktion:</t>
  </si>
  <si>
    <r>
      <t>Es ergeben sich die Schnittpunkte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t>
    </r>
  </si>
  <si>
    <t>und dem Integral:</t>
  </si>
  <si>
    <t>und die Gesamtfläche unter dem betrachteten JDL-Teil:</t>
  </si>
  <si>
    <r>
      <t>Die Fläche bis zu einem Schnittpunkt t</t>
    </r>
    <r>
      <rPr>
        <vertAlign val="subscript"/>
        <sz val="11"/>
        <color theme="1"/>
        <rFont val="Calibri"/>
        <family val="2"/>
        <scheme val="minor"/>
      </rPr>
      <t xml:space="preserve">2*,Sn </t>
    </r>
    <r>
      <rPr>
        <sz val="11"/>
        <color theme="1"/>
        <rFont val="Calibri"/>
        <family val="2"/>
        <scheme val="minor"/>
      </rPr>
      <t>beträgt:</t>
    </r>
  </si>
  <si>
    <r>
      <t>Hieraus wird deutlich, dass die Integrale von p</t>
    </r>
    <r>
      <rPr>
        <vertAlign val="subscript"/>
        <sz val="11"/>
        <color theme="1"/>
        <rFont val="Calibri"/>
        <family val="2"/>
        <scheme val="minor"/>
      </rPr>
      <t>2*</t>
    </r>
    <r>
      <rPr>
        <sz val="11"/>
        <color theme="1"/>
        <rFont val="Calibri"/>
        <family val="2"/>
        <scheme val="minor"/>
      </rPr>
      <t>(t) und die Werte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 xml:space="preserve"> nicht berechnet werden müssen, da sie durch die gezeigten Umformungen durch Integrale von p(t) und die Werte t</t>
    </r>
    <r>
      <rPr>
        <vertAlign val="subscript"/>
        <sz val="11"/>
        <color theme="1"/>
        <rFont val="Calibri"/>
        <family val="2"/>
        <scheme val="minor"/>
      </rPr>
      <t>S1</t>
    </r>
    <r>
      <rPr>
        <sz val="11"/>
        <color theme="1"/>
        <rFont val="Calibri"/>
        <family val="2"/>
        <scheme val="minor"/>
      </rPr>
      <t xml:space="preserve"> , t</t>
    </r>
    <r>
      <rPr>
        <vertAlign val="subscript"/>
        <sz val="11"/>
        <color theme="1"/>
        <rFont val="Calibri"/>
        <family val="2"/>
        <scheme val="minor"/>
      </rPr>
      <t>S2</t>
    </r>
    <r>
      <rPr>
        <sz val="11"/>
        <color theme="1"/>
        <rFont val="Calibri"/>
        <family val="2"/>
        <scheme val="minor"/>
      </rPr>
      <t xml:space="preserve"> und t</t>
    </r>
    <r>
      <rPr>
        <vertAlign val="subscript"/>
        <sz val="11"/>
        <color theme="1"/>
        <rFont val="Calibri"/>
        <family val="2"/>
        <scheme val="minor"/>
      </rPr>
      <t>E2</t>
    </r>
    <r>
      <rPr>
        <sz val="11"/>
        <color theme="1"/>
        <rFont val="Calibri"/>
        <family val="2"/>
        <scheme val="minor"/>
      </rPr>
      <t xml:space="preserve"> ausgedrückt werden können.</t>
    </r>
  </si>
  <si>
    <t>Zur Betrachtung eines weiteren n-ten Moduls wird entsprechend vorgegangen.</t>
  </si>
  <si>
    <r>
      <t>Die JDL wird im Verhältnis t</t>
    </r>
    <r>
      <rPr>
        <vertAlign val="subscript"/>
        <sz val="11"/>
        <color theme="1"/>
        <rFont val="Calibri"/>
        <family val="2"/>
        <scheme val="minor"/>
      </rPr>
      <t>En</t>
    </r>
    <r>
      <rPr>
        <sz val="11"/>
        <color theme="1"/>
        <rFont val="Calibri"/>
        <family val="2"/>
        <scheme val="minor"/>
      </rPr>
      <t xml:space="preserve"> zu (1-t</t>
    </r>
    <r>
      <rPr>
        <vertAlign val="subscript"/>
        <sz val="11"/>
        <color theme="1"/>
        <rFont val="Calibri"/>
        <family val="2"/>
        <scheme val="minor"/>
      </rPr>
      <t>En</t>
    </r>
    <r>
      <rPr>
        <sz val="11"/>
        <color theme="1"/>
        <rFont val="Calibri"/>
        <family val="2"/>
        <scheme val="minor"/>
      </rPr>
      <t>) aufgeteilt.</t>
    </r>
  </si>
  <si>
    <r>
      <t>Anstelle der Schnittpunkte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 xml:space="preserve"> werden die Schnittpunkte t</t>
    </r>
    <r>
      <rPr>
        <vertAlign val="subscript"/>
        <sz val="11"/>
        <color theme="1"/>
        <rFont val="Calibri"/>
        <family val="2"/>
        <scheme val="minor"/>
      </rPr>
      <t>n*,S(n-1)</t>
    </r>
    <r>
      <rPr>
        <sz val="11"/>
        <color theme="1"/>
        <rFont val="Calibri"/>
        <family val="2"/>
        <scheme val="minor"/>
      </rPr>
      <t xml:space="preserve"> und t</t>
    </r>
    <r>
      <rPr>
        <vertAlign val="subscript"/>
        <sz val="11"/>
        <color theme="1"/>
        <rFont val="Calibri"/>
        <family val="2"/>
        <scheme val="minor"/>
      </rPr>
      <t>n*,Sn</t>
    </r>
    <r>
      <rPr>
        <sz val="11"/>
        <color theme="1"/>
        <rFont val="Calibri"/>
        <family val="2"/>
        <scheme val="minor"/>
      </rPr>
      <t xml:space="preserve"> durch t</t>
    </r>
    <r>
      <rPr>
        <vertAlign val="subscript"/>
        <sz val="11"/>
        <color theme="1"/>
        <rFont val="Calibri"/>
        <family val="2"/>
        <scheme val="minor"/>
      </rPr>
      <t>S(n-1)</t>
    </r>
    <r>
      <rPr>
        <sz val="11"/>
        <color theme="1"/>
        <rFont val="Calibri"/>
        <family val="2"/>
        <scheme val="minor"/>
      </rPr>
      <t>, t</t>
    </r>
    <r>
      <rPr>
        <vertAlign val="subscript"/>
        <sz val="11"/>
        <color theme="1"/>
        <rFont val="Calibri"/>
        <family val="2"/>
        <scheme val="minor"/>
      </rPr>
      <t>Sn</t>
    </r>
    <r>
      <rPr>
        <sz val="11"/>
        <color theme="1"/>
        <rFont val="Calibri"/>
        <family val="2"/>
        <scheme val="minor"/>
      </rPr>
      <t xml:space="preserve"> und t</t>
    </r>
    <r>
      <rPr>
        <vertAlign val="subscript"/>
        <sz val="11"/>
        <color theme="1"/>
        <rFont val="Calibri"/>
        <family val="2"/>
        <scheme val="minor"/>
      </rPr>
      <t>En</t>
    </r>
    <r>
      <rPr>
        <sz val="11"/>
        <color theme="1"/>
        <rFont val="Calibri"/>
        <family val="2"/>
        <scheme val="minor"/>
      </rPr>
      <t xml:space="preserve"> ausgedrückt.</t>
    </r>
  </si>
  <si>
    <r>
      <t>Es ergibt sich der Schnittpunkt t</t>
    </r>
    <r>
      <rPr>
        <vertAlign val="subscript"/>
        <sz val="11"/>
        <color theme="1"/>
        <rFont val="Calibri"/>
        <family val="2"/>
        <scheme val="minor"/>
      </rPr>
      <t>*,S1</t>
    </r>
    <r>
      <rPr>
        <sz val="11"/>
        <color theme="1"/>
        <rFont val="Calibri"/>
        <family val="2"/>
        <scheme val="minor"/>
      </rPr>
      <t xml:space="preserve"> </t>
    </r>
    <r>
      <rPr>
        <sz val="11"/>
        <color theme="1"/>
        <rFont val="Calibri"/>
        <family val="2"/>
        <scheme val="minor"/>
      </rPr>
      <t>:</t>
    </r>
  </si>
  <si>
    <r>
      <t>und Fläche bis zum Schnittpunkt t</t>
    </r>
    <r>
      <rPr>
        <vertAlign val="subscript"/>
        <sz val="11"/>
        <color theme="1"/>
        <rFont val="Calibri"/>
        <family val="2"/>
        <scheme val="minor"/>
      </rPr>
      <t xml:space="preserve">*,S1 </t>
    </r>
    <r>
      <rPr>
        <sz val="11"/>
        <color theme="1"/>
        <rFont val="Calibri"/>
        <family val="2"/>
        <scheme val="minor"/>
      </rPr>
      <t>:</t>
    </r>
  </si>
  <si>
    <t>Die Fläche unter der Jahresdauerlinie, die maximal durch das Arbeitsrechteck abgedeckt werden kann beträgt:</t>
  </si>
  <si>
    <t>Betriebsstd. Bh2:</t>
  </si>
  <si>
    <r>
      <t>P</t>
    </r>
    <r>
      <rPr>
        <vertAlign val="subscript"/>
        <sz val="11"/>
        <color theme="1"/>
        <rFont val="Calibri"/>
        <family val="2"/>
        <scheme val="minor"/>
      </rPr>
      <t>th,Nenn,BHKW gesamt</t>
    </r>
    <r>
      <rPr>
        <sz val="11"/>
        <color theme="1"/>
        <rFont val="Calibri"/>
        <family val="2"/>
        <scheme val="minor"/>
      </rPr>
      <t xml:space="preserve"> :</t>
    </r>
  </si>
  <si>
    <r>
      <t>p</t>
    </r>
    <r>
      <rPr>
        <vertAlign val="subscript"/>
        <sz val="11"/>
        <color theme="0" tint="-0.34998626667073579"/>
        <rFont val="Calibri"/>
        <family val="2"/>
        <scheme val="minor"/>
      </rPr>
      <t>th</t>
    </r>
    <r>
      <rPr>
        <sz val="11"/>
        <color theme="0" tint="-0.34998626667073579"/>
        <rFont val="Calibri"/>
        <family val="2"/>
        <scheme val="minor"/>
      </rPr>
      <t xml:space="preserve"> wenn gewählt</t>
    </r>
  </si>
  <si>
    <r>
      <t>p</t>
    </r>
    <r>
      <rPr>
        <vertAlign val="subscript"/>
        <sz val="11"/>
        <color theme="0" tint="-0.34998626667073579"/>
        <rFont val="Calibri"/>
        <family val="2"/>
        <scheme val="minor"/>
      </rPr>
      <t>th,BHKW,gesamt</t>
    </r>
  </si>
  <si>
    <r>
      <t>P</t>
    </r>
    <r>
      <rPr>
        <vertAlign val="subscript"/>
        <sz val="11"/>
        <color theme="0" tint="-0.34998626667073579"/>
        <rFont val="Calibri"/>
        <family val="2"/>
        <scheme val="minor"/>
      </rPr>
      <t>th,Bed</t>
    </r>
    <r>
      <rPr>
        <sz val="11"/>
        <color theme="0" tint="-0.34998626667073579"/>
        <rFont val="Calibri"/>
        <family val="2"/>
        <scheme val="minor"/>
      </rPr>
      <t>(t)</t>
    </r>
  </si>
  <si>
    <r>
      <t>p</t>
    </r>
    <r>
      <rPr>
        <vertAlign val="subscript"/>
        <sz val="11"/>
        <color theme="0" tint="-0.34998626667073579"/>
        <rFont val="Calibri"/>
        <family val="2"/>
        <scheme val="minor"/>
      </rPr>
      <t>BHKW</t>
    </r>
    <r>
      <rPr>
        <sz val="11"/>
        <color theme="0" tint="-0.34998626667073579"/>
        <rFont val="Calibri"/>
        <family val="2"/>
        <scheme val="minor"/>
      </rPr>
      <t>(t)</t>
    </r>
  </si>
  <si>
    <r>
      <t>P</t>
    </r>
    <r>
      <rPr>
        <vertAlign val="subscript"/>
        <sz val="11"/>
        <color theme="0" tint="-0.34998626667073579"/>
        <rFont val="Calibri"/>
        <family val="2"/>
        <scheme val="minor"/>
      </rPr>
      <t>th,BHKW</t>
    </r>
    <r>
      <rPr>
        <sz val="11"/>
        <color theme="0" tint="-0.34998626667073579"/>
        <rFont val="Calibri"/>
        <family val="2"/>
        <scheme val="minor"/>
      </rPr>
      <t>(t)</t>
    </r>
  </si>
  <si>
    <r>
      <t>P</t>
    </r>
    <r>
      <rPr>
        <vertAlign val="subscript"/>
        <sz val="11"/>
        <color theme="0" tint="-0.34998626667073579"/>
        <rFont val="Calibri"/>
        <family val="2"/>
        <scheme val="minor"/>
      </rPr>
      <t>Bed.</t>
    </r>
    <r>
      <rPr>
        <sz val="11"/>
        <color theme="0" tint="-0.34998626667073579"/>
        <rFont val="Calibri"/>
        <family val="2"/>
        <scheme val="minor"/>
      </rPr>
      <t>&lt;=P</t>
    </r>
    <r>
      <rPr>
        <vertAlign val="subscript"/>
        <sz val="11"/>
        <color theme="0" tint="-0.34998626667073579"/>
        <rFont val="Calibri"/>
        <family val="2"/>
        <scheme val="minor"/>
      </rPr>
      <t>BHKW</t>
    </r>
  </si>
  <si>
    <r>
      <t>p</t>
    </r>
    <r>
      <rPr>
        <vertAlign val="subscript"/>
        <sz val="11"/>
        <color theme="0" tint="-0.34998626667073579"/>
        <rFont val="Calibri"/>
        <family val="2"/>
        <scheme val="minor"/>
      </rPr>
      <t>BHKW1</t>
    </r>
  </si>
  <si>
    <r>
      <t>p</t>
    </r>
    <r>
      <rPr>
        <vertAlign val="subscript"/>
        <sz val="11"/>
        <color theme="0" tint="-0.34998626667073579"/>
        <rFont val="Calibri"/>
        <family val="2"/>
        <scheme val="minor"/>
      </rPr>
      <t>BHKW2</t>
    </r>
  </si>
  <si>
    <r>
      <t>p</t>
    </r>
    <r>
      <rPr>
        <vertAlign val="subscript"/>
        <sz val="11"/>
        <color theme="0" tint="-0.34998626667073579"/>
        <rFont val="Calibri"/>
        <family val="2"/>
        <scheme val="minor"/>
      </rPr>
      <t>BHKW3</t>
    </r>
    <r>
      <rPr>
        <sz val="11"/>
        <color theme="1"/>
        <rFont val="Calibri"/>
        <family val="2"/>
        <scheme val="minor"/>
      </rPr>
      <t/>
    </r>
  </si>
  <si>
    <r>
      <t>p</t>
    </r>
    <r>
      <rPr>
        <vertAlign val="subscript"/>
        <sz val="11"/>
        <color theme="0" tint="-0.34998626667073579"/>
        <rFont val="Calibri"/>
        <family val="2"/>
        <scheme val="minor"/>
      </rPr>
      <t>BHKW4</t>
    </r>
    <r>
      <rPr>
        <sz val="11"/>
        <color theme="1"/>
        <rFont val="Calibri"/>
        <family val="2"/>
        <scheme val="minor"/>
      </rPr>
      <t/>
    </r>
  </si>
  <si>
    <r>
      <t>p</t>
    </r>
    <r>
      <rPr>
        <vertAlign val="subscript"/>
        <sz val="11"/>
        <color theme="0" tint="-0.34998626667073579"/>
        <rFont val="Calibri"/>
        <family val="2"/>
        <scheme val="minor"/>
      </rPr>
      <t>BHKW5</t>
    </r>
    <r>
      <rPr>
        <sz val="11"/>
        <color theme="1"/>
        <rFont val="Calibri"/>
        <family val="2"/>
        <scheme val="minor"/>
      </rPr>
      <t/>
    </r>
  </si>
  <si>
    <r>
      <t>p</t>
    </r>
    <r>
      <rPr>
        <vertAlign val="subscript"/>
        <sz val="11"/>
        <color theme="0" tint="-0.34998626667073579"/>
        <rFont val="Calibri"/>
        <family val="2"/>
        <scheme val="minor"/>
      </rPr>
      <t>BHKW6</t>
    </r>
    <r>
      <rPr>
        <sz val="11"/>
        <color theme="1"/>
        <rFont val="Calibri"/>
        <family val="2"/>
        <scheme val="minor"/>
      </rPr>
      <t/>
    </r>
  </si>
  <si>
    <t>Finanzen</t>
  </si>
  <si>
    <r>
      <rPr>
        <b/>
        <sz val="14"/>
        <color theme="1"/>
        <rFont val="Calibri"/>
        <family val="2"/>
        <scheme val="minor"/>
      </rPr>
      <t xml:space="preserve">BHKW  </t>
    </r>
    <r>
      <rPr>
        <b/>
        <sz val="11"/>
        <color theme="1"/>
        <rFont val="Calibri"/>
        <family val="2"/>
        <scheme val="minor"/>
      </rPr>
      <t xml:space="preserve">                Anzahl:</t>
    </r>
  </si>
  <si>
    <r>
      <rPr>
        <b/>
        <sz val="16"/>
        <color theme="1"/>
        <rFont val="Calibri"/>
        <family val="2"/>
      </rPr>
      <t xml:space="preserve">Kessel </t>
    </r>
    <r>
      <rPr>
        <b/>
        <sz val="11"/>
        <color theme="1"/>
        <rFont val="Calibri"/>
        <family val="2"/>
      </rPr>
      <t xml:space="preserve">             Anzahl:</t>
    </r>
  </si>
  <si>
    <t xml:space="preserve"> </t>
  </si>
  <si>
    <t>Kessel 1</t>
  </si>
  <si>
    <t>Kessel 2</t>
  </si>
  <si>
    <t>Kessel 3</t>
  </si>
  <si>
    <t>Kessel 4</t>
  </si>
  <si>
    <t>Kessel 5</t>
  </si>
  <si>
    <t>Kessel 6</t>
  </si>
  <si>
    <t>Nennleistung:</t>
  </si>
  <si>
    <t>Kesselleistung ges.:</t>
  </si>
  <si>
    <t xml:space="preserve">Kessel </t>
  </si>
  <si>
    <r>
      <t>P</t>
    </r>
    <r>
      <rPr>
        <vertAlign val="subscript"/>
        <sz val="11"/>
        <color theme="1"/>
        <rFont val="Calibri"/>
        <family val="2"/>
        <scheme val="minor"/>
      </rPr>
      <t>th, Nenn, Modul</t>
    </r>
    <r>
      <rPr>
        <sz val="11"/>
        <color theme="1"/>
        <rFont val="Calibri"/>
        <family val="2"/>
        <scheme val="minor"/>
      </rPr>
      <t>:</t>
    </r>
  </si>
  <si>
    <r>
      <t>P</t>
    </r>
    <r>
      <rPr>
        <vertAlign val="subscript"/>
        <sz val="11"/>
        <color theme="1"/>
        <rFont val="Calibri"/>
        <family val="2"/>
        <scheme val="minor"/>
      </rPr>
      <t>th, Nenn,Kessel,gesamt</t>
    </r>
    <r>
      <rPr>
        <sz val="11"/>
        <color theme="1"/>
        <rFont val="Calibri"/>
        <family val="2"/>
        <scheme val="minor"/>
      </rPr>
      <t>:</t>
    </r>
  </si>
  <si>
    <r>
      <t>P</t>
    </r>
    <r>
      <rPr>
        <vertAlign val="subscript"/>
        <sz val="11"/>
        <color theme="1"/>
        <rFont val="Calibri"/>
        <family val="2"/>
        <scheme val="minor"/>
      </rPr>
      <t>th,Kessel+BHKW,gesamt</t>
    </r>
    <r>
      <rPr>
        <sz val="11"/>
        <color theme="1"/>
        <rFont val="Calibri"/>
        <family val="2"/>
        <scheme val="minor"/>
      </rPr>
      <t>:</t>
    </r>
  </si>
  <si>
    <t>gewählte Kesselleistung gesamt</t>
  </si>
  <si>
    <t>benötigte  Kesselleistung</t>
  </si>
  <si>
    <r>
      <t>p</t>
    </r>
    <r>
      <rPr>
        <vertAlign val="subscript"/>
        <sz val="11"/>
        <color theme="1"/>
        <rFont val="Calibri"/>
        <family val="2"/>
        <scheme val="minor"/>
      </rPr>
      <t>th</t>
    </r>
    <r>
      <rPr>
        <sz val="11"/>
        <color theme="1"/>
        <rFont val="Calibri"/>
        <family val="2"/>
        <scheme val="minor"/>
      </rPr>
      <t xml:space="preserve"> (=P</t>
    </r>
    <r>
      <rPr>
        <vertAlign val="subscript"/>
        <sz val="11"/>
        <color theme="1"/>
        <rFont val="Calibri"/>
        <family val="2"/>
        <scheme val="minor"/>
      </rPr>
      <t>th,BHKW+Kessel, gesamt</t>
    </r>
    <r>
      <rPr>
        <sz val="11"/>
        <color theme="1"/>
        <rFont val="Calibri"/>
        <family val="2"/>
        <scheme val="minor"/>
      </rPr>
      <t>/Heizlast)</t>
    </r>
  </si>
  <si>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th,BHKW+Kessel</t>
    </r>
    <r>
      <rPr>
        <sz val="11"/>
        <color theme="1"/>
        <rFont val="Calibri"/>
        <family val="2"/>
        <scheme val="minor"/>
      </rPr>
      <t xml:space="preserve"> mit JDL)</t>
    </r>
  </si>
  <si>
    <t>Bedarfsdeckung BHKW+Kessle ges.</t>
  </si>
  <si>
    <t>Bedarfsdeckung Kessel gesamt</t>
  </si>
  <si>
    <t>Hilfstabellen für Diagramm</t>
  </si>
  <si>
    <r>
      <t xml:space="preserve">Die normierte thermische BHKW-Leistung </t>
    </r>
    <r>
      <rPr>
        <i/>
        <sz val="11"/>
        <color theme="1"/>
        <rFont val="Calibri"/>
        <family val="2"/>
        <scheme val="minor"/>
      </rPr>
      <t>p</t>
    </r>
    <r>
      <rPr>
        <vertAlign val="subscript"/>
        <sz val="11"/>
        <color theme="1"/>
        <rFont val="Calibri"/>
        <family val="2"/>
        <scheme val="minor"/>
      </rPr>
      <t>th1</t>
    </r>
    <r>
      <rPr>
        <sz val="11"/>
        <color theme="1"/>
        <rFont val="Calibri"/>
        <family val="2"/>
        <scheme val="minor"/>
      </rPr>
      <t xml:space="preserve"> beträgt:</t>
    </r>
  </si>
  <si>
    <r>
      <t xml:space="preserve">Zur Bestimmung der Betriebszeit eines weiteren BHKW wird die Fläche unter der Jahresdauerlinie bis zur (normierten) Summe der thermischen BHKW-Leistungen </t>
    </r>
    <r>
      <rPr>
        <i/>
        <sz val="11"/>
        <color theme="1"/>
        <rFont val="Calibri"/>
        <family val="2"/>
        <scheme val="minor"/>
      </rPr>
      <t>p</t>
    </r>
    <r>
      <rPr>
        <vertAlign val="subscript"/>
        <sz val="11"/>
        <color theme="1"/>
        <rFont val="Calibri"/>
        <family val="2"/>
        <scheme val="minor"/>
      </rPr>
      <t>th2</t>
    </r>
    <r>
      <rPr>
        <sz val="11"/>
        <color theme="1"/>
        <rFont val="Calibri"/>
        <family val="2"/>
        <scheme val="minor"/>
      </rPr>
      <t xml:space="preserve"> berechnet und hiervon F</t>
    </r>
    <r>
      <rPr>
        <vertAlign val="subscript"/>
        <sz val="11"/>
        <color theme="1"/>
        <rFont val="Calibri"/>
        <family val="2"/>
        <scheme val="minor"/>
      </rPr>
      <t>BHKW1</t>
    </r>
    <r>
      <rPr>
        <sz val="11"/>
        <color theme="1"/>
        <rFont val="Calibri"/>
        <family val="2"/>
        <scheme val="minor"/>
      </rPr>
      <t xml:space="preserve"> abgezogen:</t>
    </r>
  </si>
  <si>
    <r>
      <t>E</t>
    </r>
    <r>
      <rPr>
        <vertAlign val="subscript"/>
        <sz val="11"/>
        <color theme="1"/>
        <rFont val="Calibri"/>
        <family val="2"/>
        <scheme val="minor"/>
      </rPr>
      <t>th,Kessel, gesamt</t>
    </r>
    <r>
      <rPr>
        <sz val="11"/>
        <color theme="1"/>
        <rFont val="Calibri"/>
        <family val="2"/>
        <scheme val="minor"/>
      </rPr>
      <t xml:space="preserve"> (kWh):</t>
    </r>
  </si>
  <si>
    <t>benötigte Leistung:</t>
  </si>
  <si>
    <t>Eingabefelder sind grün</t>
  </si>
  <si>
    <r>
      <t>P</t>
    </r>
    <r>
      <rPr>
        <vertAlign val="subscript"/>
        <sz val="11"/>
        <color theme="0" tint="-0.249977111117893"/>
        <rFont val="Calibri"/>
        <family val="2"/>
        <scheme val="minor"/>
      </rPr>
      <t>el,Bed.</t>
    </r>
    <r>
      <rPr>
        <sz val="11"/>
        <color theme="0" tint="-0.249977111117893"/>
        <rFont val="Calibri"/>
        <family val="2"/>
        <scheme val="minor"/>
      </rPr>
      <t>(t)</t>
    </r>
  </si>
  <si>
    <r>
      <t>p</t>
    </r>
    <r>
      <rPr>
        <vertAlign val="subscript"/>
        <sz val="11"/>
        <color theme="0" tint="-0.249977111117893"/>
        <rFont val="Calibri"/>
        <family val="2"/>
        <scheme val="minor"/>
      </rPr>
      <t>el,BHKW</t>
    </r>
    <r>
      <rPr>
        <sz val="11"/>
        <color theme="0" tint="-0.249977111117893"/>
        <rFont val="Calibri"/>
        <family val="2"/>
        <scheme val="minor"/>
      </rPr>
      <t>(t)</t>
    </r>
  </si>
  <si>
    <r>
      <t>p(0 bis t</t>
    </r>
    <r>
      <rPr>
        <vertAlign val="subscript"/>
        <sz val="11"/>
        <color theme="0" tint="-0.249977111117893"/>
        <rFont val="Calibri"/>
        <family val="2"/>
        <scheme val="minor"/>
      </rPr>
      <t>E</t>
    </r>
    <r>
      <rPr>
        <sz val="11"/>
        <color theme="0" tint="-0.249977111117893"/>
        <rFont val="Calibri"/>
        <family val="2"/>
        <scheme val="minor"/>
      </rPr>
      <t>)</t>
    </r>
  </si>
  <si>
    <t>Hersteller / Typ:</t>
  </si>
  <si>
    <t>Ct/kWh</t>
  </si>
  <si>
    <t>EEG-Abgabe</t>
  </si>
  <si>
    <t xml:space="preserve">Gasbezug </t>
  </si>
  <si>
    <t>EEX-Einsp.vergütung</t>
  </si>
  <si>
    <t>Leistung wenn gewählt</t>
  </si>
  <si>
    <t>Wartung BHKW</t>
  </si>
  <si>
    <t>Strom-Abrechn. int.</t>
  </si>
  <si>
    <t>€</t>
  </si>
  <si>
    <t>Investitionen</t>
  </si>
  <si>
    <t>Zinssatz</t>
  </si>
  <si>
    <t>Inflation</t>
  </si>
  <si>
    <t>Volllaststunden</t>
  </si>
  <si>
    <t>Bedarfsdeckung th.</t>
  </si>
  <si>
    <t>Jahreswärmebedarf:</t>
  </si>
  <si>
    <t>Gaspreis:</t>
  </si>
  <si>
    <t>Gaskosten pro Jahr:</t>
  </si>
  <si>
    <t>Betriebskostenvergleich:</t>
  </si>
  <si>
    <t>Jahresstrombedarf:</t>
  </si>
  <si>
    <r>
      <t>η</t>
    </r>
    <r>
      <rPr>
        <vertAlign val="subscript"/>
        <sz val="11"/>
        <color theme="1"/>
        <rFont val="Calibri"/>
        <family val="2"/>
      </rPr>
      <t>th,</t>
    </r>
    <r>
      <rPr>
        <vertAlign val="subscript"/>
        <sz val="11"/>
        <color rgb="FFFF0000"/>
        <rFont val="Calibri"/>
        <family val="2"/>
      </rPr>
      <t>Hi</t>
    </r>
    <r>
      <rPr>
        <sz val="11"/>
        <color theme="1"/>
        <rFont val="Calibri"/>
        <family val="2"/>
      </rPr>
      <t>:</t>
    </r>
  </si>
  <si>
    <r>
      <t>Ø-η</t>
    </r>
    <r>
      <rPr>
        <vertAlign val="subscript"/>
        <sz val="11"/>
        <color theme="1"/>
        <rFont val="Calibri"/>
        <family val="2"/>
      </rPr>
      <t>th,</t>
    </r>
    <r>
      <rPr>
        <vertAlign val="subscript"/>
        <sz val="11"/>
        <color rgb="FFFF0000"/>
        <rFont val="Calibri"/>
        <family val="2"/>
      </rPr>
      <t>Hi</t>
    </r>
    <r>
      <rPr>
        <sz val="11"/>
        <color theme="1"/>
        <rFont val="Calibri"/>
        <family val="2"/>
      </rPr>
      <t>:</t>
    </r>
  </si>
  <si>
    <r>
      <t>η</t>
    </r>
    <r>
      <rPr>
        <vertAlign val="subscript"/>
        <sz val="11"/>
        <color theme="1"/>
        <rFont val="Calibri"/>
        <family val="2"/>
      </rPr>
      <t>el,</t>
    </r>
    <r>
      <rPr>
        <vertAlign val="subscript"/>
        <sz val="11"/>
        <color rgb="FFFF0000"/>
        <rFont val="Calibri"/>
        <family val="2"/>
      </rPr>
      <t>Hi</t>
    </r>
    <r>
      <rPr>
        <sz val="11"/>
        <color theme="1"/>
        <rFont val="Calibri"/>
        <family val="2"/>
      </rPr>
      <t>:</t>
    </r>
  </si>
  <si>
    <r>
      <t>η</t>
    </r>
    <r>
      <rPr>
        <vertAlign val="subscript"/>
        <sz val="11"/>
        <color theme="1"/>
        <rFont val="Calibri"/>
        <family val="2"/>
      </rPr>
      <t>gesamt,</t>
    </r>
    <r>
      <rPr>
        <vertAlign val="subscript"/>
        <sz val="11"/>
        <color rgb="FFFF0000"/>
        <rFont val="Calibri"/>
        <family val="2"/>
      </rPr>
      <t>Hi</t>
    </r>
    <r>
      <rPr>
        <sz val="11"/>
        <color theme="1"/>
        <rFont val="Calibri"/>
        <family val="2"/>
      </rPr>
      <t>:</t>
    </r>
  </si>
  <si>
    <r>
      <t>Umrechnung von Heizwert in Brennwert (H</t>
    </r>
    <r>
      <rPr>
        <vertAlign val="subscript"/>
        <sz val="9"/>
        <color theme="1"/>
        <rFont val="Calibri"/>
        <family val="2"/>
        <scheme val="minor"/>
      </rPr>
      <t>s</t>
    </r>
    <r>
      <rPr>
        <sz val="9"/>
        <color theme="1"/>
        <rFont val="Calibri"/>
        <family val="2"/>
        <scheme val="minor"/>
      </rPr>
      <t>):  H</t>
    </r>
    <r>
      <rPr>
        <vertAlign val="subscript"/>
        <sz val="9"/>
        <color theme="1"/>
        <rFont val="Calibri"/>
        <family val="2"/>
        <scheme val="minor"/>
      </rPr>
      <t xml:space="preserve">s </t>
    </r>
    <r>
      <rPr>
        <sz val="9"/>
        <color theme="1"/>
        <rFont val="Calibri"/>
        <family val="2"/>
        <scheme val="minor"/>
      </rPr>
      <t xml:space="preserve">= 1,11 </t>
    </r>
    <r>
      <rPr>
        <sz val="9"/>
        <color theme="1"/>
        <rFont val="Calibri"/>
        <family val="2"/>
      </rPr>
      <t>· H</t>
    </r>
    <r>
      <rPr>
        <vertAlign val="subscript"/>
        <sz val="9"/>
        <color theme="1"/>
        <rFont val="Calibri"/>
        <family val="2"/>
      </rPr>
      <t>i</t>
    </r>
  </si>
  <si>
    <r>
      <t>η</t>
    </r>
    <r>
      <rPr>
        <vertAlign val="subscript"/>
        <sz val="11"/>
        <color theme="1"/>
        <rFont val="Calibri"/>
        <family val="2"/>
      </rPr>
      <t>th,Kessel,</t>
    </r>
    <r>
      <rPr>
        <vertAlign val="subscript"/>
        <sz val="11"/>
        <color rgb="FFFF0000"/>
        <rFont val="Calibri"/>
        <family val="2"/>
      </rPr>
      <t>Hi</t>
    </r>
    <r>
      <rPr>
        <sz val="11"/>
        <color theme="1"/>
        <rFont val="Calibri"/>
        <family val="2"/>
      </rPr>
      <t>:</t>
    </r>
  </si>
  <si>
    <r>
      <t xml:space="preserve">Gasverbrauch </t>
    </r>
    <r>
      <rPr>
        <sz val="11"/>
        <color rgb="FFFF0000"/>
        <rFont val="Calibri"/>
        <family val="2"/>
      </rPr>
      <t>H</t>
    </r>
    <r>
      <rPr>
        <vertAlign val="subscript"/>
        <sz val="11"/>
        <color rgb="FFFF0000"/>
        <rFont val="Calibri"/>
        <family val="2"/>
      </rPr>
      <t>i</t>
    </r>
    <r>
      <rPr>
        <sz val="11"/>
        <rFont val="Calibri"/>
        <family val="2"/>
      </rPr>
      <t>:</t>
    </r>
  </si>
  <si>
    <r>
      <rPr>
        <b/>
        <u/>
        <sz val="11"/>
        <color theme="1"/>
        <rFont val="Calibri"/>
        <family val="2"/>
        <scheme val="minor"/>
      </rPr>
      <t>Referenz</t>
    </r>
    <r>
      <rPr>
        <b/>
        <sz val="11"/>
        <color theme="1"/>
        <rFont val="Calibri"/>
        <family val="2"/>
        <scheme val="minor"/>
      </rPr>
      <t>: reiner Kesselbetrieb, voller Strombezug</t>
    </r>
  </si>
  <si>
    <t>Wärme BHKW</t>
  </si>
  <si>
    <r>
      <t xml:space="preserve">Gasverbr. BHKW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</si>
  <si>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Wärme Kessel</t>
  </si>
  <si>
    <r>
      <t xml:space="preserve">Gasverbr. Kessel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</si>
  <si>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Gesamtkosten:</t>
  </si>
  <si>
    <r>
      <t xml:space="preserve">Gasverbr. gesamt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</si>
  <si>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BHKW-Wartung:</t>
  </si>
  <si>
    <r>
      <t>E</t>
    </r>
    <r>
      <rPr>
        <vertAlign val="subscript"/>
        <sz val="11"/>
        <color theme="1"/>
        <rFont val="Calibri"/>
        <family val="2"/>
        <scheme val="minor"/>
      </rPr>
      <t>el,BHKW gesamt</t>
    </r>
    <r>
      <rPr>
        <sz val="11"/>
        <color theme="1"/>
        <rFont val="Calibri"/>
        <family val="2"/>
        <scheme val="minor"/>
      </rPr>
      <t xml:space="preserve"> :</t>
    </r>
  </si>
  <si>
    <t>Gesamtleistung Module:</t>
  </si>
  <si>
    <t>BHKW gewählt:</t>
  </si>
  <si>
    <r>
      <rPr>
        <sz val="11"/>
        <color theme="1"/>
        <rFont val="Calibri"/>
        <family val="2"/>
        <scheme val="minor"/>
      </rPr>
      <t>Anzahl Module</t>
    </r>
    <r>
      <rPr>
        <b/>
        <sz val="11"/>
        <color theme="1"/>
        <rFont val="Calibri"/>
        <family val="2"/>
        <scheme val="minor"/>
      </rPr>
      <t>:</t>
    </r>
  </si>
  <si>
    <r>
      <t>P</t>
    </r>
    <r>
      <rPr>
        <vertAlign val="subscript"/>
        <sz val="11"/>
        <color theme="0" tint="-0.499984740745262"/>
        <rFont val="Calibri"/>
        <family val="2"/>
        <scheme val="minor"/>
      </rPr>
      <t>th,Nenn</t>
    </r>
    <r>
      <rPr>
        <sz val="8"/>
        <color theme="0" tint="-0.499984740745262"/>
        <rFont val="Calibri"/>
        <family val="2"/>
        <scheme val="minor"/>
      </rPr>
      <t xml:space="preserve"> (wenn gewählt)</t>
    </r>
    <r>
      <rPr>
        <sz val="11"/>
        <color theme="0" tint="-0.499984740745262"/>
        <rFont val="Calibri"/>
        <family val="2"/>
        <scheme val="minor"/>
      </rPr>
      <t>:</t>
    </r>
  </si>
  <si>
    <r>
      <t xml:space="preserve">Erzeuger </t>
    </r>
    <r>
      <rPr>
        <sz val="16"/>
        <color theme="1"/>
        <rFont val="Calibri"/>
        <family val="2"/>
        <scheme val="minor"/>
      </rPr>
      <t>(neu)</t>
    </r>
  </si>
  <si>
    <t>Leistung gesamt:</t>
  </si>
  <si>
    <t>Erdgassteuer-Rückerst.</t>
  </si>
  <si>
    <r>
      <t>Wirkungsgrade und Gaspreis bezogen auf den (inneren) Heizwert (</t>
    </r>
    <r>
      <rPr>
        <sz val="9"/>
        <color rgb="FFFF0000"/>
        <rFont val="Calibri"/>
        <family val="2"/>
        <scheme val="minor"/>
      </rPr>
      <t>H</t>
    </r>
    <r>
      <rPr>
        <vertAlign val="subscript"/>
        <sz val="9"/>
        <color rgb="FFFF0000"/>
        <rFont val="Calibri"/>
        <family val="2"/>
        <scheme val="minor"/>
      </rPr>
      <t>i</t>
    </r>
    <r>
      <rPr>
        <sz val="9"/>
        <color theme="1"/>
        <rFont val="Calibri"/>
        <family val="2"/>
        <scheme val="minor"/>
      </rPr>
      <t>, früher: unterer Heizwert H</t>
    </r>
    <r>
      <rPr>
        <vertAlign val="subscript"/>
        <sz val="9"/>
        <color theme="1"/>
        <rFont val="Calibri"/>
        <family val="2"/>
        <scheme val="minor"/>
      </rPr>
      <t>u</t>
    </r>
    <r>
      <rPr>
        <sz val="9"/>
        <color theme="1"/>
        <rFont val="Calibri"/>
        <family val="2"/>
        <scheme val="minor"/>
      </rPr>
      <t>)</t>
    </r>
  </si>
  <si>
    <r>
      <t>Ct/kWh(</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</si>
  <si>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r>
      <t>Eig.verbr. Modul E</t>
    </r>
    <r>
      <rPr>
        <vertAlign val="subscript"/>
        <sz val="11"/>
        <color theme="1"/>
        <rFont val="Calibri"/>
        <family val="2"/>
        <scheme val="minor"/>
      </rPr>
      <t>el,BHKW,EV</t>
    </r>
    <r>
      <rPr>
        <sz val="11"/>
        <color theme="1"/>
        <rFont val="Calibri"/>
        <family val="2"/>
        <scheme val="minor"/>
      </rPr>
      <t xml:space="preserve"> (kWh):</t>
    </r>
  </si>
  <si>
    <r>
      <t>Eig.verbr. gesamt E</t>
    </r>
    <r>
      <rPr>
        <vertAlign val="subscript"/>
        <sz val="11"/>
        <color theme="1"/>
        <rFont val="Calibri"/>
        <family val="2"/>
        <scheme val="minor"/>
      </rPr>
      <t>el,Gesamt,EV</t>
    </r>
    <r>
      <rPr>
        <sz val="11"/>
        <color theme="1"/>
        <rFont val="Calibri"/>
        <family val="2"/>
        <scheme val="minor"/>
      </rPr>
      <t xml:space="preserve"> (kWh):</t>
    </r>
  </si>
  <si>
    <r>
      <t>E</t>
    </r>
    <r>
      <rPr>
        <vertAlign val="subscript"/>
        <sz val="11"/>
        <color theme="1"/>
        <rFont val="Calibri"/>
        <family val="2"/>
        <scheme val="minor"/>
      </rPr>
      <t xml:space="preserve">el,modul </t>
    </r>
    <r>
      <rPr>
        <sz val="11"/>
        <color theme="1"/>
        <rFont val="Calibri"/>
        <family val="2"/>
        <scheme val="minor"/>
      </rPr>
      <t>(kWh):</t>
    </r>
  </si>
  <si>
    <r>
      <t>E</t>
    </r>
    <r>
      <rPr>
        <vertAlign val="subscript"/>
        <sz val="11"/>
        <color theme="1"/>
        <rFont val="Calibri"/>
        <family val="2"/>
        <scheme val="minor"/>
      </rPr>
      <t xml:space="preserve">el,gesamt </t>
    </r>
    <r>
      <rPr>
        <sz val="11"/>
        <color theme="1"/>
        <rFont val="Calibri"/>
        <family val="2"/>
        <scheme val="minor"/>
      </rPr>
      <t>(kWh):</t>
    </r>
  </si>
  <si>
    <t>vorauss. Bedarfsdeckung Modul =(max.+stat.)/2</t>
  </si>
  <si>
    <r>
      <t xml:space="preserve">Volllaststunden </t>
    </r>
    <r>
      <rPr>
        <sz val="8"/>
        <color theme="0" tint="-0.249977111117893"/>
        <rFont val="Calibri"/>
        <family val="2"/>
        <scheme val="minor"/>
      </rPr>
      <t>wenn gewählt</t>
    </r>
    <r>
      <rPr>
        <sz val="11"/>
        <color theme="0" tint="-0.249977111117893"/>
        <rFont val="Calibri"/>
        <family val="2"/>
        <scheme val="minor"/>
      </rPr>
      <t>:</t>
    </r>
  </si>
  <si>
    <t>vorauss. Bedarfsdeckung gesamt:</t>
  </si>
  <si>
    <t>Wärme</t>
  </si>
  <si>
    <t>Strom</t>
  </si>
  <si>
    <t>Gassteuer-Rückerst.:</t>
  </si>
  <si>
    <t>Vergütung BHKW-Strom:</t>
  </si>
  <si>
    <t>Gutschriften BHKW</t>
  </si>
  <si>
    <t>Summe Gutschriften BHKW:</t>
  </si>
  <si>
    <r>
      <t xml:space="preserve">kWh </t>
    </r>
    <r>
      <rPr>
        <sz val="9"/>
        <color rgb="FFFF0000"/>
        <rFont val="Calibri"/>
        <family val="2"/>
        <scheme val="minor"/>
      </rPr>
      <t>H</t>
    </r>
    <r>
      <rPr>
        <vertAlign val="subscript"/>
        <sz val="9"/>
        <color rgb="FFFF0000"/>
        <rFont val="Calibri"/>
        <family val="2"/>
        <scheme val="minor"/>
      </rPr>
      <t>s</t>
    </r>
  </si>
  <si>
    <r>
      <t xml:space="preserve">kWh    </t>
    </r>
    <r>
      <rPr>
        <sz val="9"/>
        <color theme="1"/>
        <rFont val="Calibri"/>
        <family val="2"/>
        <scheme val="minor"/>
      </rPr>
      <t>≙</t>
    </r>
  </si>
  <si>
    <t>à</t>
  </si>
  <si>
    <t>Bedarfsdeckung:</t>
  </si>
  <si>
    <t>BHKW gesamt:</t>
  </si>
  <si>
    <t>Betriebskosteneinsparung:</t>
  </si>
  <si>
    <t>geschätzter zukünftiger Inflationssatz</t>
  </si>
  <si>
    <t>Investitionskosten:</t>
  </si>
  <si>
    <t>Investitionssumme:</t>
  </si>
  <si>
    <t>Jahre</t>
  </si>
  <si>
    <t>BHKW + Spitzenkessel, Stromeigenverbrauch</t>
  </si>
  <si>
    <t>BHKW und Spitzenlastkessel mit Stromeigenverbrauch</t>
  </si>
  <si>
    <t>BHKW:</t>
  </si>
  <si>
    <t>Kessel:</t>
  </si>
  <si>
    <t>(ohne KWK-Bonus)</t>
  </si>
  <si>
    <t>jährliche Betriebskosteneinsparung:</t>
  </si>
  <si>
    <t>ohne KWK-Bonus:</t>
  </si>
  <si>
    <t>Armortisationszeit:</t>
  </si>
  <si>
    <t>Objekt:</t>
  </si>
  <si>
    <r>
      <t>Heizlast (P</t>
    </r>
    <r>
      <rPr>
        <b/>
        <vertAlign val="subscript"/>
        <sz val="11"/>
        <color theme="1"/>
        <rFont val="Calibri"/>
        <family val="2"/>
        <scheme val="minor"/>
      </rPr>
      <t>th,max</t>
    </r>
    <r>
      <rPr>
        <b/>
        <sz val="11"/>
        <color theme="1"/>
        <rFont val="Calibri"/>
        <family val="2"/>
        <scheme val="minor"/>
      </rPr>
      <t>):</t>
    </r>
  </si>
  <si>
    <t>Bedarfsdeckung durch BHKW:</t>
  </si>
  <si>
    <t>Wärme:</t>
  </si>
  <si>
    <t>Strom:</t>
  </si>
  <si>
    <t>Betrachtet werden die Investitionsmehrkosten und die Betriebskosteneinsparung im Vergleich zum reinen Kesselbetrieb.</t>
  </si>
  <si>
    <t>Kalkulationszinssatz:</t>
  </si>
  <si>
    <t>Inflationsrate:</t>
  </si>
  <si>
    <t>vermiedene Netznutzungsentgelte</t>
  </si>
  <si>
    <t>Die Summe aller Barwerte über den Nutzungszeitraum  ist der Vermögenszuwachs, bewertet auf den Tag der Investition. Ist die Summe (kumulierter Barwerte) positiv, so ist die Investition "rentierlicher" als eine anderweitige Anlage des Kapitals zu dem angesetzten Kalkulationszinssatz. (Nach Logik der BW-Methode müsste jede Investition getätigt werden, die einen positiven BW hat)</t>
  </si>
  <si>
    <t>(Gesamt-BHKW-Strom - Eigenverbrauch)</t>
  </si>
  <si>
    <t>Betr. stunden</t>
  </si>
  <si>
    <r>
      <rPr>
        <b/>
        <sz val="11"/>
        <color theme="1"/>
        <rFont val="Calibri"/>
        <family val="2"/>
        <scheme val="minor"/>
      </rPr>
      <t>P</t>
    </r>
    <r>
      <rPr>
        <b/>
        <vertAlign val="subscript"/>
        <sz val="11"/>
        <color theme="1"/>
        <rFont val="Calibri"/>
        <family val="2"/>
        <scheme val="minor"/>
      </rPr>
      <t>el</t>
    </r>
    <r>
      <rPr>
        <b/>
        <sz val="11"/>
        <color theme="1"/>
        <rFont val="Calibri"/>
        <family val="2"/>
        <scheme val="minor"/>
      </rPr>
      <t xml:space="preserve"> </t>
    </r>
    <r>
      <rPr>
        <b/>
        <sz val="9"/>
        <color theme="1"/>
        <rFont val="Calibri"/>
        <family val="2"/>
        <scheme val="minor"/>
      </rPr>
      <t xml:space="preserve">  (kW)</t>
    </r>
  </si>
  <si>
    <r>
      <t>P</t>
    </r>
    <r>
      <rPr>
        <b/>
        <vertAlign val="subscript"/>
        <sz val="9"/>
        <color theme="1"/>
        <rFont val="Calibri"/>
        <family val="2"/>
        <scheme val="minor"/>
      </rPr>
      <t>th</t>
    </r>
    <r>
      <rPr>
        <b/>
        <sz val="9"/>
        <color theme="1"/>
        <rFont val="Calibri"/>
        <family val="2"/>
        <scheme val="minor"/>
      </rPr>
      <t xml:space="preserve">   (kW)</t>
    </r>
  </si>
  <si>
    <r>
      <rPr>
        <b/>
        <sz val="11"/>
        <color theme="1"/>
        <rFont val="Calibri"/>
        <family val="2"/>
        <scheme val="minor"/>
      </rPr>
      <t>P</t>
    </r>
    <r>
      <rPr>
        <b/>
        <vertAlign val="subscript"/>
        <sz val="11"/>
        <color theme="1"/>
        <rFont val="Calibri"/>
        <family val="2"/>
        <scheme val="minor"/>
      </rPr>
      <t>th</t>
    </r>
    <r>
      <rPr>
        <b/>
        <sz val="9"/>
        <color theme="1"/>
        <rFont val="Calibri"/>
        <family val="2"/>
        <scheme val="minor"/>
      </rPr>
      <t xml:space="preserve"> (kW)</t>
    </r>
  </si>
  <si>
    <r>
      <rPr>
        <b/>
        <sz val="11"/>
        <color theme="1"/>
        <rFont val="Calibri"/>
        <family val="2"/>
        <scheme val="minor"/>
      </rPr>
      <t>η</t>
    </r>
    <r>
      <rPr>
        <b/>
        <vertAlign val="subscript"/>
        <sz val="11"/>
        <color theme="1"/>
        <rFont val="Calibri"/>
        <family val="2"/>
        <scheme val="minor"/>
      </rPr>
      <t>th</t>
    </r>
    <r>
      <rPr>
        <b/>
        <vertAlign val="subscript"/>
        <sz val="9"/>
        <color theme="1"/>
        <rFont val="Calibri"/>
        <family val="2"/>
        <scheme val="minor"/>
      </rPr>
      <t xml:space="preserve">  </t>
    </r>
    <r>
      <rPr>
        <b/>
        <sz val="9"/>
        <color theme="1"/>
        <rFont val="Calibri"/>
        <family val="2"/>
        <scheme val="minor"/>
      </rPr>
      <t xml:space="preserve"> (H</t>
    </r>
    <r>
      <rPr>
        <b/>
        <vertAlign val="subscript"/>
        <sz val="9"/>
        <color rgb="FFFF0000"/>
        <rFont val="Calibri"/>
        <family val="2"/>
        <scheme val="minor"/>
      </rPr>
      <t>i</t>
    </r>
    <r>
      <rPr>
        <b/>
        <sz val="9"/>
        <color theme="1"/>
        <rFont val="Calibri"/>
        <family val="2"/>
        <scheme val="minor"/>
      </rPr>
      <t>)</t>
    </r>
  </si>
  <si>
    <r>
      <t xml:space="preserve">η  </t>
    </r>
    <r>
      <rPr>
        <b/>
        <sz val="9"/>
        <color theme="1"/>
        <rFont val="Calibri"/>
        <family val="2"/>
      </rPr>
      <t>(H</t>
    </r>
    <r>
      <rPr>
        <b/>
        <vertAlign val="subscript"/>
        <sz val="9"/>
        <color rgb="FFFF0000"/>
        <rFont val="Calibri"/>
        <family val="2"/>
      </rPr>
      <t>i</t>
    </r>
    <r>
      <rPr>
        <b/>
        <sz val="9"/>
        <rFont val="Calibri"/>
        <family val="2"/>
      </rPr>
      <t>)</t>
    </r>
  </si>
  <si>
    <t>Zusatzbezug</t>
  </si>
  <si>
    <t>Eigenbedarfsdeckung</t>
  </si>
  <si>
    <t>jährliche Betriebskosteneinsparung durch BHKW-Einsatz:</t>
  </si>
  <si>
    <t>kumulierte Barwerte (€)</t>
  </si>
  <si>
    <t>Barwertmethode (Kapitalwertmethode)</t>
  </si>
  <si>
    <r>
      <t>Annuitäten-</t>
    </r>
    <r>
      <rPr>
        <sz val="11"/>
        <color theme="1"/>
        <rFont val="Calibri"/>
        <family val="2"/>
        <scheme val="minor"/>
      </rPr>
      <t>(Jahres-)</t>
    </r>
    <r>
      <rPr>
        <b/>
        <sz val="11"/>
        <color theme="1"/>
        <rFont val="Calibri"/>
        <family val="2"/>
        <scheme val="minor"/>
      </rPr>
      <t xml:space="preserve">methode </t>
    </r>
    <r>
      <rPr>
        <sz val="11"/>
        <color theme="1"/>
        <rFont val="Calibri"/>
        <family val="2"/>
        <scheme val="minor"/>
      </rPr>
      <t>(statisch)</t>
    </r>
  </si>
  <si>
    <t>Realzinsfaktor (ZR):</t>
  </si>
  <si>
    <t>erwartete Betr.zeit:</t>
  </si>
  <si>
    <t>erwartete Betriebsdauer:</t>
  </si>
  <si>
    <r>
      <t>=(ZR</t>
    </r>
    <r>
      <rPr>
        <vertAlign val="superscript"/>
        <sz val="9"/>
        <color theme="1"/>
        <rFont val="Calibri"/>
        <family val="2"/>
        <scheme val="minor"/>
      </rPr>
      <t>n</t>
    </r>
    <r>
      <rPr>
        <sz val="9"/>
        <color theme="1"/>
        <rFont val="Calibri"/>
        <family val="2"/>
        <scheme val="minor"/>
      </rPr>
      <t>*(ZR-1))/(ZR</t>
    </r>
    <r>
      <rPr>
        <vertAlign val="superscript"/>
        <sz val="9"/>
        <color theme="1"/>
        <rFont val="Calibri"/>
        <family val="2"/>
        <scheme val="minor"/>
      </rPr>
      <t>n</t>
    </r>
    <r>
      <rPr>
        <sz val="9"/>
        <color theme="1"/>
        <rFont val="Calibri"/>
        <family val="2"/>
        <scheme val="minor"/>
      </rPr>
      <t>-1)</t>
    </r>
  </si>
  <si>
    <t>durchschn. jährl. Kapitalkosten:</t>
  </si>
  <si>
    <t>durchschn. jährl. Einsparung:</t>
  </si>
  <si>
    <t>Hier werden die durchschnittlichen Kapitalkosten pro Jahr (Tilgung + Zinsen) mit der durchschnittlichen Einsparung (ohne reale Preissteigerungen = konstant) verglichen. Eine Investition ist rentabel, wenn die Jahreserträge die Jahreskosten übersteigen.</t>
  </si>
  <si>
    <t>= Investitionskosten * AF</t>
  </si>
  <si>
    <t>Berechnung</t>
  </si>
  <si>
    <t>Mehrwertsteuer</t>
  </si>
  <si>
    <t>Jahr (t)</t>
  </si>
  <si>
    <t>jährl. Betr.kosten- einsparung (BE)(€)</t>
  </si>
  <si>
    <r>
      <t xml:space="preserve">Annuitätenfaktor </t>
    </r>
    <r>
      <rPr>
        <sz val="11"/>
        <color theme="1"/>
        <rFont val="Calibri"/>
        <family val="2"/>
        <scheme val="minor"/>
      </rPr>
      <t>(AF)</t>
    </r>
    <r>
      <rPr>
        <b/>
        <sz val="11"/>
        <color theme="1"/>
        <rFont val="Calibri"/>
        <family val="2"/>
        <scheme val="minor"/>
      </rPr>
      <t>:</t>
    </r>
  </si>
  <si>
    <r>
      <t>Betrachtungszeit</t>
    </r>
    <r>
      <rPr>
        <sz val="11"/>
        <color theme="1"/>
        <rFont val="Calibri"/>
        <family val="2"/>
        <scheme val="minor"/>
      </rPr>
      <t xml:space="preserve"> (n)</t>
    </r>
    <r>
      <rPr>
        <b/>
        <sz val="11"/>
        <color theme="1"/>
        <rFont val="Calibri"/>
        <family val="2"/>
        <scheme val="minor"/>
      </rPr>
      <t>:</t>
    </r>
  </si>
  <si>
    <t>Überschusseinspeisung</t>
  </si>
  <si>
    <t xml:space="preserve">Energie- und CO2-Einsparung durch BHKW-Einsatz </t>
  </si>
  <si>
    <t>konventionell/ getrennt</t>
  </si>
  <si>
    <t>Großraftwerk</t>
  </si>
  <si>
    <t>Gaskessel</t>
  </si>
  <si>
    <t>kWh (el/th)</t>
  </si>
  <si>
    <t>η (el/th)</t>
  </si>
  <si>
    <t>kWh prim</t>
  </si>
  <si>
    <t>Primärenergieeinsatz</t>
  </si>
  <si>
    <r>
      <t>E</t>
    </r>
    <r>
      <rPr>
        <vertAlign val="subscript"/>
        <sz val="11"/>
        <color theme="1"/>
        <rFont val="Calibri"/>
        <family val="2"/>
        <scheme val="minor"/>
      </rPr>
      <t>th,Kessel</t>
    </r>
  </si>
  <si>
    <r>
      <t>Ø-η</t>
    </r>
    <r>
      <rPr>
        <vertAlign val="subscript"/>
        <sz val="11"/>
        <color theme="1"/>
        <rFont val="Calibri"/>
        <family val="2"/>
      </rPr>
      <t>el,</t>
    </r>
    <r>
      <rPr>
        <vertAlign val="subscript"/>
        <sz val="11"/>
        <color rgb="FFFF0000"/>
        <rFont val="Calibri"/>
        <family val="2"/>
      </rPr>
      <t>Hi</t>
    </r>
    <r>
      <rPr>
        <sz val="11"/>
        <color theme="1"/>
        <rFont val="Calibri"/>
        <family val="2"/>
      </rPr>
      <t>:</t>
    </r>
  </si>
  <si>
    <t>Strom (el)</t>
  </si>
  <si>
    <t>Wärme (th)</t>
  </si>
  <si>
    <t>BHKW ges.</t>
  </si>
  <si>
    <t>Summe:</t>
  </si>
  <si>
    <t>Primärenergie-Einsparung:</t>
  </si>
  <si>
    <t>kWh prim.</t>
  </si>
  <si>
    <r>
      <t>kg CO</t>
    </r>
    <r>
      <rPr>
        <vertAlign val="subscript"/>
        <sz val="11"/>
        <color theme="1"/>
        <rFont val="Calibri"/>
        <family val="2"/>
        <scheme val="minor"/>
      </rPr>
      <t>2</t>
    </r>
  </si>
  <si>
    <r>
      <t>kg CO</t>
    </r>
    <r>
      <rPr>
        <vertAlign val="subscript"/>
        <sz val="11"/>
        <color theme="1"/>
        <rFont val="Calibri"/>
        <family val="2"/>
        <scheme val="minor"/>
      </rPr>
      <t>2</t>
    </r>
    <r>
      <rPr>
        <sz val="11"/>
        <color theme="1"/>
        <rFont val="Calibri"/>
        <family val="2"/>
        <scheme val="minor"/>
      </rPr>
      <t>/kWh</t>
    </r>
  </si>
  <si>
    <r>
      <t>CO</t>
    </r>
    <r>
      <rPr>
        <b/>
        <vertAlign val="subscript"/>
        <sz val="12"/>
        <color theme="1"/>
        <rFont val="Calibri"/>
        <family val="2"/>
        <scheme val="minor"/>
      </rPr>
      <t>2</t>
    </r>
    <r>
      <rPr>
        <b/>
        <sz val="12"/>
        <color theme="1"/>
        <rFont val="Calibri"/>
        <family val="2"/>
        <scheme val="minor"/>
      </rPr>
      <t>-Emissionen</t>
    </r>
  </si>
  <si>
    <t>=</t>
  </si>
  <si>
    <r>
      <t>CO</t>
    </r>
    <r>
      <rPr>
        <b/>
        <vertAlign val="subscript"/>
        <sz val="12"/>
        <color theme="1"/>
        <rFont val="Calibri"/>
        <family val="2"/>
        <scheme val="minor"/>
      </rPr>
      <t>2</t>
    </r>
    <r>
      <rPr>
        <b/>
        <sz val="12"/>
        <color theme="1"/>
        <rFont val="Calibri"/>
        <family val="2"/>
        <scheme val="minor"/>
      </rPr>
      <t>-Einsparung:</t>
    </r>
  </si>
  <si>
    <r>
      <t>kg CO</t>
    </r>
    <r>
      <rPr>
        <b/>
        <vertAlign val="subscript"/>
        <sz val="12"/>
        <color theme="1"/>
        <rFont val="Calibri"/>
        <family val="2"/>
        <scheme val="minor"/>
      </rPr>
      <t>2</t>
    </r>
    <r>
      <rPr>
        <b/>
        <sz val="12"/>
        <color theme="1"/>
        <rFont val="Calibri"/>
        <family val="2"/>
        <scheme val="minor"/>
      </rPr>
      <t>/a</t>
    </r>
  </si>
  <si>
    <t>%</t>
  </si>
  <si>
    <r>
      <t>kg CO</t>
    </r>
    <r>
      <rPr>
        <b/>
        <vertAlign val="subscript"/>
        <sz val="11"/>
        <color theme="1"/>
        <rFont val="Calibri"/>
        <family val="2"/>
        <scheme val="minor"/>
      </rPr>
      <t>2</t>
    </r>
    <r>
      <rPr>
        <b/>
        <sz val="11"/>
        <color theme="1"/>
        <rFont val="Calibri"/>
        <family val="2"/>
        <scheme val="minor"/>
      </rPr>
      <t>/a</t>
    </r>
  </si>
  <si>
    <r>
      <t>CO</t>
    </r>
    <r>
      <rPr>
        <b/>
        <vertAlign val="subscript"/>
        <sz val="11"/>
        <color rgb="FF00B050"/>
        <rFont val="Calibri"/>
        <family val="2"/>
        <scheme val="minor"/>
      </rPr>
      <t>2</t>
    </r>
    <r>
      <rPr>
        <b/>
        <sz val="11"/>
        <color rgb="FF00B050"/>
        <rFont val="Calibri"/>
        <family val="2"/>
        <scheme val="minor"/>
      </rPr>
      <t>-Einsparung:</t>
    </r>
  </si>
  <si>
    <t>Elektrische BHKW-Auslegung</t>
  </si>
  <si>
    <t>Stromeigenverbrauch:</t>
  </si>
  <si>
    <t>Teilnahme:</t>
  </si>
  <si>
    <t>interne Stromabrechnung:</t>
  </si>
  <si>
    <t>Anmerkung zu Gaspreisen:</t>
  </si>
  <si>
    <r>
      <t xml:space="preserve">Gaspreise werden in Abrechnungen meist auf den Brennwert </t>
    </r>
    <r>
      <rPr>
        <sz val="9"/>
        <color rgb="FFFF0000"/>
        <rFont val="Calibri"/>
        <family val="2"/>
        <scheme val="minor"/>
      </rPr>
      <t>H</t>
    </r>
    <r>
      <rPr>
        <vertAlign val="subscript"/>
        <sz val="9"/>
        <color rgb="FFFF0000"/>
        <rFont val="Calibri"/>
        <family val="2"/>
        <scheme val="minor"/>
      </rPr>
      <t>s</t>
    </r>
    <r>
      <rPr>
        <sz val="9"/>
        <color theme="1"/>
        <rFont val="Calibri"/>
        <family val="2"/>
        <scheme val="minor"/>
      </rPr>
      <t xml:space="preserve">, Wirkungsgrade von Heizanlagen jedoch auf den Heizwert </t>
    </r>
    <r>
      <rPr>
        <sz val="9"/>
        <color rgb="FFFF0000"/>
        <rFont val="Calibri"/>
        <family val="2"/>
        <scheme val="minor"/>
      </rPr>
      <t>H</t>
    </r>
    <r>
      <rPr>
        <vertAlign val="subscript"/>
        <sz val="9"/>
        <color rgb="FFFF0000"/>
        <rFont val="Calibri"/>
        <family val="2"/>
        <scheme val="minor"/>
      </rPr>
      <t>i</t>
    </r>
    <r>
      <rPr>
        <sz val="9"/>
        <color theme="1"/>
        <rFont val="Calibri"/>
        <family val="2"/>
        <scheme val="minor"/>
      </rPr>
      <t xml:space="preserve"> bezogen.</t>
    </r>
  </si>
  <si>
    <r>
      <t>H</t>
    </r>
    <r>
      <rPr>
        <vertAlign val="subscript"/>
        <sz val="11"/>
        <color theme="1"/>
        <rFont val="Calibri"/>
        <family val="2"/>
        <scheme val="minor"/>
      </rPr>
      <t>s</t>
    </r>
    <r>
      <rPr>
        <sz val="11"/>
        <color theme="1"/>
        <rFont val="Calibri"/>
        <family val="2"/>
        <scheme val="minor"/>
      </rPr>
      <t xml:space="preserve"> ≈ 1,11 · H</t>
    </r>
    <r>
      <rPr>
        <vertAlign val="subscript"/>
        <sz val="11"/>
        <color theme="1"/>
        <rFont val="Calibri"/>
        <family val="2"/>
        <scheme val="minor"/>
      </rPr>
      <t>i</t>
    </r>
  </si>
  <si>
    <t>Typ?</t>
  </si>
  <si>
    <t>Ct/Bh</t>
  </si>
  <si>
    <r>
      <t>Ct/kWh</t>
    </r>
    <r>
      <rPr>
        <vertAlign val="subscript"/>
        <sz val="11"/>
        <color theme="1"/>
        <rFont val="Calibri"/>
        <family val="2"/>
        <scheme val="minor"/>
      </rPr>
      <t>el</t>
    </r>
  </si>
  <si>
    <t>Name</t>
  </si>
  <si>
    <r>
      <t>Ct/kWh (</t>
    </r>
    <r>
      <rPr>
        <sz val="9"/>
        <color rgb="FFFF0000"/>
        <rFont val="Calibri"/>
        <family val="2"/>
        <scheme val="minor"/>
      </rPr>
      <t>H</t>
    </r>
    <r>
      <rPr>
        <vertAlign val="subscript"/>
        <sz val="9"/>
        <color rgb="FFFF0000"/>
        <rFont val="Calibri"/>
        <family val="2"/>
        <scheme val="minor"/>
      </rPr>
      <t>s</t>
    </r>
    <r>
      <rPr>
        <sz val="9"/>
        <color theme="1"/>
        <rFont val="Calibri"/>
        <family val="2"/>
        <scheme val="minor"/>
      </rPr>
      <t>) für den BHKW-Gasverbrauch</t>
    </r>
  </si>
  <si>
    <t>Wirtschaftlichkeitsberechnung (mit Eigenverbrauch)</t>
  </si>
  <si>
    <t>Zusatzbezug Strom:</t>
  </si>
  <si>
    <t>Wärme gesamt:</t>
  </si>
  <si>
    <t>Gasverbrauch</t>
  </si>
  <si>
    <t>Gaskosten gesamt:</t>
  </si>
  <si>
    <t>Stromkosten :</t>
  </si>
  <si>
    <t>Gaskosten:</t>
  </si>
  <si>
    <t>Stromkosten:</t>
  </si>
  <si>
    <t>BHKW-Strom-Einsp.vergütg = EEX + verm. Netznutz.entg.</t>
  </si>
  <si>
    <t>Vergleich der kombinierten Strom- und Wärmeerzeugung durch BHKW mit Stromerzeugung in konventionellen Kohle-Kondensationskraftwerken (ohne KWK) und Wärmeerzeugung durch modernen Gaskessel</t>
  </si>
  <si>
    <t>(Einspeisung:</t>
  </si>
  <si>
    <t>Einspeisevergütung BHKW-Strom:</t>
  </si>
  <si>
    <r>
      <t xml:space="preserve">Barwerte (€) </t>
    </r>
    <r>
      <rPr>
        <sz val="9"/>
        <color theme="1"/>
        <rFont val="Calibri"/>
        <family val="2"/>
        <scheme val="minor"/>
      </rPr>
      <t>(abgezinst =BE*ZR</t>
    </r>
    <r>
      <rPr>
        <vertAlign val="superscript"/>
        <sz val="9"/>
        <color theme="1"/>
        <rFont val="Calibri"/>
        <family val="2"/>
        <scheme val="minor"/>
      </rPr>
      <t>- t</t>
    </r>
    <r>
      <rPr>
        <sz val="9"/>
        <color theme="1"/>
        <rFont val="Calibri"/>
        <family val="2"/>
        <scheme val="minor"/>
      </rPr>
      <t>)</t>
    </r>
  </si>
  <si>
    <t>größter negativer Wert</t>
  </si>
  <si>
    <t>kleinster positiver Wert</t>
  </si>
  <si>
    <t>ganzzahl. Jahr Armortisation</t>
  </si>
  <si>
    <t>Restjahr Armortisation</t>
  </si>
  <si>
    <t>(inkl. Kapitalkosten)</t>
  </si>
  <si>
    <r>
      <t>(</t>
    </r>
    <r>
      <rPr>
        <b/>
        <sz val="9"/>
        <color theme="1"/>
        <rFont val="Calibri"/>
        <family val="2"/>
        <scheme val="minor"/>
      </rPr>
      <t>ohne</t>
    </r>
    <r>
      <rPr>
        <sz val="9"/>
        <color theme="1"/>
        <rFont val="Calibri"/>
        <family val="2"/>
        <scheme val="minor"/>
      </rPr>
      <t xml:space="preserve"> Kapitalkosten)</t>
    </r>
  </si>
  <si>
    <t xml:space="preserve">des Gesamtstromverbrauchs nehmen am Eigenverbrauch teil </t>
  </si>
  <si>
    <t>(noch ohne Funktion in Berechnung)</t>
  </si>
  <si>
    <t>Stromnetz</t>
  </si>
  <si>
    <t>Bedarf</t>
  </si>
  <si>
    <t>Musterhaus</t>
  </si>
  <si>
    <t>ct/kWh</t>
  </si>
  <si>
    <r>
      <t>Ct/kWh(</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</si>
  <si>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t>ct/Bh</t>
  </si>
  <si>
    <t>Anteil EEG-Abgabe</t>
  </si>
  <si>
    <t>(nach EEG 2014 abzuführen: Eigenverbrauch: 40%, Altanlagen Eigenverbrauch: 0%, Contractoren: 100%)</t>
  </si>
  <si>
    <t>≙</t>
  </si>
  <si>
    <r>
      <t>Gas (H</t>
    </r>
    <r>
      <rPr>
        <b/>
        <vertAlign val="subscript"/>
        <sz val="11"/>
        <color rgb="FFFF0000"/>
        <rFont val="Calibri"/>
        <family val="2"/>
        <scheme val="minor"/>
      </rPr>
      <t>i</t>
    </r>
    <r>
      <rPr>
        <b/>
        <sz val="11"/>
        <color rgb="FFFFC000"/>
        <rFont val="Calibri"/>
        <family val="2"/>
        <scheme val="minor"/>
      </rPr>
      <t>)</t>
    </r>
  </si>
  <si>
    <r>
      <t>(bei steuerl. Abschreibg.: 0,55 ct/kWh(</t>
    </r>
    <r>
      <rPr>
        <sz val="9"/>
        <color rgb="FFFF0000"/>
        <rFont val="Calibri"/>
        <family val="2"/>
        <scheme val="minor"/>
      </rPr>
      <t>H</t>
    </r>
    <r>
      <rPr>
        <vertAlign val="subscript"/>
        <sz val="9"/>
        <color rgb="FFFF0000"/>
        <rFont val="Calibri"/>
        <family val="2"/>
        <scheme val="minor"/>
      </rPr>
      <t>s</t>
    </r>
    <r>
      <rPr>
        <sz val="9"/>
        <rFont val="Calibri"/>
        <family val="2"/>
        <scheme val="minor"/>
      </rPr>
      <t>)</t>
    </r>
    <r>
      <rPr>
        <sz val="9"/>
        <color theme="1"/>
        <rFont val="Calibri"/>
        <family val="2"/>
        <scheme val="minor"/>
      </rPr>
      <t>, sonst 0,442)</t>
    </r>
  </si>
  <si>
    <t>MwSt.-Satz:</t>
  </si>
  <si>
    <t>Bezugspreise, Vergütungen, Abgaben (netto)</t>
  </si>
  <si>
    <t>Betriebskosten (netto)</t>
  </si>
  <si>
    <t>Invest.summe (netto)</t>
  </si>
  <si>
    <t xml:space="preserve">€ </t>
  </si>
  <si>
    <t>Stromvollbezug</t>
  </si>
  <si>
    <t>Stromzusatzbezug</t>
  </si>
  <si>
    <r>
      <t xml:space="preserve">EEG-Abgabe </t>
    </r>
    <r>
      <rPr>
        <sz val="9"/>
        <color theme="1"/>
        <rFont val="Calibri"/>
        <family val="2"/>
        <scheme val="minor"/>
      </rPr>
      <t>(auf Eigenverbrauch)</t>
    </r>
    <r>
      <rPr>
        <sz val="11"/>
        <color theme="1"/>
        <rFont val="Calibri"/>
        <family val="2"/>
        <scheme val="minor"/>
      </rPr>
      <t>:</t>
    </r>
  </si>
  <si>
    <t>netto</t>
  </si>
  <si>
    <r>
      <t>Ct/kWh</t>
    </r>
    <r>
      <rPr>
        <vertAlign val="subscript"/>
        <sz val="11"/>
        <color theme="1"/>
        <rFont val="Calibri"/>
        <family val="2"/>
        <scheme val="minor"/>
      </rPr>
      <t>el</t>
    </r>
    <r>
      <rPr>
        <sz val="11"/>
        <color theme="1"/>
        <rFont val="Calibri"/>
        <family val="2"/>
        <scheme val="minor"/>
      </rPr>
      <t xml:space="preserve">  +</t>
    </r>
  </si>
  <si>
    <r>
      <t xml:space="preserve">kWh   </t>
    </r>
    <r>
      <rPr>
        <sz val="9"/>
        <color theme="1"/>
        <rFont val="Calibri"/>
        <family val="2"/>
        <scheme val="minor"/>
      </rPr>
      <t>≙</t>
    </r>
  </si>
  <si>
    <r>
      <t xml:space="preserve">kWh </t>
    </r>
    <r>
      <rPr>
        <sz val="9"/>
        <color rgb="FFFF0000"/>
        <rFont val="Calibri"/>
        <family val="2"/>
        <scheme val="minor"/>
      </rPr>
      <t>H</t>
    </r>
    <r>
      <rPr>
        <vertAlign val="subscript"/>
        <sz val="9"/>
        <color rgb="FFFF0000"/>
        <rFont val="Calibri"/>
        <family val="2"/>
        <scheme val="minor"/>
      </rPr>
      <t>S</t>
    </r>
  </si>
  <si>
    <r>
      <t>Ct/kWh(</t>
    </r>
    <r>
      <rPr>
        <sz val="9"/>
        <color rgb="FFFF0000"/>
        <rFont val="Calibri"/>
        <family val="2"/>
        <scheme val="minor"/>
      </rPr>
      <t>H</t>
    </r>
    <r>
      <rPr>
        <vertAlign val="subscript"/>
        <sz val="9"/>
        <color rgb="FFFF0000"/>
        <rFont val="Calibri"/>
        <family val="2"/>
        <scheme val="minor"/>
      </rPr>
      <t>S</t>
    </r>
    <r>
      <rPr>
        <sz val="9"/>
        <color theme="1"/>
        <rFont val="Calibri"/>
        <family val="2"/>
        <scheme val="minor"/>
      </rPr>
      <t>)</t>
    </r>
  </si>
  <si>
    <r>
      <t>ct/kWh (</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</si>
  <si>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t xml:space="preserve">ct/kWh   + </t>
  </si>
  <si>
    <r>
      <rPr>
        <b/>
        <u/>
        <sz val="11"/>
        <color theme="1"/>
        <rFont val="Calibri"/>
        <family val="2"/>
        <scheme val="minor"/>
      </rPr>
      <t>Referenz</t>
    </r>
    <r>
      <rPr>
        <b/>
        <sz val="11"/>
        <color theme="1"/>
        <rFont val="Calibri"/>
        <family val="2"/>
        <scheme val="minor"/>
      </rPr>
      <t>: reiner Kesselbetrieb</t>
    </r>
  </si>
  <si>
    <t>berechnet:</t>
  </si>
  <si>
    <r>
      <t>Ct/kWh(</t>
    </r>
    <r>
      <rPr>
        <sz val="11"/>
        <color rgb="FFFF0000"/>
        <rFont val="Calibri"/>
        <family val="2"/>
        <scheme val="minor"/>
      </rPr>
      <t>H</t>
    </r>
    <r>
      <rPr>
        <vertAlign val="subscript"/>
        <sz val="11"/>
        <color rgb="FFFF0000"/>
        <rFont val="Calibri"/>
        <family val="2"/>
        <scheme val="minor"/>
      </rPr>
      <t>i</t>
    </r>
    <r>
      <rPr>
        <sz val="11"/>
        <rFont val="Calibri"/>
        <family val="2"/>
        <scheme val="minor"/>
      </rPr>
      <t>)</t>
    </r>
  </si>
  <si>
    <t>ohne</t>
  </si>
  <si>
    <t>Erdgassteuer-Rückerst.:</t>
  </si>
  <si>
    <t>BHKW-spezifische Investitionen</t>
  </si>
  <si>
    <t>Es werden die jährlichen Betriebskosten mit BHKW, Spitzenlastkessel und Eigenstromverbrauch mit reinem Kesselbetrieb und Stromvollbezug verglichen.</t>
  </si>
  <si>
    <t>BHKW-Eigenstromverbr. :</t>
  </si>
  <si>
    <t>hier keine Eingaben/Änderungen !</t>
  </si>
  <si>
    <t>EEG-Abgabe auf Eigenverbrauch:</t>
  </si>
  <si>
    <t xml:space="preserve">für alle Anlagen mit IBN ab 1.8.2014: 30% EEG-Abgabe für eigenverbrauchten Strom bis Ende 2015; 35% ab 2016; 40% ab 2016 (hier geht es um den Zeitraum des Eigenverbrauchs, nicht um die IBN)  </t>
  </si>
  <si>
    <t>IBN vor 1.8.2014: keine EEG-Abgabe auf Eigenverbrauch; Contractoren immer 100% EEG-Abgabe auf verkauften Strom</t>
  </si>
  <si>
    <t>Vollbenutzungsstunden</t>
  </si>
  <si>
    <t>KWK-Zuschlag Netzeinsp.</t>
  </si>
  <si>
    <t>KWK-Zuschlag Eigenverbr.</t>
  </si>
  <si>
    <t>Dauer KWK-Zuschlag</t>
  </si>
  <si>
    <t>entspricht</t>
  </si>
  <si>
    <t xml:space="preserve"> Jahre</t>
  </si>
  <si>
    <t>(Auslaufen KWK-Bonus)</t>
  </si>
  <si>
    <t>(mit KWK-Zuschlag)</t>
  </si>
  <si>
    <t xml:space="preserve">Summe Gutschriften BHKW: </t>
  </si>
  <si>
    <t>(ohne KWK-Zuschlag)</t>
  </si>
  <si>
    <t>nach Jahren:</t>
  </si>
  <si>
    <t>kum. Barwert:</t>
  </si>
  <si>
    <t>(nach Berechnung der jährl. Vollbenutzungsstunden)</t>
  </si>
  <si>
    <t>kum.Barwert nach 10 Jahren:</t>
  </si>
  <si>
    <t>kum.Barwert nach 15 Jahren:</t>
  </si>
  <si>
    <t>Auslaufen KWK-Zuschlag:</t>
  </si>
  <si>
    <t>Hilfsrechnungen:</t>
  </si>
  <si>
    <t>Wirtschaftlichkeitsberechnung (Volleinspeisung)</t>
  </si>
  <si>
    <t>Wärme BHKW:</t>
  </si>
  <si>
    <t>Gaskosten BHKW:</t>
  </si>
  <si>
    <t>Input/ Output</t>
  </si>
  <si>
    <t>Ersparnis durch Stromeigenverbrauch</t>
  </si>
  <si>
    <t>Eigenverbrauch BHKW-Strom:</t>
  </si>
  <si>
    <t>Summe Ersparnis Strom:</t>
  </si>
  <si>
    <t>(= Betriebskosten - Ersparnis Strom - Gutschriften)</t>
  </si>
  <si>
    <r>
      <rPr>
        <sz val="9"/>
        <color theme="1"/>
        <rFont val="Arial Unicode MS"/>
        <family val="2"/>
      </rPr>
      <t>≙</t>
    </r>
    <r>
      <rPr>
        <sz val="9"/>
        <color theme="1"/>
        <rFont val="Calibri"/>
        <family val="2"/>
      </rPr>
      <t xml:space="preserve"> </t>
    </r>
    <r>
      <rPr>
        <sz val="9"/>
        <color theme="1"/>
        <rFont val="Calibri"/>
        <family val="2"/>
        <scheme val="minor"/>
      </rPr>
      <t>Bedarfsdeckung:</t>
    </r>
  </si>
  <si>
    <t xml:space="preserve">von </t>
  </si>
  <si>
    <t>BHKW- Wärmebetriebskosten</t>
  </si>
  <si>
    <t>BHKW-Wärmepreis</t>
  </si>
  <si>
    <t>BHKW-Betriebsausgaben:</t>
  </si>
  <si>
    <t xml:space="preserve">jährl. BHKW-Betriebskosten </t>
  </si>
  <si>
    <t>(Tilgung + Zinsen über</t>
  </si>
  <si>
    <t>Summe BHKW-Betriebsausgaben:</t>
  </si>
  <si>
    <t>EEG-Abgabe (auf Eigenverbrauch):</t>
  </si>
  <si>
    <r>
      <t>Ct/kWh</t>
    </r>
    <r>
      <rPr>
        <vertAlign val="subscript"/>
        <sz val="9"/>
        <color theme="1"/>
        <rFont val="Calibri"/>
        <family val="2"/>
        <scheme val="minor"/>
      </rPr>
      <t>el</t>
    </r>
    <r>
      <rPr>
        <sz val="9"/>
        <color theme="1"/>
        <rFont val="Calibri"/>
        <family val="2"/>
        <scheme val="minor"/>
      </rPr>
      <t xml:space="preserve">  +</t>
    </r>
  </si>
  <si>
    <r>
      <t xml:space="preserve">Gasverbr. BHKW </t>
    </r>
    <r>
      <rPr>
        <sz val="9"/>
        <color rgb="FFFF0000"/>
        <rFont val="Calibri"/>
        <family val="2"/>
        <scheme val="minor"/>
      </rPr>
      <t>H</t>
    </r>
    <r>
      <rPr>
        <vertAlign val="subscript"/>
        <sz val="9"/>
        <color rgb="FFFF0000"/>
        <rFont val="Calibri"/>
        <family val="2"/>
        <scheme val="minor"/>
      </rPr>
      <t>i</t>
    </r>
    <r>
      <rPr>
        <sz val="9"/>
        <color theme="1"/>
        <rFont val="Calibri"/>
        <family val="2"/>
        <scheme val="minor"/>
      </rPr>
      <t>:</t>
    </r>
  </si>
  <si>
    <t>kWh   ≙</t>
  </si>
  <si>
    <t>Strom BHKW gesamt:</t>
  </si>
  <si>
    <t>Um eine "griffige" Größe zur Beurteilung einer BHKW-Investition zu erhalten, wird hier ein BHKW-Wärmepreis berechnet, über den sich die Betriebskosten sowie die Kapitalkosten der BHKW-Investitionskosten tragen.</t>
  </si>
  <si>
    <t>Wärmeerzeugung Kessel</t>
  </si>
  <si>
    <t>Kesselnutzungsgrad:</t>
  </si>
  <si>
    <r>
      <t>Kessel Gasverbrauch H</t>
    </r>
    <r>
      <rPr>
        <b/>
        <vertAlign val="subscript"/>
        <sz val="11"/>
        <color rgb="FFFF0000"/>
        <rFont val="Calibri"/>
        <family val="2"/>
        <scheme val="minor"/>
      </rPr>
      <t>i</t>
    </r>
  </si>
  <si>
    <r>
      <t>ct/kWh H</t>
    </r>
    <r>
      <rPr>
        <b/>
        <vertAlign val="subscript"/>
        <sz val="11"/>
        <color rgb="FFFF0000"/>
        <rFont val="Calibri"/>
        <family val="2"/>
        <scheme val="minor"/>
      </rPr>
      <t>i</t>
    </r>
  </si>
  <si>
    <t>Kessel Gaskosten</t>
  </si>
  <si>
    <t>BHKW-Wärme:</t>
  </si>
  <si>
    <t>Wärmepreis Kessel (nur Gas)</t>
  </si>
  <si>
    <t>Kessel-Wärme (nur Gas):</t>
  </si>
  <si>
    <t>Vergleich: Wärmeerzeugung nur durch Kessel</t>
  </si>
  <si>
    <t>Kessel- Wärme (nur Gas)</t>
  </si>
  <si>
    <r>
      <t>BHKW-Wärmepreis</t>
    </r>
    <r>
      <rPr>
        <sz val="8"/>
        <color theme="1"/>
        <rFont val="Calibri"/>
        <family val="2"/>
        <scheme val="minor"/>
      </rPr>
      <t xml:space="preserve"> (Betr.- + Kapitalkost.)</t>
    </r>
  </si>
  <si>
    <r>
      <t xml:space="preserve">Zeitraum </t>
    </r>
    <r>
      <rPr>
        <sz val="8"/>
        <color theme="1"/>
        <rFont val="Calibri"/>
        <family val="2"/>
        <scheme val="minor"/>
      </rPr>
      <t>(Auslaufen KWK-Zuschag)</t>
    </r>
  </si>
  <si>
    <t>entspricht der durchschn. jährlichen Einsparung der Wirtschaftlichkeitsberechnung nach Annuitätenmethode</t>
  </si>
  <si>
    <r>
      <t xml:space="preserve">Aus den </t>
    </r>
    <r>
      <rPr>
        <b/>
        <sz val="11"/>
        <color theme="1"/>
        <rFont val="Calibri"/>
        <family val="2"/>
        <scheme val="minor"/>
      </rPr>
      <t>BHKW-Betriebsausgaben</t>
    </r>
    <r>
      <rPr>
        <sz val="11"/>
        <color theme="1"/>
        <rFont val="Calibri"/>
        <family val="2"/>
        <scheme val="minor"/>
      </rPr>
      <t xml:space="preserve"> (Brennstoff- und Wartungskosten)  sowie</t>
    </r>
    <r>
      <rPr>
        <b/>
        <sz val="11"/>
        <color theme="1"/>
        <rFont val="Calibri"/>
        <family val="2"/>
        <scheme val="minor"/>
      </rPr>
      <t xml:space="preserve"> </t>
    </r>
    <r>
      <rPr>
        <sz val="11"/>
        <color theme="1"/>
        <rFont val="Calibri"/>
        <family val="2"/>
        <scheme val="minor"/>
      </rPr>
      <t>der</t>
    </r>
    <r>
      <rPr>
        <b/>
        <sz val="11"/>
        <color theme="1"/>
        <rFont val="Calibri"/>
        <family val="2"/>
        <scheme val="minor"/>
      </rPr>
      <t xml:space="preserve"> Ersparnis durch Stromeigenverbrauch</t>
    </r>
    <r>
      <rPr>
        <sz val="11"/>
        <color theme="1"/>
        <rFont val="Calibri"/>
        <family val="2"/>
        <scheme val="minor"/>
      </rPr>
      <t xml:space="preserve"> (vermiedener Strombezug) und den </t>
    </r>
    <r>
      <rPr>
        <b/>
        <sz val="11"/>
        <color theme="1"/>
        <rFont val="Calibri"/>
        <family val="2"/>
        <scheme val="minor"/>
      </rPr>
      <t>BHKW-Gutschriften</t>
    </r>
    <r>
      <rPr>
        <sz val="11"/>
        <color theme="1"/>
        <rFont val="Calibri"/>
        <family val="2"/>
        <scheme val="minor"/>
      </rPr>
      <t xml:space="preserve"> (Steuerrückerstattg., Einspeisevergütg.,KWK-Zuschlag) werden die </t>
    </r>
    <r>
      <rPr>
        <b/>
        <sz val="11"/>
        <color theme="1"/>
        <rFont val="Calibri"/>
        <family val="2"/>
        <scheme val="minor"/>
      </rPr>
      <t>jährlichen BHKW-Betriebskosten</t>
    </r>
    <r>
      <rPr>
        <sz val="11"/>
        <color theme="1"/>
        <rFont val="Calibri"/>
        <family val="2"/>
        <scheme val="minor"/>
      </rPr>
      <t xml:space="preserve"> berechnet. Geteilt durch die jährliche BHKW-Wärmemenge ergeben sich die BHKW-Wärme-Betriebskosten. Hinzu kommen noch die BHKW-Kapitalkosten bezogen auf die jährl. Wärmemenge. Daraus ergibt sich schließlich der </t>
    </r>
    <r>
      <rPr>
        <b/>
        <sz val="11"/>
        <color theme="1"/>
        <rFont val="Calibri"/>
        <family val="2"/>
        <scheme val="minor"/>
      </rPr>
      <t xml:space="preserve">BHKW-Wärmepreis </t>
    </r>
    <r>
      <rPr>
        <sz val="11"/>
        <color theme="1"/>
        <rFont val="Calibri"/>
        <family val="2"/>
        <scheme val="minor"/>
      </rPr>
      <t>der mit den Wärmekosten anderer Systeme verglichen werden kann.</t>
    </r>
  </si>
  <si>
    <t>Um einen fairen Vergleich zwischen BHKW- und Kesselwärme anzustellen wird hier der Kesselwärmepreis ohne Berücksichtigung der Kesselwartungs- und -investitionskosten berechnet, da auch bei Installation eines BHKW normalerweise ein Kessel zur Spitzenlastabdeckung vorgehalten und gewartet werden muss. Diese Kosten enstehen damit ohnehin, während die Kosten für BHKW-Investition und -wartung zusätzliche Kosten sind, und somit in den BHKW-Wärmepreis mit einfließen müssen.</t>
  </si>
  <si>
    <r>
      <t xml:space="preserve">Gesamt- Wärmekosten </t>
    </r>
    <r>
      <rPr>
        <sz val="11"/>
        <color theme="1"/>
        <rFont val="Calibri"/>
        <family val="2"/>
        <scheme val="minor"/>
      </rPr>
      <t>(Kessel und BHKW)</t>
    </r>
    <r>
      <rPr>
        <b/>
        <sz val="11"/>
        <color theme="1"/>
        <rFont val="Calibri"/>
        <family val="2"/>
        <scheme val="minor"/>
      </rPr>
      <t>:</t>
    </r>
  </si>
  <si>
    <r>
      <t>Kesselwärmepreis</t>
    </r>
    <r>
      <rPr>
        <sz val="9"/>
        <color theme="1"/>
        <rFont val="Calibri"/>
        <family val="2"/>
      </rPr>
      <t xml:space="preserve"> (ohne Invest. u. Wartung)</t>
    </r>
  </si>
  <si>
    <t>Kraftwerk  G16+</t>
  </si>
  <si>
    <t>Kraftwerk G34</t>
  </si>
  <si>
    <t>Kraftwerk G50</t>
  </si>
  <si>
    <t>Kraftwerk G26</t>
  </si>
  <si>
    <t>Senertec Dachs</t>
  </si>
  <si>
    <r>
      <t xml:space="preserve">Gutschrift Stromvollbezug </t>
    </r>
    <r>
      <rPr>
        <sz val="7"/>
        <color theme="1"/>
        <rFont val="Calibri"/>
        <family val="2"/>
        <scheme val="minor"/>
      </rPr>
      <t>(bzw. Verkauf a. Mieter)</t>
    </r>
  </si>
  <si>
    <t>Anmerkung: Aufgrund der Komplexität der Gesetzgebung und der häufigen Änderungen, ist es hier nicht möglich, alle Konstellationen bis ins letzte Detail zu berücksichtigen. Alle Eingaben und Ergebnisse müssen in Bezug auf das jeweilige Projekt und die aktuelle Rechtslage selbst überprüft werden. Diese Datei ist nur ein Hilfsmittel. Für die Ergebnisse und die Berücksichtigung der aktuellen Rechtslage wird keine Gewähr übernommen.</t>
  </si>
  <si>
    <t>Objektname:</t>
  </si>
  <si>
    <t>Blattschutz: der Blattschutz kann unter Überprüfen&gt; Blattschutz aufheben deaktiviert werden. Er soll lediglich ungewollte Änderungen an der Struktur verhindern. Die Datei ist nicht Kennwortgeschützt.</t>
  </si>
  <si>
    <t>BHKW + Spitzenkessel, Stromvolleinspeisung</t>
  </si>
  <si>
    <t>Kraftwerk G20</t>
  </si>
  <si>
    <r>
      <t>t</t>
    </r>
    <r>
      <rPr>
        <vertAlign val="subscript"/>
        <sz val="11"/>
        <color theme="1"/>
        <rFont val="Calibri"/>
        <family val="2"/>
        <scheme val="minor"/>
      </rPr>
      <t>E</t>
    </r>
    <r>
      <rPr>
        <sz val="11"/>
        <color theme="1"/>
        <rFont val="Calibri"/>
        <family val="2"/>
        <scheme val="minor"/>
      </rPr>
      <t xml:space="preserve"> (Betriebsstd./Nutzungsdauer)</t>
    </r>
  </si>
  <si>
    <r>
      <rPr>
        <b/>
        <sz val="11"/>
        <color theme="1"/>
        <rFont val="Calibri"/>
        <family val="2"/>
        <scheme val="minor"/>
      </rPr>
      <t>η</t>
    </r>
    <r>
      <rPr>
        <b/>
        <vertAlign val="subscript"/>
        <sz val="11"/>
        <color theme="1"/>
        <rFont val="Calibri"/>
        <family val="2"/>
        <scheme val="minor"/>
      </rPr>
      <t>el,</t>
    </r>
    <r>
      <rPr>
        <b/>
        <vertAlign val="subscript"/>
        <sz val="11"/>
        <color theme="1"/>
        <rFont val="Calibri"/>
        <family val="2"/>
      </rPr>
      <t>Ø</t>
    </r>
    <r>
      <rPr>
        <b/>
        <sz val="9"/>
        <color theme="1"/>
        <rFont val="Calibri"/>
        <family val="2"/>
        <scheme val="minor"/>
      </rPr>
      <t xml:space="preserve"> (H</t>
    </r>
    <r>
      <rPr>
        <b/>
        <vertAlign val="subscript"/>
        <sz val="9"/>
        <color rgb="FFFF0000"/>
        <rFont val="Calibri"/>
        <family val="2"/>
        <scheme val="minor"/>
      </rPr>
      <t>i</t>
    </r>
    <r>
      <rPr>
        <b/>
        <sz val="9"/>
        <color theme="1"/>
        <rFont val="Calibri"/>
        <family val="2"/>
        <scheme val="minor"/>
      </rPr>
      <t>)</t>
    </r>
  </si>
  <si>
    <r>
      <t>Gesamtkosten</t>
    </r>
    <r>
      <rPr>
        <b/>
        <sz val="8"/>
        <color theme="1"/>
        <rFont val="Calibri"/>
        <family val="2"/>
        <scheme val="minor"/>
      </rPr>
      <t xml:space="preserve"> (Kosten minus Gutschriften)</t>
    </r>
    <r>
      <rPr>
        <b/>
        <sz val="11"/>
        <color theme="1"/>
        <rFont val="Calibri"/>
        <family val="2"/>
        <scheme val="minor"/>
      </rPr>
      <t>:</t>
    </r>
  </si>
  <si>
    <t>Vollbe-nutzungs-stunden</t>
  </si>
  <si>
    <t>W_Bedarf</t>
  </si>
  <si>
    <t>P_Bedarf</t>
  </si>
  <si>
    <r>
      <t>P</t>
    </r>
    <r>
      <rPr>
        <vertAlign val="subscript"/>
        <sz val="11"/>
        <color theme="1"/>
        <rFont val="Calibri"/>
        <family val="2"/>
        <scheme val="minor"/>
      </rPr>
      <t>th,Nenn,Modul</t>
    </r>
    <r>
      <rPr>
        <sz val="11"/>
        <color theme="1"/>
        <rFont val="Calibri"/>
        <family val="2"/>
        <scheme val="minor"/>
      </rPr>
      <t xml:space="preserve"> :</t>
    </r>
  </si>
  <si>
    <t>Volllaststunden Modul Bh:</t>
  </si>
  <si>
    <t>Summe Volllaststunden Module</t>
  </si>
  <si>
    <t>Volllaststunden (s. Ausl. therm.):</t>
  </si>
  <si>
    <t>hier Eingabe: mindestens BHKW-Laufzeit!</t>
  </si>
  <si>
    <t>2019</t>
  </si>
  <si>
    <t>(2020: 6,756Ct/kWh)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</si>
</sst>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0.0000"/>
    <numFmt numFmtId="165" formatCode="0.0%"/>
    <numFmt numFmtId="166" formatCode="#,##0.00&quot; kW&quot;"/>
    <numFmt numFmtId="167" formatCode="#,##0&quot; h&quot;"/>
    <numFmt numFmtId="168" formatCode="#,##0&quot; kWh&quot;"/>
    <numFmt numFmtId="169" formatCode="0.000"/>
    <numFmt numFmtId="170" formatCode="0.00000"/>
    <numFmt numFmtId="171" formatCode="#,##0.0&quot; kW&quot;"/>
    <numFmt numFmtId="172" formatCode="#,##0&quot; kW&quot;"/>
    <numFmt numFmtId="173" formatCode="0.###"/>
    <numFmt numFmtId="174" formatCode="#,##0.00\ &quot;€&quot;"/>
    <numFmt numFmtId="175" formatCode="#,##0\ &quot;€&quot;"/>
    <numFmt numFmtId="176" formatCode="0.0"/>
    <numFmt numFmtId="177" formatCode="#,##0.00000"/>
    <numFmt numFmtId="178" formatCode="0.000%"/>
    <numFmt numFmtId="179" formatCode="#,##0.000"/>
    <numFmt numFmtId="180" formatCode="#,##0&quot; kWh)&quot;"/>
    <numFmt numFmtId="181" formatCode="#,##0.0&quot; Jahre&quot;"/>
    <numFmt numFmtId="182" formatCode="_-* #,##0.00\ [$€-1]_-;\-* #,##0.00\ [$€-1]_-;_-* &quot;-&quot;??\ [$€-1]_-"/>
    <numFmt numFmtId="183" formatCode="#,##0&quot; €/a&quot;"/>
    <numFmt numFmtId="184" formatCode="#&quot; Jahre)&quot;"/>
  </numFmts>
  <fonts count="88" x14ac:knownFonts="1">
    <font>
      <sz val="11"/>
      <color theme="1"/>
      <name val="Calibri"/>
      <family val="2"/>
      <scheme val="minor"/>
    </font>
    <font>
      <sz val="11"/>
      <color theme="1"/>
      <name val="Calibri"/>
      <family val="2"/>
    </font>
    <font>
      <vertAlign val="subscript"/>
      <sz val="11"/>
      <color theme="1"/>
      <name val="Calibri"/>
      <family val="2"/>
      <scheme val="minor"/>
    </font>
    <font>
      <vertAlign val="subscript"/>
      <sz val="11"/>
      <color theme="1"/>
      <name val="Calibri"/>
      <family val="2"/>
    </font>
    <font>
      <b/>
      <sz val="11"/>
      <color theme="1"/>
      <name val="Calibri"/>
      <family val="2"/>
      <scheme val="minor"/>
    </font>
    <font>
      <sz val="9"/>
      <color indexed="81"/>
      <name val="Tahoma"/>
      <family val="2"/>
    </font>
    <font>
      <i/>
      <sz val="11"/>
      <color theme="1"/>
      <name val="Calibri"/>
      <family val="2"/>
      <scheme val="minor"/>
    </font>
    <font>
      <sz val="11"/>
      <color indexed="8"/>
      <name val="Calibri"/>
      <family val="2"/>
      <scheme val="minor"/>
    </font>
    <font>
      <i/>
      <sz val="11"/>
      <color indexed="8"/>
      <name val="Calibri"/>
      <family val="2"/>
      <scheme val="minor"/>
    </font>
    <font>
      <vertAlign val="subscript"/>
      <sz val="11"/>
      <color indexed="8"/>
      <name val="Calibri"/>
      <family val="2"/>
      <scheme val="minor"/>
    </font>
    <font>
      <i/>
      <vertAlign val="subscript"/>
      <sz val="11"/>
      <color indexed="8"/>
      <name val="Calibri"/>
      <family val="2"/>
      <scheme val="minor"/>
    </font>
    <font>
      <sz val="11"/>
      <color indexed="8"/>
      <name val="Calibri"/>
      <family val="2"/>
    </font>
    <font>
      <sz val="11"/>
      <color theme="0" tint="-0.34998626667073579"/>
      <name val="Calibri"/>
      <family val="2"/>
      <scheme val="minor"/>
    </font>
    <font>
      <vertAlign val="subscript"/>
      <sz val="11"/>
      <color theme="0" tint="-0.34998626667073579"/>
      <name val="Calibri"/>
      <family val="2"/>
      <scheme val="minor"/>
    </font>
    <font>
      <b/>
      <sz val="11"/>
      <color theme="0" tint="-0.34998626667073579"/>
      <name val="Calibri"/>
      <family val="2"/>
      <scheme val="minor"/>
    </font>
    <font>
      <i/>
      <sz val="11"/>
      <color indexed="8"/>
      <name val="Calibri"/>
      <family val="2"/>
    </font>
    <font>
      <vertAlign val="subscript"/>
      <sz val="11"/>
      <color indexed="8"/>
      <name val="Calibri"/>
      <family val="2"/>
    </font>
    <font>
      <i/>
      <sz val="11"/>
      <color theme="1"/>
      <name val="Calibri"/>
      <family val="2"/>
    </font>
    <font>
      <sz val="11"/>
      <color rgb="FFFF0000"/>
      <name val="Calibri"/>
      <family val="2"/>
      <scheme val="minor"/>
    </font>
    <font>
      <vertAlign val="superscript"/>
      <sz val="11"/>
      <color theme="1"/>
      <name val="Calibri"/>
      <family val="2"/>
    </font>
    <font>
      <b/>
      <u/>
      <sz val="11"/>
      <color theme="1"/>
      <name val="Calibri"/>
      <family val="2"/>
      <scheme val="minor"/>
    </font>
    <font>
      <i/>
      <vertAlign val="subscript"/>
      <sz val="11"/>
      <color theme="1"/>
      <name val="Calibri"/>
      <family val="2"/>
      <scheme val="minor"/>
    </font>
    <font>
      <b/>
      <sz val="11"/>
      <color theme="1"/>
      <name val="Calibri"/>
      <family val="2"/>
    </font>
    <font>
      <b/>
      <vertAlign val="subscript"/>
      <sz val="11"/>
      <color theme="1"/>
      <name val="Calibri"/>
      <family val="2"/>
      <scheme val="minor"/>
    </font>
    <font>
      <b/>
      <vertAlign val="subscript"/>
      <sz val="11"/>
      <color theme="1"/>
      <name val="Calibri"/>
      <family val="2"/>
    </font>
    <font>
      <sz val="11"/>
      <color theme="0" tint="-0.34998626667073579"/>
      <name val="Calibri"/>
      <family val="2"/>
    </font>
    <font>
      <vertAlign val="subscript"/>
      <sz val="11"/>
      <color theme="0" tint="-0.34998626667073579"/>
      <name val="Calibri"/>
      <family val="2"/>
    </font>
    <font>
      <b/>
      <sz val="14"/>
      <color theme="1"/>
      <name val="Calibri"/>
      <family val="2"/>
      <scheme val="minor"/>
    </font>
    <font>
      <b/>
      <sz val="16"/>
      <color theme="1"/>
      <name val="Calibri"/>
      <family val="2"/>
      <scheme val="minor"/>
    </font>
    <font>
      <b/>
      <sz val="16"/>
      <color theme="1"/>
      <name val="Calibri"/>
      <family val="2"/>
    </font>
    <font>
      <b/>
      <sz val="12"/>
      <color theme="1"/>
      <name val="Calibri"/>
      <family val="2"/>
      <scheme val="minor"/>
    </font>
    <font>
      <sz val="11"/>
      <color theme="0" tint="-0.249977111117893"/>
      <name val="Calibri"/>
      <family val="2"/>
      <scheme val="minor"/>
    </font>
    <font>
      <vertAlign val="subscript"/>
      <sz val="11"/>
      <color theme="0" tint="-0.249977111117893"/>
      <name val="Calibri"/>
      <family val="2"/>
      <scheme val="minor"/>
    </font>
    <font>
      <vertAlign val="subscript"/>
      <sz val="11"/>
      <color rgb="FFFF0000"/>
      <name val="Calibri"/>
      <family val="2"/>
    </font>
    <font>
      <vertAlign val="subscript"/>
      <sz val="11"/>
      <color rgb="FFFF0000"/>
      <name val="Calibri"/>
      <family val="2"/>
      <scheme val="minor"/>
    </font>
    <font>
      <sz val="8"/>
      <color theme="1"/>
      <name val="Calibri"/>
      <family val="2"/>
      <scheme val="minor"/>
    </font>
    <font>
      <b/>
      <sz val="9"/>
      <color indexed="81"/>
      <name val="Tahoma"/>
      <family val="2"/>
    </font>
    <font>
      <sz val="11"/>
      <color rgb="FFFF0000"/>
      <name val="Calibri"/>
      <family val="2"/>
    </font>
    <font>
      <sz val="11"/>
      <name val="Calibri"/>
      <family val="2"/>
    </font>
    <font>
      <sz val="9"/>
      <color theme="1"/>
      <name val="Calibri"/>
      <family val="2"/>
      <scheme val="minor"/>
    </font>
    <font>
      <sz val="9"/>
      <color rgb="FFFF0000"/>
      <name val="Calibri"/>
      <family val="2"/>
      <scheme val="minor"/>
    </font>
    <font>
      <vertAlign val="subscript"/>
      <sz val="9"/>
      <color rgb="FFFF0000"/>
      <name val="Calibri"/>
      <family val="2"/>
      <scheme val="minor"/>
    </font>
    <font>
      <vertAlign val="subscript"/>
      <sz val="9"/>
      <color theme="1"/>
      <name val="Calibri"/>
      <family val="2"/>
      <scheme val="minor"/>
    </font>
    <font>
      <sz val="9"/>
      <color theme="1"/>
      <name val="Calibri"/>
      <family val="2"/>
    </font>
    <font>
      <vertAlign val="subscript"/>
      <sz val="9"/>
      <color theme="1"/>
      <name val="Calibri"/>
      <family val="2"/>
    </font>
    <font>
      <sz val="11"/>
      <color theme="0" tint="-0.499984740745262"/>
      <name val="Calibri"/>
      <family val="2"/>
      <scheme val="minor"/>
    </font>
    <font>
      <vertAlign val="subscript"/>
      <sz val="11"/>
      <color theme="0" tint="-0.499984740745262"/>
      <name val="Calibri"/>
      <family val="2"/>
      <scheme val="minor"/>
    </font>
    <font>
      <sz val="8"/>
      <color theme="0" tint="-0.499984740745262"/>
      <name val="Calibri"/>
      <family val="2"/>
      <scheme val="minor"/>
    </font>
    <font>
      <sz val="9"/>
      <color theme="0" tint="-0.499984740745262"/>
      <name val="Calibri"/>
      <family val="2"/>
      <scheme val="minor"/>
    </font>
    <font>
      <sz val="16"/>
      <color theme="1"/>
      <name val="Calibri"/>
      <family val="2"/>
      <scheme val="minor"/>
    </font>
    <font>
      <sz val="8"/>
      <color theme="0" tint="-0.249977111117893"/>
      <name val="Calibri"/>
      <family val="2"/>
      <scheme val="minor"/>
    </font>
    <font>
      <sz val="9"/>
      <name val="Calibri"/>
      <family val="2"/>
      <scheme val="minor"/>
    </font>
    <font>
      <sz val="11"/>
      <name val="Calibri"/>
      <family val="2"/>
      <scheme val="minor"/>
    </font>
    <font>
      <b/>
      <sz val="11"/>
      <color rgb="FF92D050"/>
      <name val="Calibri"/>
      <family val="2"/>
      <scheme val="minor"/>
    </font>
    <font>
      <b/>
      <sz val="11"/>
      <color rgb="FFC00000"/>
      <name val="Calibri"/>
      <family val="2"/>
      <scheme val="minor"/>
    </font>
    <font>
      <b/>
      <sz val="11"/>
      <color rgb="FFFFC000"/>
      <name val="Calibri"/>
      <family val="2"/>
      <scheme val="minor"/>
    </font>
    <font>
      <b/>
      <vertAlign val="subscript"/>
      <sz val="11"/>
      <color rgb="FFFF0000"/>
      <name val="Calibri"/>
      <family val="2"/>
      <scheme val="minor"/>
    </font>
    <font>
      <sz val="10"/>
      <color theme="1"/>
      <name val="Calibri"/>
      <family val="2"/>
      <scheme val="minor"/>
    </font>
    <font>
      <b/>
      <sz val="9"/>
      <color theme="1"/>
      <name val="Calibri"/>
      <family val="2"/>
      <scheme val="minor"/>
    </font>
    <font>
      <b/>
      <vertAlign val="subscript"/>
      <sz val="9"/>
      <color theme="1"/>
      <name val="Calibri"/>
      <family val="2"/>
      <scheme val="minor"/>
    </font>
    <font>
      <b/>
      <vertAlign val="subscript"/>
      <sz val="9"/>
      <color rgb="FFFF0000"/>
      <name val="Calibri"/>
      <family val="2"/>
      <scheme val="minor"/>
    </font>
    <font>
      <b/>
      <sz val="9"/>
      <color theme="1"/>
      <name val="Calibri"/>
      <family val="2"/>
    </font>
    <font>
      <b/>
      <vertAlign val="subscript"/>
      <sz val="9"/>
      <color rgb="FFFF0000"/>
      <name val="Calibri"/>
      <family val="2"/>
    </font>
    <font>
      <b/>
      <sz val="9"/>
      <name val="Calibri"/>
      <family val="2"/>
    </font>
    <font>
      <vertAlign val="superscript"/>
      <sz val="9"/>
      <color theme="1"/>
      <name val="Calibri"/>
      <family val="2"/>
      <scheme val="minor"/>
    </font>
    <font>
      <b/>
      <sz val="11"/>
      <color rgb="FFFE3E02"/>
      <name val="Calibri"/>
      <family val="2"/>
      <scheme val="minor"/>
    </font>
    <font>
      <b/>
      <vertAlign val="subscript"/>
      <sz val="12"/>
      <color theme="1"/>
      <name val="Calibri"/>
      <family val="2"/>
      <scheme val="minor"/>
    </font>
    <font>
      <b/>
      <sz val="12"/>
      <name val="Calibri"/>
      <family val="2"/>
      <scheme val="minor"/>
    </font>
    <font>
      <sz val="12"/>
      <color theme="1"/>
      <name val="Calibri"/>
      <family val="2"/>
      <scheme val="minor"/>
    </font>
    <font>
      <b/>
      <sz val="11"/>
      <color rgb="FF00B050"/>
      <name val="Calibri"/>
      <family val="2"/>
      <scheme val="minor"/>
    </font>
    <font>
      <b/>
      <vertAlign val="subscript"/>
      <sz val="11"/>
      <color rgb="FF00B050"/>
      <name val="Calibri"/>
      <family val="2"/>
      <scheme val="minor"/>
    </font>
    <font>
      <b/>
      <sz val="9"/>
      <color rgb="FFFF0000"/>
      <name val="Calibri"/>
      <family val="2"/>
      <scheme val="minor"/>
    </font>
    <font>
      <u/>
      <sz val="9"/>
      <color theme="1"/>
      <name val="Calibri"/>
      <family val="2"/>
      <scheme val="minor"/>
    </font>
    <font>
      <sz val="14"/>
      <color theme="1"/>
      <name val="Calibri"/>
      <family val="2"/>
      <scheme val="minor"/>
    </font>
    <font>
      <b/>
      <sz val="11"/>
      <name val="Calibri"/>
      <family val="2"/>
      <scheme val="minor"/>
    </font>
    <font>
      <sz val="11"/>
      <color theme="1"/>
      <name val="Calibri"/>
      <family val="2"/>
      <scheme val="minor"/>
    </font>
    <font>
      <sz val="10"/>
      <name val="Arial"/>
      <family val="2"/>
    </font>
    <font>
      <b/>
      <sz val="11"/>
      <color theme="1" tint="0.499984740745262"/>
      <name val="Calibri"/>
      <family val="2"/>
      <scheme val="minor"/>
    </font>
    <font>
      <sz val="11"/>
      <color theme="1" tint="0.499984740745262"/>
      <name val="Calibri"/>
      <family val="2"/>
      <scheme val="minor"/>
    </font>
    <font>
      <b/>
      <sz val="11"/>
      <color rgb="FFFF0000"/>
      <name val="Calibri"/>
      <family val="2"/>
      <scheme val="minor"/>
    </font>
    <font>
      <sz val="8"/>
      <name val="Calibri"/>
      <family val="2"/>
      <scheme val="minor"/>
    </font>
    <font>
      <sz val="7"/>
      <color theme="1"/>
      <name val="Calibri"/>
      <family val="2"/>
      <scheme val="minor"/>
    </font>
    <font>
      <sz val="11"/>
      <color theme="2"/>
      <name val="Calibri"/>
      <family val="2"/>
      <scheme val="minor"/>
    </font>
    <font>
      <sz val="9"/>
      <color rgb="FFFF0000"/>
      <name val="Arial Unicode MS"/>
      <family val="2"/>
    </font>
    <font>
      <sz val="9"/>
      <color theme="1"/>
      <name val="Arial Unicode MS"/>
      <family val="2"/>
    </font>
    <font>
      <sz val="9"/>
      <color rgb="FF00B050"/>
      <name val="Calibri"/>
      <family val="2"/>
      <scheme val="minor"/>
    </font>
    <font>
      <sz val="10"/>
      <color theme="9" tint="-0.499984740745262"/>
      <name val="Calibri"/>
      <family val="2"/>
      <scheme val="minor"/>
    </font>
    <font>
      <b/>
      <sz val="8"/>
      <color theme="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rgb="FFCCFF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rgb="FFCCFFCC"/>
        <bgColor indexed="64"/>
      </patternFill>
    </fill>
  </fills>
  <borders count="32">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64"/>
      </top>
      <bottom style="thin">
        <color indexed="64"/>
      </bottom>
      <diagonal/>
    </border>
    <border>
      <left/>
      <right/>
      <top/>
      <bottom style="medium">
        <color indexed="64"/>
      </bottom>
      <diagonal/>
    </border>
    <border>
      <left/>
      <right/>
      <top style="medium">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8">
    <xf numFmtId="0" fontId="0" fillId="0" borderId="0"/>
    <xf numFmtId="0" fontId="76" fillId="0" borderId="0"/>
    <xf numFmtId="182" fontId="76" fillId="0" borderId="0" applyFont="0" applyFill="0" applyBorder="0" applyAlignment="0" applyProtection="0"/>
    <xf numFmtId="0" fontId="76" fillId="0" borderId="0"/>
    <xf numFmtId="0" fontId="75" fillId="0" borderId="0"/>
    <xf numFmtId="0" fontId="75" fillId="0" borderId="0"/>
    <xf numFmtId="0" fontId="76" fillId="0" borderId="0"/>
    <xf numFmtId="0" fontId="75" fillId="0" borderId="0"/>
  </cellStyleXfs>
  <cellXfs count="701">
    <xf numFmtId="0" fontId="0" fillId="0" borderId="0" xfId="0"/>
    <xf numFmtId="0" fontId="1" fillId="0" borderId="0" xfId="0" applyFont="1"/>
    <xf numFmtId="2" fontId="0" fillId="0" borderId="0" xfId="0" applyNumberFormat="1"/>
    <xf numFmtId="3" fontId="0" fillId="0" borderId="0" xfId="0" applyNumberForma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left"/>
    </xf>
    <xf numFmtId="0" fontId="0" fillId="0" borderId="0" xfId="0" applyBorder="1" applyAlignment="1">
      <alignment horizontal="left"/>
    </xf>
    <xf numFmtId="165" fontId="0" fillId="0" borderId="0" xfId="0" applyNumberFormat="1"/>
    <xf numFmtId="1" fontId="0" fillId="0" borderId="0" xfId="0" applyNumberFormat="1"/>
    <xf numFmtId="0" fontId="4" fillId="0" borderId="0" xfId="0" applyFont="1"/>
    <xf numFmtId="164" fontId="0" fillId="0" borderId="0" xfId="0" applyNumberFormat="1"/>
    <xf numFmtId="0" fontId="0" fillId="2" borderId="0" xfId="0" applyFill="1" applyAlignment="1">
      <alignment horizontal="center"/>
    </xf>
    <xf numFmtId="0" fontId="0" fillId="0" borderId="0" xfId="0" applyBorder="1"/>
    <xf numFmtId="10" fontId="0" fillId="0" borderId="0" xfId="0" applyNumberFormat="1"/>
    <xf numFmtId="0" fontId="0" fillId="3" borderId="0" xfId="0" applyFill="1"/>
    <xf numFmtId="0" fontId="0" fillId="0" borderId="0" xfId="0" applyAlignment="1">
      <alignment wrapText="1"/>
    </xf>
    <xf numFmtId="0" fontId="0" fillId="0" borderId="0" xfId="0"/>
    <xf numFmtId="166" fontId="0" fillId="0" borderId="0" xfId="0" applyNumberFormat="1"/>
    <xf numFmtId="167" fontId="0" fillId="0" borderId="0" xfId="0" applyNumberFormat="1"/>
    <xf numFmtId="168" fontId="0" fillId="0" borderId="0" xfId="0" applyNumberFormat="1"/>
    <xf numFmtId="0" fontId="0" fillId="4" borderId="0" xfId="0" applyFill="1"/>
    <xf numFmtId="0" fontId="1" fillId="4" borderId="0" xfId="0" applyFont="1" applyFill="1"/>
    <xf numFmtId="0" fontId="4" fillId="5" borderId="0" xfId="0" applyFont="1" applyFill="1"/>
    <xf numFmtId="0" fontId="0" fillId="5" borderId="0" xfId="0" applyFill="1"/>
    <xf numFmtId="0" fontId="0" fillId="0" borderId="0" xfId="0" applyAlignment="1">
      <alignment horizontal="right"/>
    </xf>
    <xf numFmtId="0" fontId="0" fillId="0" borderId="0" xfId="0" applyAlignment="1">
      <alignment horizontal="left" vertical="top" wrapText="1"/>
    </xf>
    <xf numFmtId="169" fontId="0" fillId="0" borderId="0" xfId="0" applyNumberFormat="1"/>
    <xf numFmtId="168" fontId="0" fillId="3" borderId="0" xfId="0" applyNumberFormat="1" applyFill="1"/>
    <xf numFmtId="167" fontId="0" fillId="3" borderId="0" xfId="0" applyNumberFormat="1" applyFill="1"/>
    <xf numFmtId="166" fontId="0" fillId="3" borderId="0" xfId="0" applyNumberFormat="1" applyFill="1"/>
    <xf numFmtId="0" fontId="0" fillId="0" borderId="0" xfId="0" applyAlignment="1">
      <alignment horizontal="left" vertical="top" wrapText="1"/>
    </xf>
    <xf numFmtId="170" fontId="0" fillId="0" borderId="0" xfId="0" applyNumberFormat="1" applyAlignment="1">
      <alignment horizontal="left"/>
    </xf>
    <xf numFmtId="168" fontId="0" fillId="0" borderId="0" xfId="0" applyNumberFormat="1" applyAlignment="1">
      <alignment horizontal="left"/>
    </xf>
    <xf numFmtId="164" fontId="0" fillId="0" borderId="0" xfId="0" applyNumberFormat="1" applyFont="1" applyAlignment="1">
      <alignment horizontal="left"/>
    </xf>
    <xf numFmtId="0" fontId="7" fillId="6" borderId="0" xfId="0" applyFont="1" applyFill="1" applyAlignment="1">
      <alignment horizontal="left" vertical="top"/>
    </xf>
    <xf numFmtId="0" fontId="0" fillId="0" borderId="0" xfId="0" applyFont="1"/>
    <xf numFmtId="0" fontId="11" fillId="6" borderId="0" xfId="0" applyFont="1" applyFill="1" applyAlignment="1">
      <alignment horizontal="left" vertical="top"/>
    </xf>
    <xf numFmtId="167" fontId="0" fillId="0" borderId="0" xfId="0" applyNumberFormat="1" applyAlignment="1">
      <alignment horizontal="left"/>
    </xf>
    <xf numFmtId="0" fontId="12" fillId="0" borderId="0" xfId="0" applyFont="1"/>
    <xf numFmtId="169" fontId="12" fillId="0" borderId="0" xfId="0" applyNumberFormat="1" applyFont="1"/>
    <xf numFmtId="0" fontId="14" fillId="0" borderId="0" xfId="0" applyFont="1"/>
    <xf numFmtId="169" fontId="14" fillId="0" borderId="0" xfId="0" applyNumberFormat="1" applyFont="1"/>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top"/>
    </xf>
    <xf numFmtId="0" fontId="0" fillId="5" borderId="0" xfId="0" applyFill="1" applyAlignment="1">
      <alignment horizontal="right"/>
    </xf>
    <xf numFmtId="166" fontId="0" fillId="0" borderId="0" xfId="0" applyNumberFormat="1" applyAlignment="1">
      <alignment horizontal="center"/>
    </xf>
    <xf numFmtId="4" fontId="0" fillId="0" borderId="0" xfId="0" applyNumberFormat="1"/>
    <xf numFmtId="172" fontId="0" fillId="0" borderId="0" xfId="0" applyNumberFormat="1"/>
    <xf numFmtId="171" fontId="0" fillId="0" borderId="0" xfId="0" applyNumberFormat="1"/>
    <xf numFmtId="0" fontId="20" fillId="5" borderId="0" xfId="0" applyFont="1" applyFill="1"/>
    <xf numFmtId="2" fontId="18" fillId="0" borderId="0" xfId="0" applyNumberFormat="1" applyFont="1"/>
    <xf numFmtId="173" fontId="0" fillId="0" borderId="0" xfId="0" applyNumberFormat="1"/>
    <xf numFmtId="166" fontId="0" fillId="3" borderId="0" xfId="0" applyNumberFormat="1" applyFill="1" applyAlignment="1">
      <alignment horizontal="center"/>
    </xf>
    <xf numFmtId="0" fontId="22" fillId="4" borderId="0" xfId="0" applyFont="1" applyFill="1"/>
    <xf numFmtId="171" fontId="0" fillId="3" borderId="0" xfId="0" applyNumberFormat="1" applyFill="1"/>
    <xf numFmtId="0" fontId="6" fillId="0" borderId="0" xfId="0" applyFont="1" applyAlignment="1">
      <alignment horizontal="right"/>
    </xf>
    <xf numFmtId="0" fontId="0" fillId="0" borderId="1" xfId="0" applyBorder="1"/>
    <xf numFmtId="0" fontId="0" fillId="0" borderId="0" xfId="0" applyAlignment="1">
      <alignment horizontal="left" vertical="top" wrapText="1"/>
    </xf>
    <xf numFmtId="166" fontId="18" fillId="0" borderId="0" xfId="0" applyNumberFormat="1" applyFont="1" applyAlignment="1">
      <alignment horizontal="left"/>
    </xf>
    <xf numFmtId="0" fontId="4" fillId="0" borderId="0" xfId="0" applyFont="1" applyAlignment="1">
      <alignment horizontal="center" vertical="center"/>
    </xf>
    <xf numFmtId="0" fontId="0" fillId="0" borderId="0" xfId="0" applyAlignment="1">
      <alignment horizontal="left" vertical="top" wrapText="1"/>
    </xf>
    <xf numFmtId="0" fontId="4" fillId="2" borderId="0" xfId="0" applyFont="1" applyFill="1"/>
    <xf numFmtId="0" fontId="0" fillId="2" borderId="0" xfId="0" applyFill="1"/>
    <xf numFmtId="169" fontId="0" fillId="0" borderId="0" xfId="0" applyNumberFormat="1" applyAlignment="1">
      <alignment horizontal="left"/>
    </xf>
    <xf numFmtId="169" fontId="0" fillId="0" borderId="0" xfId="0" applyNumberFormat="1" applyAlignment="1">
      <alignment horizontal="right"/>
    </xf>
    <xf numFmtId="0" fontId="20" fillId="0" borderId="0" xfId="0" applyFont="1"/>
    <xf numFmtId="0" fontId="0" fillId="0" borderId="0" xfId="0" applyFont="1" applyAlignment="1">
      <alignment vertical="top" wrapText="1"/>
    </xf>
    <xf numFmtId="167" fontId="12" fillId="0" borderId="0" xfId="0" applyNumberFormat="1" applyFont="1"/>
    <xf numFmtId="3" fontId="12" fillId="0" borderId="0" xfId="0" applyNumberFormat="1" applyFont="1"/>
    <xf numFmtId="165" fontId="12" fillId="0" borderId="0" xfId="0" applyNumberFormat="1" applyFont="1"/>
    <xf numFmtId="10" fontId="12" fillId="0" borderId="0" xfId="0" applyNumberFormat="1" applyFont="1"/>
    <xf numFmtId="0" fontId="20" fillId="4" borderId="0" xfId="0" applyFont="1" applyFill="1"/>
    <xf numFmtId="0" fontId="0" fillId="2" borderId="0" xfId="0" applyFill="1" applyBorder="1" applyAlignment="1">
      <alignment horizontal="center"/>
    </xf>
    <xf numFmtId="0" fontId="0" fillId="2" borderId="6" xfId="0" applyFill="1" applyBorder="1" applyAlignment="1">
      <alignment horizontal="center"/>
    </xf>
    <xf numFmtId="0" fontId="0" fillId="0" borderId="0" xfId="0" applyAlignment="1">
      <alignment horizontal="center"/>
    </xf>
    <xf numFmtId="0" fontId="4" fillId="4" borderId="6" xfId="0" applyFont="1" applyFill="1" applyBorder="1" applyAlignment="1">
      <alignment horizontal="left"/>
    </xf>
    <xf numFmtId="0" fontId="30" fillId="0" borderId="0" xfId="0" applyFont="1"/>
    <xf numFmtId="0" fontId="31" fillId="0" borderId="0" xfId="0" applyFont="1"/>
    <xf numFmtId="0" fontId="31" fillId="0" borderId="0" xfId="0" applyFont="1" applyBorder="1"/>
    <xf numFmtId="171" fontId="31" fillId="0" borderId="0" xfId="0" applyNumberFormat="1" applyFont="1"/>
    <xf numFmtId="0" fontId="31" fillId="0" borderId="2" xfId="0" applyFont="1" applyBorder="1"/>
    <xf numFmtId="0" fontId="31" fillId="0" borderId="1" xfId="0" applyFont="1" applyBorder="1"/>
    <xf numFmtId="172" fontId="0" fillId="0" borderId="0" xfId="0" applyNumberFormat="1" applyAlignment="1">
      <alignment horizontal="left"/>
    </xf>
    <xf numFmtId="0" fontId="4" fillId="4" borderId="7" xfId="0" applyFont="1" applyFill="1" applyBorder="1" applyAlignment="1">
      <alignment horizontal="center" vertical="center" wrapText="1"/>
    </xf>
    <xf numFmtId="0" fontId="0" fillId="4" borderId="8" xfId="0" applyFill="1" applyBorder="1"/>
    <xf numFmtId="0" fontId="0" fillId="4" borderId="1" xfId="0" applyFill="1" applyBorder="1" applyAlignment="1">
      <alignment horizontal="center"/>
    </xf>
    <xf numFmtId="0" fontId="1" fillId="4" borderId="1" xfId="0" applyFont="1" applyFill="1" applyBorder="1" applyAlignment="1">
      <alignment horizontal="center"/>
    </xf>
    <xf numFmtId="0" fontId="1" fillId="4" borderId="8" xfId="0" applyFont="1" applyFill="1" applyBorder="1" applyAlignment="1">
      <alignment horizontal="center"/>
    </xf>
    <xf numFmtId="0" fontId="22" fillId="4" borderId="8" xfId="0" applyFont="1" applyFill="1" applyBorder="1" applyAlignment="1">
      <alignment horizontal="center" wrapText="1"/>
    </xf>
    <xf numFmtId="0" fontId="0" fillId="4" borderId="1" xfId="0" applyFill="1" applyBorder="1" applyAlignment="1">
      <alignment horizontal="center" vertical="top"/>
    </xf>
    <xf numFmtId="0" fontId="0" fillId="4" borderId="1" xfId="0" applyFill="1" applyBorder="1"/>
    <xf numFmtId="0" fontId="0" fillId="7" borderId="0" xfId="0" applyFill="1"/>
    <xf numFmtId="167" fontId="0" fillId="7" borderId="0" xfId="0" applyNumberFormat="1" applyFill="1"/>
    <xf numFmtId="3" fontId="0" fillId="7" borderId="0" xfId="0" applyNumberFormat="1" applyFill="1"/>
    <xf numFmtId="165" fontId="0" fillId="7" borderId="0" xfId="0" applyNumberFormat="1" applyFill="1"/>
    <xf numFmtId="0" fontId="35" fillId="0" borderId="0" xfId="0" applyFont="1"/>
    <xf numFmtId="0" fontId="39" fillId="0" borderId="0" xfId="0" applyFont="1"/>
    <xf numFmtId="0" fontId="4" fillId="4" borderId="0" xfId="0" applyFont="1" applyFill="1" applyBorder="1" applyAlignment="1">
      <alignment horizontal="center"/>
    </xf>
    <xf numFmtId="0" fontId="4" fillId="4" borderId="6" xfId="0" applyFont="1" applyFill="1" applyBorder="1" applyAlignment="1">
      <alignment horizontal="center"/>
    </xf>
    <xf numFmtId="0" fontId="0" fillId="0" borderId="6" xfId="0" applyBorder="1"/>
    <xf numFmtId="0" fontId="45" fillId="4" borderId="1" xfId="0" applyFont="1" applyFill="1" applyBorder="1" applyAlignment="1">
      <alignment horizontal="center"/>
    </xf>
    <xf numFmtId="0" fontId="48" fillId="4" borderId="1" xfId="0" applyFont="1" applyFill="1" applyBorder="1" applyAlignment="1">
      <alignment horizontal="center"/>
    </xf>
    <xf numFmtId="172" fontId="0" fillId="0" borderId="0" xfId="0" applyNumberFormat="1" applyAlignment="1">
      <alignment horizontal="center"/>
    </xf>
    <xf numFmtId="0" fontId="0" fillId="0" borderId="0" xfId="0" applyFill="1"/>
    <xf numFmtId="0" fontId="1" fillId="0" borderId="0" xfId="0" applyFont="1" applyFill="1" applyBorder="1" applyAlignment="1">
      <alignment horizontal="center"/>
    </xf>
    <xf numFmtId="3" fontId="0" fillId="5" borderId="0" xfId="0" applyNumberFormat="1" applyFill="1"/>
    <xf numFmtId="167" fontId="31" fillId="0" borderId="0" xfId="0" applyNumberFormat="1" applyFont="1"/>
    <xf numFmtId="0" fontId="39" fillId="0" borderId="0" xfId="0" applyFont="1" applyAlignment="1">
      <alignment vertical="center"/>
    </xf>
    <xf numFmtId="3" fontId="39" fillId="0" borderId="0" xfId="0" applyNumberFormat="1" applyFont="1" applyAlignment="1">
      <alignment vertical="center"/>
    </xf>
    <xf numFmtId="0" fontId="0" fillId="0" borderId="0" xfId="0" applyAlignment="1">
      <alignment vertical="center"/>
    </xf>
    <xf numFmtId="0" fontId="4" fillId="0" borderId="0" xfId="0" applyFont="1" applyAlignment="1">
      <alignment vertical="center"/>
    </xf>
    <xf numFmtId="3" fontId="0" fillId="0" borderId="0" xfId="0" applyNumberFormat="1" applyAlignment="1">
      <alignment vertical="center"/>
    </xf>
    <xf numFmtId="0" fontId="1" fillId="0" borderId="0" xfId="0" applyFont="1" applyAlignment="1">
      <alignment vertical="center"/>
    </xf>
    <xf numFmtId="4" fontId="4" fillId="7" borderId="6" xfId="0" applyNumberFormat="1" applyFont="1" applyFill="1" applyBorder="1" applyAlignment="1">
      <alignment vertical="center"/>
    </xf>
    <xf numFmtId="0" fontId="4" fillId="7" borderId="6" xfId="0" applyFont="1" applyFill="1" applyBorder="1" applyAlignment="1">
      <alignment vertical="center"/>
    </xf>
    <xf numFmtId="0" fontId="0" fillId="7" borderId="6" xfId="0" applyFill="1" applyBorder="1" applyAlignment="1">
      <alignment vertical="center"/>
    </xf>
    <xf numFmtId="0" fontId="22" fillId="0" borderId="0" xfId="0" applyFont="1" applyAlignment="1">
      <alignment vertical="center"/>
    </xf>
    <xf numFmtId="0" fontId="4" fillId="7" borderId="9" xfId="0" applyFont="1" applyFill="1" applyBorder="1" applyAlignment="1">
      <alignment vertical="center"/>
    </xf>
    <xf numFmtId="4" fontId="4" fillId="7" borderId="9" xfId="0" applyNumberFormat="1" applyFont="1" applyFill="1" applyBorder="1" applyAlignment="1">
      <alignment vertical="center"/>
    </xf>
    <xf numFmtId="0" fontId="4" fillId="0" borderId="6" xfId="0" applyFont="1" applyFill="1" applyBorder="1" applyAlignment="1">
      <alignment horizontal="left" vertical="center"/>
    </xf>
    <xf numFmtId="0" fontId="0" fillId="0" borderId="6" xfId="0" applyBorder="1" applyAlignment="1">
      <alignment vertical="center"/>
    </xf>
    <xf numFmtId="4" fontId="4" fillId="4" borderId="0" xfId="0" applyNumberFormat="1" applyFont="1" applyFill="1" applyAlignment="1">
      <alignment vertical="center"/>
    </xf>
    <xf numFmtId="4" fontId="4" fillId="0" borderId="0" xfId="0" applyNumberFormat="1" applyFont="1" applyAlignment="1">
      <alignment vertical="center"/>
    </xf>
    <xf numFmtId="4" fontId="0" fillId="0" borderId="0" xfId="0" applyNumberFormat="1" applyAlignment="1">
      <alignment vertical="center"/>
    </xf>
    <xf numFmtId="0" fontId="0" fillId="0" borderId="0" xfId="0" applyFont="1" applyAlignment="1">
      <alignment vertical="center"/>
    </xf>
    <xf numFmtId="0" fontId="4" fillId="0" borderId="6" xfId="0" applyFont="1" applyBorder="1" applyAlignment="1">
      <alignment vertical="center"/>
    </xf>
    <xf numFmtId="0" fontId="0" fillId="0" borderId="0" xfId="0" applyAlignment="1">
      <alignment horizontal="center" vertical="center"/>
    </xf>
    <xf numFmtId="0" fontId="0" fillId="0" borderId="0" xfId="0" applyAlignment="1"/>
    <xf numFmtId="0" fontId="4" fillId="0" borderId="0" xfId="0" applyFont="1" applyBorder="1" applyAlignment="1">
      <alignment vertical="center"/>
    </xf>
    <xf numFmtId="4" fontId="4" fillId="0" borderId="0" xfId="0" applyNumberFormat="1" applyFont="1" applyBorder="1" applyAlignment="1">
      <alignment vertical="center"/>
    </xf>
    <xf numFmtId="0" fontId="0" fillId="0" borderId="0" xfId="0" applyBorder="1" applyAlignment="1">
      <alignment vertical="center"/>
    </xf>
    <xf numFmtId="165" fontId="0" fillId="0" borderId="0" xfId="0" applyNumberFormat="1" applyAlignment="1">
      <alignment horizontal="left" vertical="center"/>
    </xf>
    <xf numFmtId="174" fontId="0" fillId="0" borderId="0" xfId="0" applyNumberFormat="1" applyBorder="1" applyAlignment="1">
      <alignment vertical="center"/>
    </xf>
    <xf numFmtId="0" fontId="4" fillId="0" borderId="0" xfId="0" applyFont="1" applyFill="1" applyAlignment="1">
      <alignment vertical="center"/>
    </xf>
    <xf numFmtId="4" fontId="4" fillId="0" borderId="0" xfId="0" applyNumberFormat="1" applyFont="1" applyFill="1" applyAlignment="1">
      <alignment vertical="center"/>
    </xf>
    <xf numFmtId="0" fontId="0" fillId="0" borderId="0" xfId="0" applyFill="1" applyAlignment="1">
      <alignment vertical="center"/>
    </xf>
    <xf numFmtId="174" fontId="0" fillId="0" borderId="0" xfId="0" applyNumberFormat="1" applyFont="1" applyBorder="1" applyAlignment="1">
      <alignment vertical="center"/>
    </xf>
    <xf numFmtId="4" fontId="0" fillId="0" borderId="6" xfId="0" applyNumberFormat="1" applyBorder="1" applyAlignment="1">
      <alignment vertical="center"/>
    </xf>
    <xf numFmtId="0" fontId="4" fillId="5" borderId="9" xfId="0" applyFont="1" applyFill="1" applyBorder="1" applyAlignment="1">
      <alignment vertical="center"/>
    </xf>
    <xf numFmtId="4" fontId="4" fillId="5" borderId="9" xfId="0" applyNumberFormat="1" applyFont="1" applyFill="1" applyBorder="1" applyAlignment="1">
      <alignment vertical="center"/>
    </xf>
    <xf numFmtId="0" fontId="0" fillId="5" borderId="9" xfId="0" applyFill="1" applyBorder="1" applyAlignment="1">
      <alignment vertical="center"/>
    </xf>
    <xf numFmtId="0" fontId="0" fillId="5" borderId="11" xfId="0" applyFill="1" applyBorder="1" applyAlignment="1">
      <alignment vertical="center"/>
    </xf>
    <xf numFmtId="0" fontId="4" fillId="5" borderId="11" xfId="0" applyFont="1" applyFill="1" applyBorder="1" applyAlignment="1">
      <alignment vertical="center"/>
    </xf>
    <xf numFmtId="0" fontId="4" fillId="0" borderId="0" xfId="0" applyFont="1" applyFill="1" applyBorder="1" applyAlignment="1">
      <alignment vertical="center"/>
    </xf>
    <xf numFmtId="4" fontId="4" fillId="0" borderId="0" xfId="0" applyNumberFormat="1" applyFont="1" applyFill="1" applyBorder="1" applyAlignment="1">
      <alignment vertical="center"/>
    </xf>
    <xf numFmtId="175" fontId="0" fillId="0" borderId="0" xfId="0" applyNumberFormat="1"/>
    <xf numFmtId="2" fontId="0" fillId="0" borderId="0" xfId="0" applyNumberFormat="1" applyAlignment="1">
      <alignment horizontal="center"/>
    </xf>
    <xf numFmtId="0" fontId="35" fillId="5" borderId="11" xfId="0" applyFont="1" applyFill="1" applyBorder="1" applyAlignment="1">
      <alignment vertical="center"/>
    </xf>
    <xf numFmtId="4" fontId="0" fillId="0" borderId="0" xfId="0" applyNumberFormat="1" applyAlignment="1">
      <alignment horizontal="center"/>
    </xf>
    <xf numFmtId="174" fontId="4" fillId="5" borderId="11" xfId="0" applyNumberFormat="1" applyFont="1" applyFill="1" applyBorder="1" applyAlignment="1">
      <alignment vertical="center"/>
    </xf>
    <xf numFmtId="0" fontId="0" fillId="4" borderId="0" xfId="0" applyFill="1" applyAlignment="1">
      <alignment wrapText="1"/>
    </xf>
    <xf numFmtId="176" fontId="4" fillId="0" borderId="0" xfId="0" applyNumberFormat="1" applyFont="1" applyAlignment="1">
      <alignment horizontal="center"/>
    </xf>
    <xf numFmtId="0" fontId="27" fillId="0" borderId="0" xfId="0" applyFont="1"/>
    <xf numFmtId="0" fontId="4" fillId="0" borderId="0" xfId="0" applyFont="1" applyAlignment="1"/>
    <xf numFmtId="175" fontId="4" fillId="0" borderId="0" xfId="0" applyNumberFormat="1" applyFont="1" applyAlignment="1">
      <alignment horizontal="center"/>
    </xf>
    <xf numFmtId="0" fontId="27" fillId="0" borderId="0" xfId="0" applyFont="1" applyFill="1" applyBorder="1" applyAlignment="1">
      <alignment vertical="center"/>
    </xf>
    <xf numFmtId="0" fontId="0" fillId="0" borderId="0" xfId="0" applyAlignment="1">
      <alignment horizontal="left" vertical="center"/>
    </xf>
    <xf numFmtId="0" fontId="4" fillId="0" borderId="0" xfId="0" applyFont="1" applyFill="1" applyBorder="1" applyAlignment="1">
      <alignment horizontal="center"/>
    </xf>
    <xf numFmtId="165" fontId="0" fillId="0" borderId="0" xfId="0" applyNumberFormat="1" applyAlignment="1">
      <alignment horizontal="center"/>
    </xf>
    <xf numFmtId="0" fontId="0" fillId="0" borderId="0" xfId="0" applyAlignment="1">
      <alignment horizontal="right" vertical="center"/>
    </xf>
    <xf numFmtId="171" fontId="45" fillId="0" borderId="0" xfId="0" applyNumberFormat="1" applyFont="1" applyFill="1" applyAlignment="1">
      <alignment horizontal="center" vertical="center"/>
    </xf>
    <xf numFmtId="0" fontId="39" fillId="0" borderId="0" xfId="0" applyFont="1" applyAlignment="1">
      <alignment horizontal="left"/>
    </xf>
    <xf numFmtId="0" fontId="39" fillId="0" borderId="0" xfId="0" applyFont="1" applyAlignment="1">
      <alignment wrapText="1"/>
    </xf>
    <xf numFmtId="0" fontId="35" fillId="0" borderId="0" xfId="0" applyFont="1" applyAlignment="1">
      <alignment vertical="top" wrapText="1"/>
    </xf>
    <xf numFmtId="0" fontId="0" fillId="0" borderId="0" xfId="0" applyFont="1" applyFill="1" applyBorder="1" applyAlignment="1">
      <alignment horizontal="center" wrapText="1"/>
    </xf>
    <xf numFmtId="0" fontId="0" fillId="0" borderId="0" xfId="0" applyFont="1" applyFill="1" applyBorder="1" applyAlignment="1">
      <alignment wrapText="1"/>
    </xf>
    <xf numFmtId="0" fontId="0" fillId="0" borderId="0" xfId="0" applyFill="1" applyAlignment="1">
      <alignment horizontal="left"/>
    </xf>
    <xf numFmtId="175" fontId="4" fillId="0" borderId="0" xfId="0" applyNumberFormat="1" applyFont="1"/>
    <xf numFmtId="0" fontId="0" fillId="4" borderId="0" xfId="0" applyFill="1" applyAlignment="1">
      <alignment horizontal="center" vertical="center" wrapText="1"/>
    </xf>
    <xf numFmtId="0" fontId="0" fillId="7" borderId="6" xfId="0" applyFill="1" applyBorder="1" applyAlignment="1"/>
    <xf numFmtId="0" fontId="0" fillId="7" borderId="6" xfId="0" applyFill="1" applyBorder="1"/>
    <xf numFmtId="0" fontId="0" fillId="0" borderId="0" xfId="0" applyFill="1" applyBorder="1" applyAlignment="1"/>
    <xf numFmtId="0" fontId="4" fillId="7" borderId="6" xfId="0" applyFont="1" applyFill="1" applyBorder="1" applyAlignment="1"/>
    <xf numFmtId="0" fontId="0" fillId="4" borderId="0" xfId="0" applyFill="1" applyAlignment="1">
      <alignment horizontal="center" wrapText="1"/>
    </xf>
    <xf numFmtId="177" fontId="0" fillId="0" borderId="0" xfId="0" applyNumberFormat="1"/>
    <xf numFmtId="0" fontId="39" fillId="0" borderId="0" xfId="0" quotePrefix="1" applyFont="1"/>
    <xf numFmtId="174" fontId="4" fillId="0" borderId="0" xfId="0" applyNumberFormat="1" applyFont="1" applyAlignment="1">
      <alignment horizontal="left"/>
    </xf>
    <xf numFmtId="174" fontId="4" fillId="0" borderId="9" xfId="0" applyNumberFormat="1" applyFont="1" applyBorder="1" applyAlignment="1">
      <alignment horizontal="left"/>
    </xf>
    <xf numFmtId="0" fontId="0" fillId="0" borderId="0" xfId="0" applyFont="1" applyFill="1"/>
    <xf numFmtId="3" fontId="4" fillId="0" borderId="0" xfId="0" applyNumberFormat="1" applyFont="1"/>
    <xf numFmtId="0" fontId="4" fillId="0" borderId="0" xfId="0" applyFont="1" applyFill="1" applyBorder="1" applyAlignment="1">
      <alignment horizontal="left"/>
    </xf>
    <xf numFmtId="0" fontId="0" fillId="0" borderId="0" xfId="0" applyFont="1" applyFill="1" applyBorder="1" applyAlignment="1">
      <alignment horizontal="center"/>
    </xf>
    <xf numFmtId="165" fontId="4" fillId="0" borderId="0" xfId="0" applyNumberFormat="1" applyFont="1"/>
    <xf numFmtId="0" fontId="30" fillId="5" borderId="0" xfId="0" applyFont="1" applyFill="1"/>
    <xf numFmtId="3" fontId="0" fillId="0" borderId="6" xfId="0" applyNumberFormat="1" applyBorder="1"/>
    <xf numFmtId="0" fontId="4" fillId="0" borderId="9" xfId="0" applyFont="1" applyBorder="1"/>
    <xf numFmtId="0" fontId="0" fillId="0" borderId="9" xfId="0" applyBorder="1"/>
    <xf numFmtId="3" fontId="4" fillId="0" borderId="9" xfId="0" applyNumberFormat="1" applyFont="1" applyBorder="1"/>
    <xf numFmtId="3" fontId="0" fillId="0" borderId="9" xfId="0" applyNumberFormat="1" applyBorder="1"/>
    <xf numFmtId="0" fontId="4" fillId="7" borderId="6" xfId="0" applyFont="1" applyFill="1" applyBorder="1"/>
    <xf numFmtId="0" fontId="4" fillId="0" borderId="0" xfId="0" applyFont="1" applyBorder="1"/>
    <xf numFmtId="3" fontId="67" fillId="3" borderId="0" xfId="0" applyNumberFormat="1" applyFont="1" applyFill="1" applyAlignment="1"/>
    <xf numFmtId="0" fontId="68" fillId="3" borderId="0" xfId="0" applyFont="1" applyFill="1"/>
    <xf numFmtId="0" fontId="30" fillId="3" borderId="0" xfId="0" quotePrefix="1" applyFont="1" applyFill="1" applyAlignment="1">
      <alignment horizontal="center"/>
    </xf>
    <xf numFmtId="165" fontId="30" fillId="3" borderId="0" xfId="0" applyNumberFormat="1" applyFont="1" applyFill="1" applyAlignment="1">
      <alignment horizontal="left"/>
    </xf>
    <xf numFmtId="0" fontId="30" fillId="3" borderId="0" xfId="0" applyFont="1" applyFill="1"/>
    <xf numFmtId="3" fontId="30" fillId="3" borderId="0" xfId="0" applyNumberFormat="1" applyFont="1" applyFill="1"/>
    <xf numFmtId="0" fontId="65" fillId="0" borderId="0" xfId="0" applyFont="1" applyFill="1" applyBorder="1" applyAlignment="1">
      <alignment horizontal="right"/>
    </xf>
    <xf numFmtId="0" fontId="65" fillId="0" borderId="0" xfId="0" applyFont="1" applyFill="1" applyBorder="1" applyAlignment="1">
      <alignment horizontal="left"/>
    </xf>
    <xf numFmtId="0" fontId="40" fillId="0" borderId="0" xfId="0" applyFont="1" applyFill="1" applyAlignment="1">
      <alignment horizontal="right"/>
    </xf>
    <xf numFmtId="0" fontId="40" fillId="0" borderId="0" xfId="0" applyFont="1" applyFill="1" applyAlignment="1">
      <alignment horizontal="left"/>
    </xf>
    <xf numFmtId="0" fontId="71" fillId="0" borderId="0" xfId="0" applyFont="1" applyFill="1" applyAlignment="1">
      <alignment horizontal="left"/>
    </xf>
    <xf numFmtId="0" fontId="18" fillId="0" borderId="0" xfId="0" applyFont="1" applyBorder="1" applyAlignment="1">
      <alignment horizontal="left" vertical="center"/>
    </xf>
    <xf numFmtId="0" fontId="27" fillId="0" borderId="0" xfId="0" applyFont="1" applyFill="1" applyBorder="1" applyAlignment="1">
      <alignment horizontal="left" vertical="center"/>
    </xf>
    <xf numFmtId="0" fontId="18" fillId="0" borderId="0" xfId="0" applyFont="1" applyFill="1" applyAlignment="1">
      <alignment horizontal="left"/>
    </xf>
    <xf numFmtId="178" fontId="0" fillId="0" borderId="0" xfId="0" applyNumberFormat="1" applyBorder="1" applyAlignment="1"/>
    <xf numFmtId="178" fontId="0" fillId="0" borderId="6" xfId="0" applyNumberFormat="1" applyBorder="1" applyAlignment="1"/>
    <xf numFmtId="0" fontId="52" fillId="0" borderId="0" xfId="0" applyFont="1" applyAlignment="1">
      <alignment horizontal="left" vertical="center"/>
    </xf>
    <xf numFmtId="0" fontId="0" fillId="0" borderId="0" xfId="0" applyFont="1" applyFill="1" applyBorder="1" applyAlignment="1">
      <alignment horizontal="left" vertical="center"/>
    </xf>
    <xf numFmtId="0" fontId="72" fillId="0" borderId="21" xfId="0" applyFont="1" applyBorder="1" applyAlignment="1">
      <alignment vertical="center"/>
    </xf>
    <xf numFmtId="0" fontId="4" fillId="0" borderId="7" xfId="0" applyFont="1" applyFill="1" applyBorder="1" applyAlignment="1">
      <alignment vertical="center"/>
    </xf>
    <xf numFmtId="0" fontId="4" fillId="5" borderId="0" xfId="0" applyFont="1" applyFill="1" applyAlignment="1">
      <alignment vertical="center"/>
    </xf>
    <xf numFmtId="0" fontId="39" fillId="0" borderId="0" xfId="0" applyFont="1" applyBorder="1" applyAlignment="1">
      <alignment vertical="center"/>
    </xf>
    <xf numFmtId="179" fontId="39" fillId="0" borderId="0" xfId="0" applyNumberFormat="1" applyFont="1" applyAlignment="1">
      <alignment horizontal="center" vertical="center"/>
    </xf>
    <xf numFmtId="0" fontId="27" fillId="0" borderId="0" xfId="0" applyFont="1" applyFill="1" applyAlignment="1">
      <alignment horizontal="left"/>
    </xf>
    <xf numFmtId="0" fontId="27" fillId="0" borderId="0" xfId="0" applyFont="1" applyFill="1" applyBorder="1" applyAlignment="1">
      <alignment horizontal="left" vertical="center"/>
    </xf>
    <xf numFmtId="0" fontId="73" fillId="0" borderId="0" xfId="0" applyFont="1" applyFill="1" applyAlignment="1">
      <alignment horizontal="left"/>
    </xf>
    <xf numFmtId="0" fontId="74" fillId="0" borderId="0" xfId="0" applyFont="1" applyAlignment="1">
      <alignment horizontal="left" vertical="center"/>
    </xf>
    <xf numFmtId="0" fontId="4" fillId="0" borderId="0" xfId="0" applyFont="1" applyFill="1" applyBorder="1" applyAlignment="1">
      <alignment horizontal="left" vertical="center"/>
    </xf>
    <xf numFmtId="0" fontId="18" fillId="0" borderId="0" xfId="0" applyFont="1" applyAlignment="1">
      <alignment horizontal="left" vertical="center"/>
    </xf>
    <xf numFmtId="171" fontId="0" fillId="0" borderId="0" xfId="0" applyNumberFormat="1" applyFill="1" applyAlignment="1">
      <alignment horizontal="center" vertical="center"/>
    </xf>
    <xf numFmtId="10" fontId="0" fillId="0" borderId="0" xfId="0" applyNumberFormat="1" applyFill="1" applyAlignment="1">
      <alignment horizontal="center"/>
    </xf>
    <xf numFmtId="0" fontId="0" fillId="4" borderId="24" xfId="0" applyFill="1" applyBorder="1" applyAlignment="1">
      <alignment horizontal="center" vertical="top" wrapText="1"/>
    </xf>
    <xf numFmtId="0" fontId="27" fillId="0" borderId="0" xfId="0" applyFont="1" applyFill="1" applyAlignment="1"/>
    <xf numFmtId="0" fontId="0" fillId="0" borderId="0" xfId="0" applyFont="1" applyBorder="1" applyAlignment="1">
      <alignment vertical="center"/>
    </xf>
    <xf numFmtId="3" fontId="4" fillId="0" borderId="6" xfId="0" applyNumberFormat="1" applyFont="1" applyBorder="1" applyAlignment="1">
      <alignment vertical="center"/>
    </xf>
    <xf numFmtId="3" fontId="39" fillId="0" borderId="6" xfId="0" applyNumberFormat="1" applyFont="1" applyBorder="1" applyAlignment="1">
      <alignment vertical="center"/>
    </xf>
    <xf numFmtId="0" fontId="39" fillId="0" borderId="6" xfId="0" applyFont="1" applyBorder="1" applyAlignment="1">
      <alignment vertical="center"/>
    </xf>
    <xf numFmtId="0" fontId="4" fillId="4" borderId="0" xfId="0" applyFont="1" applyFill="1" applyAlignment="1">
      <alignment vertical="center"/>
    </xf>
    <xf numFmtId="0" fontId="0" fillId="4" borderId="0" xfId="0" applyFill="1" applyAlignment="1">
      <alignment vertical="center"/>
    </xf>
    <xf numFmtId="0" fontId="4" fillId="4" borderId="9" xfId="0" applyFont="1" applyFill="1" applyBorder="1" applyAlignment="1">
      <alignment vertical="center"/>
    </xf>
    <xf numFmtId="4" fontId="4" fillId="4" borderId="9" xfId="0" applyNumberFormat="1" applyFont="1" applyFill="1" applyBorder="1" applyAlignment="1">
      <alignment vertical="center"/>
    </xf>
    <xf numFmtId="3" fontId="0" fillId="4" borderId="9" xfId="0" applyNumberFormat="1" applyFill="1" applyBorder="1" applyAlignment="1">
      <alignment vertical="center"/>
    </xf>
    <xf numFmtId="0" fontId="0" fillId="4" borderId="9" xfId="0" applyFill="1" applyBorder="1" applyAlignment="1">
      <alignment vertical="center"/>
    </xf>
    <xf numFmtId="3" fontId="0" fillId="0" borderId="0" xfId="0" applyNumberFormat="1" applyFill="1" applyBorder="1" applyAlignment="1">
      <alignment vertical="center"/>
    </xf>
    <xf numFmtId="0" fontId="0" fillId="0" borderId="0" xfId="0" applyFill="1" applyBorder="1" applyAlignment="1">
      <alignment vertical="center"/>
    </xf>
    <xf numFmtId="0" fontId="0" fillId="0" borderId="0" xfId="0" applyFill="1" applyBorder="1" applyAlignment="1">
      <alignment horizontal="left" vertical="center"/>
    </xf>
    <xf numFmtId="3" fontId="0" fillId="0" borderId="0" xfId="0" applyNumberFormat="1" applyFont="1" applyAlignment="1">
      <alignment vertical="center"/>
    </xf>
    <xf numFmtId="4" fontId="0" fillId="0" borderId="0" xfId="0" applyNumberFormat="1" applyFont="1" applyAlignment="1">
      <alignment vertical="center"/>
    </xf>
    <xf numFmtId="0" fontId="22" fillId="4" borderId="6" xfId="0" applyFont="1" applyFill="1" applyBorder="1" applyAlignment="1">
      <alignment vertical="center"/>
    </xf>
    <xf numFmtId="4" fontId="4" fillId="4" borderId="6" xfId="0" applyNumberFormat="1" applyFont="1" applyFill="1" applyBorder="1" applyAlignment="1">
      <alignment vertical="center"/>
    </xf>
    <xf numFmtId="0" fontId="4" fillId="4" borderId="6" xfId="0" applyFont="1" applyFill="1" applyBorder="1" applyAlignment="1">
      <alignment vertical="center"/>
    </xf>
    <xf numFmtId="0" fontId="0" fillId="4" borderId="6" xfId="0" applyFill="1" applyBorder="1" applyAlignment="1">
      <alignment vertical="center"/>
    </xf>
    <xf numFmtId="0" fontId="4" fillId="4" borderId="25" xfId="0" applyFont="1" applyFill="1" applyBorder="1" applyAlignment="1">
      <alignment vertical="center"/>
    </xf>
    <xf numFmtId="4" fontId="4" fillId="4" borderId="25" xfId="0" applyNumberFormat="1" applyFont="1" applyFill="1" applyBorder="1" applyAlignment="1">
      <alignment vertical="center"/>
    </xf>
    <xf numFmtId="0" fontId="0" fillId="4" borderId="10" xfId="0" applyFill="1" applyBorder="1" applyAlignment="1">
      <alignment vertical="center"/>
    </xf>
    <xf numFmtId="4" fontId="4" fillId="4" borderId="10" xfId="0" applyNumberFormat="1" applyFont="1" applyFill="1" applyBorder="1" applyAlignment="1">
      <alignment vertical="center"/>
    </xf>
    <xf numFmtId="174" fontId="4" fillId="4" borderId="9" xfId="0" applyNumberFormat="1" applyFont="1" applyFill="1" applyBorder="1" applyAlignment="1">
      <alignment vertical="center"/>
    </xf>
    <xf numFmtId="0" fontId="0" fillId="0" borderId="0" xfId="0" applyAlignment="1">
      <alignment horizontal="left" wrapText="1"/>
    </xf>
    <xf numFmtId="0" fontId="0" fillId="0" borderId="0" xfId="0" applyAlignment="1">
      <alignment horizontal="left"/>
    </xf>
    <xf numFmtId="174" fontId="4" fillId="0" borderId="0" xfId="0" applyNumberFormat="1" applyFont="1" applyAlignment="1"/>
    <xf numFmtId="174" fontId="0" fillId="0" borderId="0" xfId="0" applyNumberFormat="1"/>
    <xf numFmtId="0" fontId="31" fillId="0" borderId="0" xfId="0" applyFont="1" applyAlignment="1">
      <alignment horizontal="left"/>
    </xf>
    <xf numFmtId="0" fontId="31" fillId="0" borderId="0" xfId="0" applyFont="1" applyAlignment="1">
      <alignment horizontal="right"/>
    </xf>
    <xf numFmtId="3" fontId="31" fillId="0" borderId="0" xfId="0" applyNumberFormat="1" applyFont="1"/>
    <xf numFmtId="3" fontId="4" fillId="0" borderId="0" xfId="0" applyNumberFormat="1" applyFont="1" applyBorder="1"/>
    <xf numFmtId="0" fontId="39" fillId="0" borderId="0" xfId="0" applyFont="1" applyFill="1" applyBorder="1" applyAlignment="1">
      <alignment vertical="top" wrapText="1"/>
    </xf>
    <xf numFmtId="181" fontId="74" fillId="0" borderId="0" xfId="0" applyNumberFormat="1" applyFont="1" applyAlignment="1">
      <alignment horizontal="left" vertical="center"/>
    </xf>
    <xf numFmtId="181" fontId="4" fillId="0" borderId="0" xfId="0" applyNumberFormat="1" applyFont="1" applyAlignment="1">
      <alignment horizontal="left"/>
    </xf>
    <xf numFmtId="3" fontId="0" fillId="0" borderId="0" xfId="0" applyNumberFormat="1" applyAlignment="1">
      <alignment horizontal="center"/>
    </xf>
    <xf numFmtId="3" fontId="0" fillId="0" borderId="0" xfId="0" applyNumberFormat="1" applyBorder="1" applyAlignment="1">
      <alignment horizontal="center"/>
    </xf>
    <xf numFmtId="3" fontId="31" fillId="0" borderId="0" xfId="0" applyNumberFormat="1" applyFont="1" applyAlignment="1">
      <alignment horizontal="center"/>
    </xf>
    <xf numFmtId="174" fontId="35" fillId="0" borderId="0" xfId="0" applyNumberFormat="1" applyFont="1" applyFill="1" applyBorder="1" applyAlignment="1">
      <alignment vertical="top" wrapText="1"/>
    </xf>
    <xf numFmtId="2" fontId="0" fillId="0" borderId="0" xfId="0" applyNumberFormat="1" applyAlignment="1">
      <alignment vertical="center"/>
    </xf>
    <xf numFmtId="2" fontId="0" fillId="0" borderId="0" xfId="0" applyNumberFormat="1" applyAlignment="1">
      <alignment horizontal="right" vertical="center"/>
    </xf>
    <xf numFmtId="165" fontId="0" fillId="0" borderId="0" xfId="0" applyNumberFormat="1" applyBorder="1" applyAlignment="1">
      <alignment horizontal="center"/>
    </xf>
    <xf numFmtId="167" fontId="0" fillId="0" borderId="0" xfId="0" applyNumberFormat="1" applyBorder="1" applyAlignment="1">
      <alignment horizontal="center"/>
    </xf>
    <xf numFmtId="0" fontId="40" fillId="0" borderId="0" xfId="0" applyFont="1" applyAlignment="1">
      <alignment vertical="center"/>
    </xf>
    <xf numFmtId="0" fontId="18" fillId="0" borderId="0" xfId="0" applyFont="1" applyBorder="1" applyAlignment="1">
      <alignment vertical="center"/>
    </xf>
    <xf numFmtId="168" fontId="39" fillId="0" borderId="0" xfId="0" applyNumberFormat="1" applyFont="1" applyBorder="1" applyAlignment="1">
      <alignment vertical="center"/>
    </xf>
    <xf numFmtId="0" fontId="52" fillId="0" borderId="0" xfId="0" applyFont="1" applyFill="1" applyBorder="1" applyAlignment="1">
      <alignment horizontal="right"/>
    </xf>
    <xf numFmtId="0" fontId="52" fillId="0" borderId="0" xfId="0" applyFont="1" applyFill="1" applyBorder="1" applyAlignment="1">
      <alignment horizontal="left"/>
    </xf>
    <xf numFmtId="0" fontId="52" fillId="0" borderId="0" xfId="0" applyFont="1" applyFill="1" applyBorder="1" applyAlignment="1">
      <alignment horizontal="center"/>
    </xf>
    <xf numFmtId="0" fontId="74" fillId="0" borderId="0" xfId="0" applyFont="1" applyFill="1" applyBorder="1" applyAlignment="1">
      <alignment horizontal="right"/>
    </xf>
    <xf numFmtId="0" fontId="77" fillId="0" borderId="0" xfId="0" applyFont="1" applyFill="1" applyBorder="1" applyAlignment="1">
      <alignment horizontal="center"/>
    </xf>
    <xf numFmtId="2" fontId="78" fillId="0" borderId="0" xfId="0" applyNumberFormat="1" applyFont="1" applyAlignment="1">
      <alignment horizontal="center"/>
    </xf>
    <xf numFmtId="0" fontId="78" fillId="0" borderId="0" xfId="0" applyFont="1"/>
    <xf numFmtId="175" fontId="78" fillId="0" borderId="0" xfId="0" applyNumberFormat="1" applyFont="1" applyAlignment="1">
      <alignment horizontal="center"/>
    </xf>
    <xf numFmtId="2" fontId="78" fillId="0" borderId="0" xfId="0" applyNumberFormat="1" applyFont="1" applyAlignment="1">
      <alignment horizontal="center" vertical="center"/>
    </xf>
    <xf numFmtId="0" fontId="72" fillId="0" borderId="12" xfId="0" applyFont="1" applyBorder="1" applyAlignment="1">
      <alignment vertical="center"/>
    </xf>
    <xf numFmtId="0" fontId="39" fillId="0" borderId="0" xfId="0" applyFont="1" applyBorder="1" applyAlignment="1">
      <alignment vertical="top" wrapText="1"/>
    </xf>
    <xf numFmtId="0" fontId="39" fillId="0" borderId="0" xfId="0" applyFont="1" applyAlignment="1">
      <alignment vertical="top" wrapText="1"/>
    </xf>
    <xf numFmtId="0" fontId="39" fillId="0" borderId="0" xfId="0" applyFont="1" applyAlignment="1">
      <alignment horizontal="right" vertical="center"/>
    </xf>
    <xf numFmtId="2" fontId="39" fillId="0" borderId="0" xfId="0" applyNumberFormat="1" applyFont="1" applyAlignment="1">
      <alignment vertical="center"/>
    </xf>
    <xf numFmtId="0" fontId="39" fillId="0" borderId="0" xfId="0" applyFont="1" applyBorder="1" applyAlignment="1">
      <alignment horizontal="right" vertical="center"/>
    </xf>
    <xf numFmtId="3" fontId="0" fillId="0" borderId="0" xfId="0" applyNumberFormat="1" applyFill="1" applyAlignment="1">
      <alignment vertical="center"/>
    </xf>
    <xf numFmtId="3" fontId="0" fillId="7" borderId="6" xfId="0" applyNumberFormat="1" applyFill="1" applyBorder="1" applyAlignment="1">
      <alignment vertical="center"/>
    </xf>
    <xf numFmtId="2" fontId="0" fillId="7" borderId="6" xfId="0" applyNumberFormat="1" applyFill="1" applyBorder="1" applyAlignment="1">
      <alignment horizontal="right" vertical="center"/>
    </xf>
    <xf numFmtId="0" fontId="22" fillId="0" borderId="0" xfId="0" applyFont="1" applyFill="1" applyBorder="1" applyAlignment="1">
      <alignment vertical="center"/>
    </xf>
    <xf numFmtId="2" fontId="0" fillId="7" borderId="6" xfId="0" applyNumberFormat="1" applyFill="1" applyBorder="1" applyAlignment="1">
      <alignment vertical="center"/>
    </xf>
    <xf numFmtId="0" fontId="22" fillId="7" borderId="9" xfId="0" applyFont="1" applyFill="1" applyBorder="1" applyAlignment="1">
      <alignment vertical="center"/>
    </xf>
    <xf numFmtId="0" fontId="0" fillId="7" borderId="9" xfId="0" applyFill="1" applyBorder="1" applyAlignment="1">
      <alignment vertical="center"/>
    </xf>
    <xf numFmtId="0" fontId="79" fillId="0" borderId="0" xfId="0" applyFont="1" applyFill="1" applyBorder="1" applyAlignment="1">
      <alignment horizontal="center"/>
    </xf>
    <xf numFmtId="0" fontId="4" fillId="0" borderId="25" xfId="0" applyFont="1" applyBorder="1" applyAlignment="1">
      <alignment vertical="center"/>
    </xf>
    <xf numFmtId="0" fontId="0" fillId="4" borderId="0" xfId="0" applyFill="1" applyAlignment="1">
      <alignment horizontal="right" vertical="center"/>
    </xf>
    <xf numFmtId="2" fontId="52" fillId="0" borderId="0" xfId="0" applyNumberFormat="1" applyFont="1" applyFill="1" applyAlignment="1">
      <alignment horizontal="center" vertical="center"/>
    </xf>
    <xf numFmtId="0" fontId="52" fillId="0" borderId="0" xfId="0" applyFont="1" applyAlignment="1">
      <alignment vertical="center"/>
    </xf>
    <xf numFmtId="0" fontId="18" fillId="0" borderId="0" xfId="0" applyFont="1"/>
    <xf numFmtId="174" fontId="0" fillId="0" borderId="0" xfId="0" applyNumberFormat="1" applyAlignment="1">
      <alignment vertical="center"/>
    </xf>
    <xf numFmtId="0" fontId="4" fillId="4" borderId="10" xfId="0" applyFont="1" applyFill="1" applyBorder="1" applyAlignment="1">
      <alignment vertical="center"/>
    </xf>
    <xf numFmtId="4" fontId="69" fillId="4" borderId="12" xfId="0" applyNumberFormat="1" applyFont="1" applyFill="1" applyBorder="1" applyAlignment="1">
      <alignment vertical="center"/>
    </xf>
    <xf numFmtId="0" fontId="69" fillId="4" borderId="12" xfId="0" applyFont="1" applyFill="1" applyBorder="1" applyAlignment="1">
      <alignment vertical="center"/>
    </xf>
    <xf numFmtId="0" fontId="57" fillId="4" borderId="12" xfId="0" applyFont="1" applyFill="1" applyBorder="1" applyAlignment="1">
      <alignment vertical="center"/>
    </xf>
    <xf numFmtId="174" fontId="80" fillId="4" borderId="12" xfId="0" applyNumberFormat="1" applyFont="1" applyFill="1" applyBorder="1" applyAlignment="1">
      <alignment vertical="center"/>
    </xf>
    <xf numFmtId="4" fontId="69" fillId="4" borderId="26" xfId="0" applyNumberFormat="1" applyFont="1" applyFill="1" applyBorder="1" applyAlignment="1">
      <alignment vertical="center"/>
    </xf>
    <xf numFmtId="0" fontId="69" fillId="4" borderId="26" xfId="0" applyFont="1" applyFill="1" applyBorder="1" applyAlignment="1">
      <alignment vertical="center"/>
    </xf>
    <xf numFmtId="0" fontId="4" fillId="4" borderId="12" xfId="0" applyFont="1" applyFill="1" applyBorder="1" applyAlignment="1">
      <alignment vertical="center" wrapText="1"/>
    </xf>
    <xf numFmtId="0" fontId="39" fillId="4" borderId="26" xfId="0" applyFont="1" applyFill="1" applyBorder="1" applyAlignment="1">
      <alignment vertical="top" wrapText="1"/>
    </xf>
    <xf numFmtId="0" fontId="57" fillId="4" borderId="27" xfId="0" applyFont="1" applyFill="1" applyBorder="1" applyAlignment="1">
      <alignment vertical="center"/>
    </xf>
    <xf numFmtId="174" fontId="4" fillId="4" borderId="27" xfId="0" applyNumberFormat="1" applyFont="1" applyFill="1" applyBorder="1" applyAlignment="1">
      <alignment vertical="center"/>
    </xf>
    <xf numFmtId="0" fontId="39" fillId="4" borderId="10" xfId="0" applyFont="1" applyFill="1" applyBorder="1" applyAlignment="1">
      <alignment vertical="center"/>
    </xf>
    <xf numFmtId="0" fontId="39" fillId="0" borderId="0" xfId="0" applyFont="1" applyAlignment="1">
      <alignment horizontal="left" vertical="center"/>
    </xf>
    <xf numFmtId="0" fontId="4" fillId="0" borderId="0" xfId="0" applyFont="1" applyFill="1" applyAlignment="1">
      <alignment horizontal="left"/>
    </xf>
    <xf numFmtId="0" fontId="0" fillId="0" borderId="0" xfId="0" applyAlignment="1">
      <alignment horizontal="left"/>
    </xf>
    <xf numFmtId="0" fontId="0" fillId="0" borderId="0" xfId="0" applyAlignment="1">
      <alignment horizontal="center"/>
    </xf>
    <xf numFmtId="0" fontId="0" fillId="0" borderId="0" xfId="0" applyFont="1" applyFill="1" applyAlignment="1">
      <alignment horizontal="left"/>
    </xf>
    <xf numFmtId="0" fontId="0" fillId="0" borderId="0" xfId="0" applyFont="1" applyFill="1" applyAlignment="1">
      <alignment horizontal="left" vertical="top" wrapText="1"/>
    </xf>
    <xf numFmtId="0" fontId="27" fillId="0" borderId="0" xfId="0" applyFont="1" applyFill="1" applyBorder="1" applyAlignment="1">
      <alignment horizontal="left" vertical="center"/>
    </xf>
    <xf numFmtId="0" fontId="39" fillId="0" borderId="0" xfId="0" applyFont="1" applyAlignment="1">
      <alignment horizontal="left" vertical="top" wrapText="1"/>
    </xf>
    <xf numFmtId="0" fontId="40" fillId="0" borderId="6" xfId="0" applyFont="1" applyBorder="1" applyAlignment="1">
      <alignment vertical="center"/>
    </xf>
    <xf numFmtId="2" fontId="31" fillId="0" borderId="0" xfId="0" applyNumberFormat="1" applyFont="1"/>
    <xf numFmtId="4" fontId="31" fillId="0" borderId="0" xfId="0" applyNumberFormat="1" applyFont="1"/>
    <xf numFmtId="181" fontId="0" fillId="0" borderId="0" xfId="0" applyNumberFormat="1" applyAlignment="1">
      <alignment horizontal="center"/>
    </xf>
    <xf numFmtId="0" fontId="81" fillId="0" borderId="0" xfId="0" applyFont="1"/>
    <xf numFmtId="0" fontId="82" fillId="0" borderId="0" xfId="0" applyFont="1"/>
    <xf numFmtId="3" fontId="52" fillId="0" borderId="0" xfId="0" applyNumberFormat="1" applyFont="1" applyAlignment="1">
      <alignment horizontal="center"/>
    </xf>
    <xf numFmtId="3" fontId="52" fillId="0" borderId="0" xfId="0" applyNumberFormat="1" applyFont="1"/>
    <xf numFmtId="0" fontId="83" fillId="0" borderId="6" xfId="0" applyFont="1" applyBorder="1" applyAlignment="1">
      <alignment horizontal="right" vertical="center"/>
    </xf>
    <xf numFmtId="2" fontId="40" fillId="0" borderId="6" xfId="0" applyNumberFormat="1" applyFont="1" applyBorder="1" applyAlignment="1">
      <alignment horizontal="center" vertical="center"/>
    </xf>
    <xf numFmtId="0" fontId="83" fillId="0" borderId="6" xfId="0" applyFont="1" applyBorder="1" applyAlignment="1">
      <alignment horizontal="center" vertical="center"/>
    </xf>
    <xf numFmtId="176" fontId="40" fillId="0" borderId="6" xfId="0" applyNumberFormat="1" applyFont="1" applyBorder="1" applyAlignment="1">
      <alignment vertical="center"/>
    </xf>
    <xf numFmtId="0" fontId="57" fillId="7" borderId="26" xfId="0" applyFont="1" applyFill="1" applyBorder="1" applyAlignment="1">
      <alignment vertical="center"/>
    </xf>
    <xf numFmtId="0" fontId="57" fillId="4" borderId="26" xfId="0" applyFont="1" applyFill="1" applyBorder="1" applyAlignment="1">
      <alignment vertical="center"/>
    </xf>
    <xf numFmtId="174" fontId="35" fillId="4" borderId="26" xfId="0" applyNumberFormat="1" applyFont="1" applyFill="1" applyBorder="1" applyAlignment="1">
      <alignment vertical="center"/>
    </xf>
    <xf numFmtId="0" fontId="0" fillId="4" borderId="26" xfId="0" applyFill="1" applyBorder="1" applyAlignment="1"/>
    <xf numFmtId="0" fontId="4" fillId="7" borderId="12" xfId="0" applyFont="1" applyFill="1" applyBorder="1" applyAlignment="1">
      <alignment vertical="center"/>
    </xf>
    <xf numFmtId="4" fontId="69" fillId="7" borderId="12" xfId="0" applyNumberFormat="1" applyFont="1" applyFill="1" applyBorder="1" applyAlignment="1">
      <alignment vertical="center"/>
    </xf>
    <xf numFmtId="0" fontId="57" fillId="7" borderId="12" xfId="0" applyFont="1" applyFill="1" applyBorder="1" applyAlignment="1">
      <alignment vertical="center"/>
    </xf>
    <xf numFmtId="0" fontId="0" fillId="7" borderId="12" xfId="0" applyFill="1" applyBorder="1" applyAlignment="1">
      <alignment vertical="center"/>
    </xf>
    <xf numFmtId="0" fontId="4" fillId="7" borderId="26" xfId="0" applyFont="1" applyFill="1" applyBorder="1" applyAlignment="1">
      <alignment vertical="center"/>
    </xf>
    <xf numFmtId="4" fontId="4" fillId="7" borderId="26" xfId="0" applyNumberFormat="1" applyFont="1" applyFill="1" applyBorder="1" applyAlignment="1">
      <alignment vertical="center"/>
    </xf>
    <xf numFmtId="174" fontId="69" fillId="7" borderId="26" xfId="0" applyNumberFormat="1" applyFont="1" applyFill="1" applyBorder="1" applyAlignment="1">
      <alignment vertical="center"/>
    </xf>
    <xf numFmtId="0" fontId="39" fillId="7" borderId="6" xfId="0" applyFont="1" applyFill="1" applyBorder="1" applyAlignment="1">
      <alignment vertical="center"/>
    </xf>
    <xf numFmtId="174" fontId="35" fillId="7" borderId="6" xfId="0" applyNumberFormat="1" applyFont="1" applyFill="1" applyBorder="1" applyAlignment="1">
      <alignment vertical="center"/>
    </xf>
    <xf numFmtId="0" fontId="1" fillId="0" borderId="0" xfId="0" applyFont="1" applyAlignment="1">
      <alignment horizontal="center"/>
    </xf>
    <xf numFmtId="3" fontId="0" fillId="0" borderId="6" xfId="0" applyNumberFormat="1" applyBorder="1" applyAlignment="1">
      <alignment horizontal="center"/>
    </xf>
    <xf numFmtId="0" fontId="0" fillId="0" borderId="6" xfId="0" applyBorder="1" applyAlignment="1">
      <alignment horizontal="center"/>
    </xf>
    <xf numFmtId="3" fontId="0" fillId="0" borderId="0" xfId="0" applyNumberFormat="1" applyAlignment="1">
      <alignment horizontal="right"/>
    </xf>
    <xf numFmtId="0" fontId="0" fillId="0" borderId="9" xfId="0" applyBorder="1" applyAlignment="1">
      <alignment horizontal="center"/>
    </xf>
    <xf numFmtId="3" fontId="39" fillId="0" borderId="0" xfId="0" applyNumberFormat="1" applyFont="1" applyBorder="1" applyAlignment="1">
      <alignment vertical="center"/>
    </xf>
    <xf numFmtId="0" fontId="58" fillId="0" borderId="0" xfId="0" applyFont="1" applyAlignment="1">
      <alignment vertical="center"/>
    </xf>
    <xf numFmtId="0" fontId="0" fillId="4" borderId="9"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horizontal="left" vertical="top" wrapText="1"/>
    </xf>
    <xf numFmtId="168" fontId="4" fillId="0" borderId="0" xfId="0" applyNumberFormat="1" applyFont="1" applyBorder="1" applyAlignment="1">
      <alignment horizontal="center" vertical="center"/>
    </xf>
    <xf numFmtId="165" fontId="0" fillId="0" borderId="0" xfId="0" applyNumberFormat="1" applyBorder="1" applyAlignment="1">
      <alignment horizontal="left" vertical="center"/>
    </xf>
    <xf numFmtId="168" fontId="39" fillId="0" borderId="0" xfId="0" applyNumberFormat="1" applyFont="1" applyBorder="1" applyAlignment="1">
      <alignment horizontal="right" vertical="center"/>
    </xf>
    <xf numFmtId="3" fontId="39" fillId="0" borderId="0" xfId="0" applyNumberFormat="1" applyFont="1" applyBorder="1" applyAlignment="1">
      <alignment horizontal="left" vertical="center"/>
    </xf>
    <xf numFmtId="0" fontId="39" fillId="0" borderId="0" xfId="0" applyFont="1" applyFill="1" applyBorder="1" applyAlignment="1">
      <alignment vertical="center"/>
    </xf>
    <xf numFmtId="0" fontId="1" fillId="0" borderId="0" xfId="0" applyFont="1" applyFill="1" applyBorder="1" applyAlignment="1">
      <alignment vertical="center"/>
    </xf>
    <xf numFmtId="3" fontId="39" fillId="0" borderId="0" xfId="0" applyNumberFormat="1" applyFont="1" applyFill="1" applyBorder="1" applyAlignment="1">
      <alignment vertical="center"/>
    </xf>
    <xf numFmtId="0" fontId="0" fillId="0" borderId="0" xfId="0" applyFill="1" applyBorder="1" applyAlignment="1">
      <alignment horizontal="right" vertical="center"/>
    </xf>
    <xf numFmtId="0" fontId="0" fillId="0" borderId="0" xfId="0" applyFill="1" applyBorder="1" applyAlignment="1">
      <alignment horizontal="center" vertical="center"/>
    </xf>
    <xf numFmtId="165" fontId="39" fillId="0" borderId="0" xfId="0" applyNumberFormat="1" applyFont="1" applyBorder="1" applyAlignment="1">
      <alignment horizontal="center" vertical="center"/>
    </xf>
    <xf numFmtId="168" fontId="39" fillId="0" borderId="0" xfId="0" applyNumberFormat="1" applyFont="1" applyAlignment="1">
      <alignment horizontal="left" vertical="center"/>
    </xf>
    <xf numFmtId="4" fontId="69" fillId="0" borderId="0" xfId="0" applyNumberFormat="1" applyFont="1" applyFill="1" applyBorder="1" applyAlignment="1">
      <alignment vertical="center"/>
    </xf>
    <xf numFmtId="0" fontId="69" fillId="0" borderId="0" xfId="0" applyFont="1" applyFill="1" applyBorder="1" applyAlignment="1">
      <alignment vertical="center"/>
    </xf>
    <xf numFmtId="0" fontId="57" fillId="0" borderId="0" xfId="0" applyFont="1" applyFill="1" applyBorder="1" applyAlignment="1">
      <alignment vertical="center"/>
    </xf>
    <xf numFmtId="174" fontId="69" fillId="0" borderId="0" xfId="0" applyNumberFormat="1" applyFont="1" applyFill="1" applyBorder="1" applyAlignment="1">
      <alignment horizontal="center" vertical="center"/>
    </xf>
    <xf numFmtId="174" fontId="35" fillId="0" borderId="0" xfId="0" applyNumberFormat="1" applyFont="1" applyFill="1" applyBorder="1" applyAlignment="1">
      <alignment vertical="center"/>
    </xf>
    <xf numFmtId="0" fontId="39" fillId="0" borderId="0" xfId="0" applyFont="1" applyAlignment="1">
      <alignment horizontal="center" vertical="center"/>
    </xf>
    <xf numFmtId="4" fontId="39" fillId="0" borderId="0" xfId="0" applyNumberFormat="1" applyFont="1" applyFill="1" applyBorder="1" applyAlignment="1">
      <alignment vertical="center"/>
    </xf>
    <xf numFmtId="0" fontId="39" fillId="0" borderId="0" xfId="0" applyFont="1" applyFill="1" applyBorder="1" applyAlignment="1">
      <alignment horizontal="left" vertical="center"/>
    </xf>
    <xf numFmtId="169" fontId="0" fillId="0" borderId="0" xfId="0" applyNumberFormat="1" applyFill="1" applyBorder="1" applyAlignment="1">
      <alignment vertical="center"/>
    </xf>
    <xf numFmtId="169" fontId="0" fillId="0" borderId="0" xfId="0" applyNumberFormat="1" applyFont="1" applyFill="1" applyBorder="1" applyAlignment="1">
      <alignment vertical="center"/>
    </xf>
    <xf numFmtId="0" fontId="4" fillId="5" borderId="12" xfId="0" applyFont="1" applyFill="1" applyBorder="1" applyAlignment="1">
      <alignment vertical="center" wrapText="1"/>
    </xf>
    <xf numFmtId="4" fontId="4" fillId="5" borderId="12" xfId="0" applyNumberFormat="1" applyFont="1" applyFill="1" applyBorder="1" applyAlignment="1">
      <alignment vertical="center"/>
    </xf>
    <xf numFmtId="0" fontId="4" fillId="5" borderId="12" xfId="0" applyFont="1" applyFill="1" applyBorder="1" applyAlignment="1">
      <alignment vertical="center"/>
    </xf>
    <xf numFmtId="0" fontId="57" fillId="5" borderId="12" xfId="0" applyFont="1" applyFill="1" applyBorder="1" applyAlignment="1">
      <alignment vertical="center"/>
    </xf>
    <xf numFmtId="174" fontId="4" fillId="5" borderId="12" xfId="0" applyNumberFormat="1" applyFont="1" applyFill="1" applyBorder="1" applyAlignment="1">
      <alignment vertical="center"/>
    </xf>
    <xf numFmtId="0" fontId="39" fillId="5" borderId="10" xfId="0" applyFont="1" applyFill="1" applyBorder="1" applyAlignment="1">
      <alignment vertical="center"/>
    </xf>
    <xf numFmtId="4" fontId="4" fillId="5" borderId="10" xfId="0" applyNumberFormat="1" applyFont="1" applyFill="1" applyBorder="1" applyAlignment="1">
      <alignment vertical="center"/>
    </xf>
    <xf numFmtId="0" fontId="4" fillId="5" borderId="10" xfId="0" applyFont="1" applyFill="1" applyBorder="1" applyAlignment="1">
      <alignment vertical="center"/>
    </xf>
    <xf numFmtId="0" fontId="0" fillId="5" borderId="10" xfId="0" applyFill="1" applyBorder="1" applyAlignment="1">
      <alignment vertical="center"/>
    </xf>
    <xf numFmtId="0" fontId="4" fillId="2" borderId="0" xfId="0" applyFont="1" applyFill="1" applyBorder="1" applyAlignment="1">
      <alignment vertical="center"/>
    </xf>
    <xf numFmtId="4" fontId="4" fillId="2" borderId="0" xfId="0" applyNumberFormat="1" applyFont="1" applyFill="1" applyBorder="1" applyAlignment="1">
      <alignment vertical="center"/>
    </xf>
    <xf numFmtId="0" fontId="0" fillId="2" borderId="0" xfId="0" applyFill="1" applyAlignment="1">
      <alignment vertical="center"/>
    </xf>
    <xf numFmtId="3" fontId="0" fillId="4" borderId="6" xfId="0" applyNumberFormat="1" applyFont="1" applyFill="1" applyBorder="1" applyAlignment="1">
      <alignment vertical="center"/>
    </xf>
    <xf numFmtId="0" fontId="0" fillId="4" borderId="6" xfId="0" applyFont="1" applyFill="1" applyBorder="1" applyAlignment="1">
      <alignment vertical="center"/>
    </xf>
    <xf numFmtId="3" fontId="39" fillId="4" borderId="6" xfId="0" applyNumberFormat="1" applyFont="1" applyFill="1" applyBorder="1" applyAlignment="1">
      <alignment vertical="center"/>
    </xf>
    <xf numFmtId="0" fontId="39" fillId="4" borderId="6" xfId="0" applyFont="1" applyFill="1" applyBorder="1" applyAlignment="1">
      <alignment vertical="center"/>
    </xf>
    <xf numFmtId="0" fontId="39" fillId="4" borderId="6" xfId="0" applyFont="1" applyFill="1" applyBorder="1" applyAlignment="1">
      <alignment horizontal="right" vertical="center"/>
    </xf>
    <xf numFmtId="2" fontId="39" fillId="4" borderId="6" xfId="0" applyNumberFormat="1" applyFont="1" applyFill="1" applyBorder="1" applyAlignment="1">
      <alignment vertical="center"/>
    </xf>
    <xf numFmtId="4" fontId="0" fillId="4" borderId="6" xfId="0" applyNumberFormat="1" applyFill="1" applyBorder="1" applyAlignment="1">
      <alignment vertical="center"/>
    </xf>
    <xf numFmtId="3" fontId="4" fillId="4" borderId="6" xfId="0" applyNumberFormat="1" applyFont="1" applyFill="1" applyBorder="1" applyAlignment="1">
      <alignment vertical="center"/>
    </xf>
    <xf numFmtId="0" fontId="40" fillId="4" borderId="6" xfId="0" applyFont="1" applyFill="1" applyBorder="1" applyAlignment="1">
      <alignment vertical="center"/>
    </xf>
    <xf numFmtId="0" fontId="83" fillId="4" borderId="6" xfId="0" applyFont="1" applyFill="1" applyBorder="1" applyAlignment="1">
      <alignment horizontal="center" vertical="center"/>
    </xf>
    <xf numFmtId="176" fontId="40" fillId="4" borderId="6" xfId="0" applyNumberFormat="1" applyFont="1" applyFill="1" applyBorder="1" applyAlignment="1">
      <alignment vertical="center"/>
    </xf>
    <xf numFmtId="0" fontId="39" fillId="0" borderId="1" xfId="0" applyFont="1" applyFill="1" applyBorder="1" applyAlignment="1">
      <alignment vertical="center"/>
    </xf>
    <xf numFmtId="169" fontId="0" fillId="0" borderId="2" xfId="0" applyNumberFormat="1" applyFont="1" applyFill="1" applyBorder="1" applyAlignment="1">
      <alignment vertical="center"/>
    </xf>
    <xf numFmtId="0" fontId="0" fillId="0" borderId="1" xfId="0" applyFont="1" applyFill="1" applyBorder="1" applyAlignment="1">
      <alignment vertical="center"/>
    </xf>
    <xf numFmtId="0" fontId="4" fillId="0" borderId="0" xfId="0" applyFont="1" applyFill="1" applyBorder="1" applyAlignment="1">
      <alignment horizontal="center" vertical="center"/>
    </xf>
    <xf numFmtId="4" fontId="39" fillId="0" borderId="0" xfId="0" applyNumberFormat="1" applyFont="1" applyAlignment="1">
      <alignment vertical="center"/>
    </xf>
    <xf numFmtId="4" fontId="39" fillId="0" borderId="0" xfId="0" applyNumberFormat="1" applyFont="1" applyBorder="1" applyAlignment="1">
      <alignment vertical="center"/>
    </xf>
    <xf numFmtId="168" fontId="39" fillId="0" borderId="0" xfId="0" applyNumberFormat="1" applyFont="1" applyBorder="1" applyAlignment="1">
      <alignment horizontal="left" vertical="center"/>
    </xf>
    <xf numFmtId="2" fontId="39" fillId="0" borderId="0" xfId="0" applyNumberFormat="1" applyFont="1" applyFill="1" applyBorder="1" applyAlignment="1">
      <alignment horizontal="center" vertical="center"/>
    </xf>
    <xf numFmtId="179" fontId="4" fillId="5" borderId="11" xfId="0" applyNumberFormat="1" applyFont="1" applyFill="1" applyBorder="1" applyAlignment="1">
      <alignment vertical="center"/>
    </xf>
    <xf numFmtId="0" fontId="4" fillId="3" borderId="28" xfId="0" applyFont="1" applyFill="1" applyBorder="1" applyAlignment="1">
      <alignment vertical="center"/>
    </xf>
    <xf numFmtId="179" fontId="4" fillId="3" borderId="11" xfId="0" applyNumberFormat="1" applyFont="1" applyFill="1" applyBorder="1" applyAlignment="1">
      <alignment vertical="center"/>
    </xf>
    <xf numFmtId="0" fontId="58" fillId="3" borderId="28" xfId="0" applyFont="1" applyFill="1" applyBorder="1" applyAlignment="1">
      <alignment vertical="center"/>
    </xf>
    <xf numFmtId="169" fontId="4" fillId="3" borderId="11" xfId="0" applyNumberFormat="1" applyFont="1" applyFill="1" applyBorder="1" applyAlignment="1">
      <alignment vertical="center"/>
    </xf>
    <xf numFmtId="183" fontId="0" fillId="5" borderId="21" xfId="0" applyNumberFormat="1" applyFont="1" applyFill="1" applyBorder="1" applyAlignment="1">
      <alignment vertical="center"/>
    </xf>
    <xf numFmtId="169" fontId="0" fillId="5" borderId="12" xfId="0" applyNumberFormat="1" applyFont="1" applyFill="1" applyBorder="1" applyAlignment="1">
      <alignment vertical="center"/>
    </xf>
    <xf numFmtId="0" fontId="39" fillId="5" borderId="12" xfId="0" applyFont="1" applyFill="1" applyBorder="1" applyAlignment="1">
      <alignment vertical="center"/>
    </xf>
    <xf numFmtId="184" fontId="39" fillId="5" borderId="12" xfId="0" applyNumberFormat="1" applyFont="1" applyFill="1" applyBorder="1" applyAlignment="1">
      <alignment horizontal="left" vertical="center"/>
    </xf>
    <xf numFmtId="4" fontId="69" fillId="4" borderId="9" xfId="0" applyNumberFormat="1" applyFont="1" applyFill="1" applyBorder="1" applyAlignment="1">
      <alignment vertical="center"/>
    </xf>
    <xf numFmtId="0" fontId="69" fillId="4" borderId="9" xfId="0" applyFont="1" applyFill="1" applyBorder="1" applyAlignment="1">
      <alignment vertical="center"/>
    </xf>
    <xf numFmtId="4" fontId="85" fillId="0" borderId="0" xfId="0" applyNumberFormat="1" applyFont="1" applyBorder="1" applyAlignment="1">
      <alignment vertical="center"/>
    </xf>
    <xf numFmtId="168" fontId="0" fillId="0" borderId="0" xfId="0" applyNumberFormat="1" applyFont="1" applyFill="1" applyBorder="1" applyAlignment="1">
      <alignment vertical="center"/>
    </xf>
    <xf numFmtId="0" fontId="0" fillId="0" borderId="0" xfId="0" applyFont="1" applyFill="1" applyBorder="1" applyAlignment="1">
      <alignment horizontal="right" vertical="center"/>
    </xf>
    <xf numFmtId="2" fontId="0" fillId="0" borderId="0" xfId="0" applyNumberFormat="1" applyFont="1" applyFill="1" applyBorder="1" applyAlignment="1">
      <alignment vertical="center"/>
    </xf>
    <xf numFmtId="3" fontId="0" fillId="0" borderId="0" xfId="0" applyNumberFormat="1" applyFont="1" applyFill="1" applyBorder="1" applyAlignment="1">
      <alignment horizontal="right" vertical="center"/>
    </xf>
    <xf numFmtId="0" fontId="0" fillId="5" borderId="0" xfId="0" applyFont="1" applyFill="1" applyBorder="1" applyAlignment="1">
      <alignment vertical="center"/>
    </xf>
    <xf numFmtId="168" fontId="0" fillId="0" borderId="0" xfId="0" applyNumberFormat="1" applyAlignment="1">
      <alignment vertical="center"/>
    </xf>
    <xf numFmtId="0" fontId="0" fillId="0" borderId="0" xfId="0" quotePrefix="1" applyFill="1" applyBorder="1" applyAlignment="1">
      <alignment vertical="center"/>
    </xf>
    <xf numFmtId="0" fontId="0" fillId="0" borderId="0" xfId="0" quotePrefix="1" applyAlignment="1">
      <alignment vertical="center"/>
    </xf>
    <xf numFmtId="179" fontId="0" fillId="0" borderId="0" xfId="0" applyNumberFormat="1" applyAlignment="1">
      <alignment vertical="center"/>
    </xf>
    <xf numFmtId="179" fontId="0" fillId="5" borderId="0" xfId="0" applyNumberFormat="1" applyFont="1" applyFill="1" applyBorder="1" applyAlignment="1">
      <alignment horizontal="right" vertical="center"/>
    </xf>
    <xf numFmtId="0" fontId="4" fillId="5" borderId="11" xfId="0" applyFont="1" applyFill="1" applyBorder="1" applyAlignment="1">
      <alignment horizontal="center" vertical="center"/>
    </xf>
    <xf numFmtId="0" fontId="4" fillId="5" borderId="11" xfId="0" quotePrefix="1" applyFont="1" applyFill="1" applyBorder="1" applyAlignment="1">
      <alignment vertical="center"/>
    </xf>
    <xf numFmtId="168" fontId="4" fillId="5" borderId="11" xfId="0" applyNumberFormat="1" applyFont="1" applyFill="1" applyBorder="1" applyAlignment="1">
      <alignment horizontal="right" vertical="center"/>
    </xf>
    <xf numFmtId="168" fontId="4" fillId="0" borderId="0" xfId="0" applyNumberFormat="1" applyFont="1" applyAlignment="1">
      <alignment vertical="center"/>
    </xf>
    <xf numFmtId="179" fontId="4" fillId="0" borderId="0" xfId="0" applyNumberFormat="1" applyFont="1" applyAlignment="1">
      <alignment vertical="center"/>
    </xf>
    <xf numFmtId="0" fontId="4" fillId="0" borderId="0" xfId="0" quotePrefix="1" applyFont="1" applyFill="1" applyBorder="1" applyAlignment="1">
      <alignment vertical="center"/>
    </xf>
    <xf numFmtId="0" fontId="0" fillId="2" borderId="0" xfId="0" applyFill="1" applyBorder="1" applyAlignment="1">
      <alignment vertical="center"/>
    </xf>
    <xf numFmtId="0" fontId="4" fillId="2" borderId="0" xfId="0" applyFont="1" applyFill="1" applyAlignment="1">
      <alignment vertical="center"/>
    </xf>
    <xf numFmtId="0" fontId="4" fillId="3" borderId="6" xfId="0" applyFont="1" applyFill="1" applyBorder="1" applyAlignment="1">
      <alignment vertical="center"/>
    </xf>
    <xf numFmtId="4" fontId="4" fillId="3" borderId="6" xfId="0" applyNumberFormat="1" applyFont="1" applyFill="1" applyBorder="1" applyAlignment="1">
      <alignment vertical="center"/>
    </xf>
    <xf numFmtId="0" fontId="0" fillId="3" borderId="6" xfId="0" applyFill="1" applyBorder="1" applyAlignment="1">
      <alignment vertical="center"/>
    </xf>
    <xf numFmtId="0" fontId="0" fillId="0" borderId="8" xfId="0" applyFont="1" applyFill="1" applyBorder="1" applyAlignment="1">
      <alignment vertical="center"/>
    </xf>
    <xf numFmtId="0" fontId="0" fillId="0" borderId="30" xfId="0" applyFont="1" applyFill="1" applyBorder="1" applyAlignment="1">
      <alignment vertical="center"/>
    </xf>
    <xf numFmtId="0" fontId="22" fillId="2" borderId="0" xfId="0" applyFont="1" applyFill="1" applyBorder="1" applyAlignment="1">
      <alignment vertical="center"/>
    </xf>
    <xf numFmtId="3" fontId="0" fillId="0" borderId="0" xfId="0" applyNumberFormat="1" applyFont="1"/>
    <xf numFmtId="3" fontId="0" fillId="0" borderId="0" xfId="0" applyNumberFormat="1" applyFont="1" applyBorder="1"/>
    <xf numFmtId="0" fontId="39" fillId="0" borderId="0" xfId="0" applyFont="1" applyAlignment="1">
      <alignment horizontal="left" vertical="center"/>
    </xf>
    <xf numFmtId="0" fontId="4" fillId="0" borderId="0" xfId="0" applyFont="1" applyFill="1" applyAlignment="1">
      <alignment horizontal="left"/>
    </xf>
    <xf numFmtId="0" fontId="0" fillId="0" borderId="0" xfId="0" applyAlignment="1">
      <alignment horizontal="left"/>
    </xf>
    <xf numFmtId="0" fontId="27" fillId="0" borderId="0" xfId="0" applyFont="1" applyFill="1" applyBorder="1" applyAlignment="1">
      <alignment horizontal="left" vertical="center"/>
    </xf>
    <xf numFmtId="168" fontId="4" fillId="0" borderId="6" xfId="0" applyNumberFormat="1" applyFont="1" applyBorder="1" applyAlignment="1">
      <alignment horizontal="center"/>
    </xf>
    <xf numFmtId="168" fontId="0" fillId="0" borderId="0" xfId="0" applyNumberFormat="1" applyFont="1" applyBorder="1" applyAlignment="1">
      <alignment horizontal="right" vertical="center"/>
    </xf>
    <xf numFmtId="2" fontId="0" fillId="4" borderId="9" xfId="0" applyNumberFormat="1" applyFill="1" applyBorder="1" applyAlignment="1">
      <alignment horizontal="center" vertical="center"/>
    </xf>
    <xf numFmtId="0" fontId="0" fillId="0" borderId="0" xfId="0" applyFont="1" applyFill="1" applyAlignment="1">
      <alignment horizontal="left" vertical="top" wrapText="1"/>
    </xf>
    <xf numFmtId="0" fontId="0" fillId="0" borderId="0" xfId="0" applyAlignment="1">
      <alignment horizontal="center"/>
    </xf>
    <xf numFmtId="0" fontId="0" fillId="0" borderId="0" xfId="0" applyFont="1" applyFill="1" applyAlignment="1">
      <alignment horizontal="left"/>
    </xf>
    <xf numFmtId="3" fontId="0" fillId="3" borderId="0" xfId="0" applyNumberFormat="1" applyFill="1" applyProtection="1">
      <protection locked="0"/>
    </xf>
    <xf numFmtId="0" fontId="0" fillId="3" borderId="0" xfId="0" applyFill="1" applyProtection="1">
      <protection locked="0"/>
    </xf>
    <xf numFmtId="165" fontId="0" fillId="3" borderId="0" xfId="0" applyNumberFormat="1" applyFill="1" applyProtection="1">
      <protection locked="0"/>
    </xf>
    <xf numFmtId="0" fontId="28" fillId="3" borderId="0" xfId="0" applyFont="1" applyFill="1" applyAlignment="1" applyProtection="1">
      <alignment horizontal="center"/>
      <protection locked="0"/>
    </xf>
    <xf numFmtId="0" fontId="4" fillId="3" borderId="0" xfId="0" applyFont="1" applyFill="1" applyAlignment="1" applyProtection="1">
      <alignment horizontal="center" vertical="center"/>
      <protection locked="0"/>
    </xf>
    <xf numFmtId="0" fontId="0" fillId="3" borderId="23" xfId="0" applyFill="1" applyBorder="1" applyAlignment="1" applyProtection="1">
      <alignment horizontal="center" vertical="top" wrapText="1"/>
      <protection locked="0"/>
    </xf>
    <xf numFmtId="10" fontId="0" fillId="3" borderId="0" xfId="0" applyNumberFormat="1" applyFill="1" applyAlignment="1" applyProtection="1">
      <alignment horizontal="center"/>
      <protection locked="0"/>
    </xf>
    <xf numFmtId="165" fontId="0" fillId="3" borderId="0" xfId="0" applyNumberFormat="1" applyFill="1" applyBorder="1" applyAlignment="1" applyProtection="1">
      <alignment horizontal="center"/>
      <protection locked="0"/>
    </xf>
    <xf numFmtId="0" fontId="0" fillId="3" borderId="0" xfId="0" applyFill="1" applyAlignment="1" applyProtection="1">
      <alignment horizontal="center" vertical="top" wrapText="1"/>
      <protection locked="0"/>
    </xf>
    <xf numFmtId="172" fontId="0" fillId="3" borderId="0" xfId="0" applyNumberFormat="1" applyFill="1" applyAlignment="1" applyProtection="1">
      <alignment horizontal="center"/>
      <protection locked="0"/>
    </xf>
    <xf numFmtId="172" fontId="45" fillId="0" borderId="0" xfId="0" applyNumberFormat="1" applyFont="1" applyFill="1" applyAlignment="1" applyProtection="1">
      <alignment horizontal="center"/>
      <protection locked="0"/>
    </xf>
    <xf numFmtId="165" fontId="0" fillId="3" borderId="0" xfId="0" applyNumberFormat="1" applyFill="1" applyAlignment="1" applyProtection="1">
      <alignment horizontal="center"/>
      <protection locked="0"/>
    </xf>
    <xf numFmtId="0" fontId="65" fillId="3" borderId="0" xfId="0" applyFont="1" applyFill="1" applyBorder="1" applyAlignment="1" applyProtection="1">
      <alignment horizontal="center"/>
      <protection locked="0"/>
    </xf>
    <xf numFmtId="165" fontId="74" fillId="3" borderId="0" xfId="0" applyNumberFormat="1" applyFont="1" applyFill="1" applyBorder="1" applyAlignment="1" applyProtection="1">
      <alignment horizontal="center"/>
      <protection locked="0"/>
    </xf>
    <xf numFmtId="0" fontId="0" fillId="3" borderId="0" xfId="0" applyFill="1" applyAlignment="1" applyProtection="1">
      <alignment horizontal="center"/>
      <protection locked="0"/>
    </xf>
    <xf numFmtId="2" fontId="0" fillId="3" borderId="0" xfId="0" applyNumberFormat="1" applyFill="1" applyAlignment="1" applyProtection="1">
      <alignment horizontal="center" vertical="center"/>
      <protection locked="0"/>
    </xf>
    <xf numFmtId="176" fontId="0" fillId="3" borderId="0" xfId="0" applyNumberFormat="1" applyFill="1" applyAlignment="1" applyProtection="1">
      <alignment horizontal="center"/>
      <protection locked="0"/>
    </xf>
    <xf numFmtId="0" fontId="0" fillId="3" borderId="0" xfId="0" applyFill="1" applyAlignment="1" applyProtection="1">
      <alignment horizontal="center" vertical="center"/>
      <protection locked="0"/>
    </xf>
    <xf numFmtId="2" fontId="0" fillId="3" borderId="0" xfId="0" applyNumberFormat="1" applyFill="1" applyAlignment="1" applyProtection="1">
      <alignment horizontal="center"/>
      <protection locked="0"/>
    </xf>
    <xf numFmtId="3" fontId="0" fillId="3" borderId="0" xfId="0" applyNumberFormat="1" applyFill="1" applyAlignment="1" applyProtection="1">
      <alignment horizontal="center"/>
      <protection locked="0"/>
    </xf>
    <xf numFmtId="169" fontId="0" fillId="3" borderId="0" xfId="0" applyNumberFormat="1" applyFill="1" applyAlignment="1" applyProtection="1">
      <alignment horizontal="center"/>
      <protection locked="0"/>
    </xf>
    <xf numFmtId="0" fontId="39" fillId="0" borderId="0" xfId="0" applyFont="1" applyProtection="1">
      <protection locked="0"/>
    </xf>
    <xf numFmtId="0" fontId="0" fillId="0" borderId="0" xfId="0" applyProtection="1">
      <protection locked="0"/>
    </xf>
    <xf numFmtId="2" fontId="0" fillId="0" borderId="0" xfId="0" applyNumberFormat="1" applyAlignment="1" applyProtection="1">
      <alignment horizontal="right" vertical="center"/>
      <protection locked="0"/>
    </xf>
    <xf numFmtId="0" fontId="39" fillId="0" borderId="0" xfId="0" applyFont="1" applyAlignment="1" applyProtection="1">
      <alignment vertical="center" wrapText="1"/>
      <protection locked="0"/>
    </xf>
    <xf numFmtId="0" fontId="0" fillId="0" borderId="0" xfId="0" applyFill="1" applyProtection="1">
      <protection locked="0"/>
    </xf>
    <xf numFmtId="0" fontId="0" fillId="0" borderId="0" xfId="0" applyAlignment="1" applyProtection="1">
      <alignment vertical="center"/>
      <protection locked="0"/>
    </xf>
    <xf numFmtId="0" fontId="0" fillId="0" borderId="0" xfId="0" applyAlignment="1" applyProtection="1">
      <alignment horizontal="left"/>
      <protection locked="0"/>
    </xf>
    <xf numFmtId="0" fontId="0" fillId="0" borderId="0" xfId="0" applyAlignment="1" applyProtection="1">
      <protection locked="0"/>
    </xf>
    <xf numFmtId="0" fontId="35" fillId="0" borderId="0" xfId="0" applyFont="1" applyAlignment="1" applyProtection="1">
      <alignment horizontal="center"/>
      <protection locked="0"/>
    </xf>
    <xf numFmtId="0" fontId="0" fillId="0" borderId="0" xfId="0" applyProtection="1"/>
    <xf numFmtId="0" fontId="27" fillId="0" borderId="0" xfId="0" applyFont="1" applyProtection="1"/>
    <xf numFmtId="0" fontId="4" fillId="0" borderId="0" xfId="0" applyFont="1" applyProtection="1"/>
    <xf numFmtId="0" fontId="0" fillId="0" borderId="0" xfId="0" applyFont="1" applyProtection="1"/>
    <xf numFmtId="0" fontId="0" fillId="0" borderId="0" xfId="0" applyFont="1" applyAlignment="1" applyProtection="1">
      <alignment horizontal="center"/>
    </xf>
    <xf numFmtId="0" fontId="4" fillId="0" borderId="0" xfId="0" applyFont="1" applyAlignment="1" applyProtection="1"/>
    <xf numFmtId="3" fontId="4" fillId="0" borderId="0" xfId="0" applyNumberFormat="1" applyFont="1" applyAlignment="1" applyProtection="1">
      <alignment horizontal="center"/>
    </xf>
    <xf numFmtId="0" fontId="4" fillId="0" borderId="0" xfId="0" applyFont="1" applyAlignment="1" applyProtection="1">
      <alignment horizontal="center"/>
    </xf>
    <xf numFmtId="168" fontId="0" fillId="0" borderId="0" xfId="0" applyNumberFormat="1" applyAlignment="1" applyProtection="1">
      <alignment horizontal="left"/>
    </xf>
    <xf numFmtId="0" fontId="35" fillId="0" borderId="0" xfId="0" applyFont="1" applyAlignment="1" applyProtection="1">
      <alignment horizontal="center"/>
    </xf>
    <xf numFmtId="0" fontId="54" fillId="0" borderId="0" xfId="0" applyFont="1" applyAlignment="1" applyProtection="1">
      <alignment horizontal="center"/>
    </xf>
    <xf numFmtId="0" fontId="54" fillId="0" borderId="0" xfId="0" applyFont="1" applyProtection="1"/>
    <xf numFmtId="0" fontId="55" fillId="0" borderId="0" xfId="0" applyFont="1" applyAlignment="1" applyProtection="1">
      <alignment horizontal="left"/>
    </xf>
    <xf numFmtId="176" fontId="0" fillId="0" borderId="0" xfId="0" applyNumberFormat="1" applyProtection="1"/>
    <xf numFmtId="0" fontId="35" fillId="0" borderId="0" xfId="0" applyFont="1" applyAlignment="1" applyProtection="1"/>
    <xf numFmtId="0" fontId="53" fillId="0" borderId="0" xfId="0" applyFont="1" applyAlignment="1" applyProtection="1">
      <alignment horizontal="center"/>
    </xf>
    <xf numFmtId="0" fontId="53" fillId="0" borderId="0" xfId="0" applyFont="1" applyAlignment="1" applyProtection="1"/>
    <xf numFmtId="3" fontId="0" fillId="0" borderId="0" xfId="0" applyNumberFormat="1" applyProtection="1"/>
    <xf numFmtId="0" fontId="53" fillId="0" borderId="0" xfId="0" applyFont="1" applyAlignment="1" applyProtection="1">
      <alignment horizontal="left"/>
    </xf>
    <xf numFmtId="0" fontId="53" fillId="0" borderId="0" xfId="0" applyFont="1" applyAlignment="1" applyProtection="1">
      <alignment horizontal="right"/>
    </xf>
    <xf numFmtId="0" fontId="53" fillId="0" borderId="0" xfId="0" applyFont="1" applyProtection="1"/>
    <xf numFmtId="168" fontId="53" fillId="0" borderId="0" xfId="0" applyNumberFormat="1" applyFont="1" applyAlignment="1" applyProtection="1"/>
    <xf numFmtId="168" fontId="52" fillId="0" borderId="0" xfId="0" applyNumberFormat="1" applyFont="1" applyAlignment="1" applyProtection="1"/>
    <xf numFmtId="0" fontId="0" fillId="8" borderId="14" xfId="0" applyFill="1" applyBorder="1" applyProtection="1"/>
    <xf numFmtId="0" fontId="4" fillId="8" borderId="14" xfId="0" applyFont="1" applyFill="1" applyBorder="1" applyProtection="1"/>
    <xf numFmtId="0" fontId="0" fillId="8" borderId="15" xfId="0" applyFill="1" applyBorder="1" applyProtection="1"/>
    <xf numFmtId="165" fontId="0" fillId="0" borderId="0" xfId="0" applyNumberFormat="1" applyAlignment="1" applyProtection="1">
      <alignment horizontal="center"/>
    </xf>
    <xf numFmtId="0" fontId="69" fillId="8" borderId="16" xfId="0" applyFont="1" applyFill="1" applyBorder="1" applyProtection="1"/>
    <xf numFmtId="0" fontId="69" fillId="8" borderId="0" xfId="0" applyFont="1" applyFill="1" applyBorder="1" applyProtection="1"/>
    <xf numFmtId="0" fontId="0" fillId="8" borderId="0" xfId="0" applyFill="1" applyBorder="1" applyProtection="1"/>
    <xf numFmtId="0" fontId="4" fillId="8" borderId="0" xfId="0" applyFont="1" applyFill="1" applyBorder="1" applyProtection="1"/>
    <xf numFmtId="0" fontId="0" fillId="8" borderId="17" xfId="0" applyFill="1" applyBorder="1" applyProtection="1"/>
    <xf numFmtId="0" fontId="0" fillId="8" borderId="18" xfId="0" applyFill="1" applyBorder="1" applyProtection="1"/>
    <xf numFmtId="0" fontId="0" fillId="8" borderId="19" xfId="0" applyFill="1" applyBorder="1" applyProtection="1"/>
    <xf numFmtId="0" fontId="4" fillId="8" borderId="19" xfId="0" applyFont="1" applyFill="1" applyBorder="1" applyProtection="1"/>
    <xf numFmtId="0" fontId="0" fillId="8" borderId="20" xfId="0" applyFill="1" applyBorder="1" applyProtection="1"/>
    <xf numFmtId="0" fontId="0" fillId="0" borderId="0" xfId="0" applyBorder="1" applyProtection="1"/>
    <xf numFmtId="2" fontId="0" fillId="0" borderId="0" xfId="0" applyNumberFormat="1" applyBorder="1" applyAlignment="1" applyProtection="1">
      <alignment horizontal="right"/>
    </xf>
    <xf numFmtId="0" fontId="35" fillId="0" borderId="0" xfId="0" applyFont="1" applyAlignment="1" applyProtection="1">
      <alignment vertical="top" wrapText="1"/>
    </xf>
    <xf numFmtId="0" fontId="39" fillId="0" borderId="0" xfId="0" applyFont="1" applyAlignment="1" applyProtection="1">
      <alignment horizontal="left"/>
    </xf>
    <xf numFmtId="0" fontId="39" fillId="0" borderId="0" xfId="0" applyFont="1" applyAlignment="1" applyProtection="1">
      <alignment horizontal="center"/>
    </xf>
    <xf numFmtId="0" fontId="43" fillId="0" borderId="0" xfId="0" applyFont="1" applyAlignment="1" applyProtection="1">
      <alignment horizontal="center"/>
    </xf>
    <xf numFmtId="0" fontId="39" fillId="0" borderId="0" xfId="0" applyFont="1" applyProtection="1"/>
    <xf numFmtId="176" fontId="39" fillId="0" borderId="0" xfId="0" applyNumberFormat="1" applyFont="1" applyAlignment="1" applyProtection="1">
      <alignment horizontal="center"/>
    </xf>
    <xf numFmtId="1" fontId="39" fillId="0" borderId="0" xfId="0" applyNumberFormat="1" applyFont="1" applyAlignment="1" applyProtection="1">
      <alignment horizontal="center"/>
    </xf>
    <xf numFmtId="0" fontId="4" fillId="0" borderId="0" xfId="0" applyFont="1" applyFill="1" applyBorder="1" applyAlignment="1" applyProtection="1"/>
    <xf numFmtId="0" fontId="39" fillId="0" borderId="0" xfId="0" applyFont="1" applyAlignment="1" applyProtection="1"/>
    <xf numFmtId="0" fontId="0" fillId="0" borderId="0" xfId="0" applyFill="1" applyBorder="1" applyProtection="1"/>
    <xf numFmtId="0" fontId="4" fillId="0" borderId="0" xfId="0" applyFont="1" applyFill="1" applyBorder="1" applyAlignment="1" applyProtection="1">
      <alignment horizontal="center"/>
    </xf>
    <xf numFmtId="0" fontId="0" fillId="0" borderId="0" xfId="0" applyFont="1" applyFill="1" applyBorder="1" applyAlignment="1" applyProtection="1">
      <alignment horizontal="left" wrapText="1"/>
    </xf>
    <xf numFmtId="0" fontId="0" fillId="0" borderId="0" xfId="0" applyFont="1" applyFill="1" applyBorder="1" applyAlignment="1" applyProtection="1">
      <alignment wrapText="1"/>
    </xf>
    <xf numFmtId="0" fontId="0" fillId="0" borderId="0" xfId="0" applyFill="1" applyProtection="1"/>
    <xf numFmtId="175" fontId="4" fillId="0" borderId="0" xfId="0" applyNumberFormat="1" applyFont="1" applyFill="1" applyBorder="1" applyAlignment="1" applyProtection="1"/>
    <xf numFmtId="10" fontId="0" fillId="0" borderId="0" xfId="0" applyNumberFormat="1" applyFill="1" applyBorder="1" applyAlignment="1" applyProtection="1"/>
    <xf numFmtId="10" fontId="0" fillId="0" borderId="0" xfId="0" applyNumberFormat="1" applyFill="1" applyBorder="1" applyProtection="1"/>
    <xf numFmtId="164" fontId="0" fillId="0" borderId="0" xfId="0" applyNumberFormat="1" applyFill="1" applyBorder="1" applyAlignment="1" applyProtection="1"/>
    <xf numFmtId="164" fontId="0" fillId="0" borderId="0" xfId="0" applyNumberFormat="1" applyFill="1" applyBorder="1" applyProtection="1"/>
    <xf numFmtId="0" fontId="4" fillId="0" borderId="0" xfId="0" applyFont="1" applyFill="1" applyBorder="1" applyAlignment="1" applyProtection="1">
      <alignment horizontal="left"/>
    </xf>
    <xf numFmtId="0" fontId="0" fillId="0" borderId="0" xfId="0" applyFill="1" applyBorder="1" applyAlignment="1" applyProtection="1"/>
    <xf numFmtId="0" fontId="4" fillId="0" borderId="0" xfId="0" applyFont="1" applyFill="1" applyBorder="1" applyProtection="1"/>
    <xf numFmtId="0" fontId="39" fillId="0" borderId="0" xfId="0" applyFont="1" applyFill="1" applyBorder="1" applyProtection="1"/>
    <xf numFmtId="0" fontId="0" fillId="0" borderId="0" xfId="0" applyFill="1" applyBorder="1" applyAlignment="1" applyProtection="1">
      <alignment horizontal="center"/>
    </xf>
    <xf numFmtId="0" fontId="0" fillId="0" borderId="0" xfId="0" applyFill="1" applyBorder="1" applyAlignment="1" applyProtection="1">
      <alignment horizontal="left" vertical="top" wrapText="1"/>
    </xf>
    <xf numFmtId="0" fontId="0" fillId="0" borderId="0" xfId="0" applyAlignment="1" applyProtection="1">
      <alignment horizontal="left" vertical="top" wrapText="1"/>
    </xf>
    <xf numFmtId="0" fontId="0" fillId="0" borderId="0" xfId="0" applyFill="1" applyBorder="1" applyAlignment="1" applyProtection="1">
      <alignment vertical="center" wrapText="1"/>
    </xf>
    <xf numFmtId="175" fontId="0" fillId="0" borderId="0" xfId="0" applyNumberFormat="1" applyFill="1" applyBorder="1" applyAlignment="1" applyProtection="1"/>
    <xf numFmtId="0" fontId="0" fillId="0" borderId="0" xfId="0" applyFill="1" applyBorder="1" applyAlignment="1" applyProtection="1">
      <alignment vertical="top" wrapText="1"/>
    </xf>
    <xf numFmtId="174" fontId="0" fillId="0" borderId="0" xfId="0" applyNumberFormat="1" applyFill="1" applyBorder="1" applyAlignment="1" applyProtection="1"/>
    <xf numFmtId="4" fontId="51" fillId="0" borderId="0" xfId="0" applyNumberFormat="1" applyFont="1" applyBorder="1" applyAlignment="1">
      <alignment vertical="center"/>
    </xf>
    <xf numFmtId="4" fontId="85" fillId="0" borderId="0" xfId="0" applyNumberFormat="1" applyFont="1" applyFill="1" applyBorder="1" applyAlignment="1">
      <alignment vertical="center"/>
    </xf>
    <xf numFmtId="0" fontId="39" fillId="0" borderId="0" xfId="0" applyFont="1" applyAlignment="1" applyProtection="1">
      <alignment vertical="center"/>
      <protection locked="0"/>
    </xf>
    <xf numFmtId="0" fontId="18" fillId="0" borderId="0" xfId="0" applyFont="1" applyFill="1" applyAlignment="1">
      <alignment horizontal="center"/>
    </xf>
    <xf numFmtId="0" fontId="30" fillId="0" borderId="0" xfId="0" applyFont="1" applyAlignment="1">
      <alignment horizontal="center"/>
    </xf>
    <xf numFmtId="0" fontId="39" fillId="0" borderId="0" xfId="0" applyFont="1" applyFill="1" applyAlignment="1">
      <alignment vertical="top" wrapText="1"/>
    </xf>
    <xf numFmtId="0" fontId="39" fillId="0" borderId="0" xfId="0" applyFont="1" applyAlignment="1">
      <alignment vertical="top"/>
    </xf>
    <xf numFmtId="0" fontId="86" fillId="0" borderId="0" xfId="0" applyFont="1" applyAlignment="1">
      <alignment horizontal="left"/>
    </xf>
    <xf numFmtId="171" fontId="0" fillId="3" borderId="0" xfId="0" applyNumberFormat="1" applyFill="1" applyBorder="1" applyAlignment="1" applyProtection="1">
      <alignment horizontal="center" vertical="top" wrapText="1"/>
      <protection locked="0"/>
    </xf>
    <xf numFmtId="2" fontId="0" fillId="0" borderId="0" xfId="0" applyNumberFormat="1" applyBorder="1"/>
    <xf numFmtId="49" fontId="0" fillId="3" borderId="0" xfId="0" applyNumberFormat="1" applyFont="1" applyFill="1" applyAlignment="1" applyProtection="1">
      <alignment horizontal="center"/>
      <protection locked="0"/>
    </xf>
    <xf numFmtId="0" fontId="35" fillId="0" borderId="0" xfId="0" applyFont="1" applyAlignment="1">
      <alignment horizontal="left" vertical="top" wrapText="1"/>
    </xf>
    <xf numFmtId="0" fontId="4" fillId="4" borderId="6" xfId="0" applyFont="1" applyFill="1" applyBorder="1" applyAlignment="1">
      <alignment horizontal="left"/>
    </xf>
    <xf numFmtId="0" fontId="28" fillId="5" borderId="6" xfId="0" applyFont="1" applyFill="1" applyBorder="1" applyAlignment="1">
      <alignment horizontal="center"/>
    </xf>
    <xf numFmtId="0" fontId="22" fillId="4" borderId="1" xfId="0" applyFont="1" applyFill="1" applyBorder="1" applyAlignment="1">
      <alignment horizontal="center" wrapText="1"/>
    </xf>
    <xf numFmtId="0" fontId="28" fillId="3" borderId="2" xfId="0" applyFont="1" applyFill="1" applyBorder="1" applyAlignment="1" applyProtection="1">
      <alignment horizontal="center"/>
      <protection locked="0"/>
    </xf>
    <xf numFmtId="0" fontId="18" fillId="3" borderId="0" xfId="0" applyFont="1" applyFill="1" applyAlignment="1">
      <alignment horizontal="center"/>
    </xf>
    <xf numFmtId="0" fontId="57" fillId="3" borderId="0" xfId="0" applyFont="1" applyFill="1" applyAlignment="1" applyProtection="1">
      <alignment horizontal="center"/>
      <protection locked="0"/>
    </xf>
    <xf numFmtId="0" fontId="27" fillId="5" borderId="0" xfId="0" applyFont="1" applyFill="1" applyAlignment="1">
      <alignment horizontal="center"/>
    </xf>
    <xf numFmtId="0" fontId="39" fillId="0" borderId="0" xfId="0" applyFont="1" applyAlignment="1" applyProtection="1">
      <alignment horizontal="left" wrapText="1"/>
      <protection locked="0"/>
    </xf>
    <xf numFmtId="0" fontId="39" fillId="0" borderId="0" xfId="0" applyFont="1" applyAlignment="1" applyProtection="1">
      <alignment horizontal="left" vertical="center"/>
      <protection locked="0"/>
    </xf>
    <xf numFmtId="2" fontId="40" fillId="0" borderId="0" xfId="0" applyNumberFormat="1" applyFont="1" applyAlignment="1">
      <alignment horizontal="left" vertical="top" wrapText="1"/>
    </xf>
    <xf numFmtId="0" fontId="39" fillId="0" borderId="0" xfId="0" applyFont="1" applyFill="1" applyAlignment="1">
      <alignment horizontal="left" vertical="top" wrapText="1"/>
    </xf>
    <xf numFmtId="0" fontId="39" fillId="0" borderId="0" xfId="0" applyFont="1" applyFill="1" applyAlignment="1">
      <alignment horizontal="left" wrapText="1"/>
    </xf>
    <xf numFmtId="0" fontId="58" fillId="5" borderId="0" xfId="0" applyFont="1" applyFill="1" applyAlignment="1" applyProtection="1">
      <alignment horizontal="left" vertical="center" wrapText="1"/>
    </xf>
    <xf numFmtId="0" fontId="35" fillId="0" borderId="0" xfId="0" applyFont="1" applyAlignment="1" applyProtection="1">
      <alignment horizontal="left" vertical="top" wrapText="1"/>
    </xf>
    <xf numFmtId="0" fontId="30" fillId="5" borderId="0" xfId="0" applyFont="1" applyFill="1" applyAlignment="1" applyProtection="1">
      <alignment horizontal="left"/>
    </xf>
    <xf numFmtId="0" fontId="4" fillId="0" borderId="0" xfId="0" applyFont="1" applyAlignment="1" applyProtection="1">
      <alignment horizontal="left"/>
    </xf>
    <xf numFmtId="0" fontId="4" fillId="5" borderId="0" xfId="0" applyFont="1" applyFill="1" applyAlignment="1" applyProtection="1">
      <alignment horizontal="left" vertical="center"/>
    </xf>
    <xf numFmtId="0" fontId="58"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0" fontId="58" fillId="5" borderId="0" xfId="0" applyFont="1" applyFill="1" applyAlignment="1" applyProtection="1">
      <alignment horizontal="center" wrapText="1"/>
    </xf>
    <xf numFmtId="0" fontId="4" fillId="0" borderId="0" xfId="0" applyFont="1" applyAlignment="1" applyProtection="1">
      <alignment horizontal="center"/>
    </xf>
    <xf numFmtId="2" fontId="4" fillId="8" borderId="19" xfId="0" applyNumberFormat="1" applyFont="1" applyFill="1" applyBorder="1" applyAlignment="1" applyProtection="1">
      <alignment horizontal="right"/>
    </xf>
    <xf numFmtId="168" fontId="0" fillId="0" borderId="0" xfId="0" applyNumberFormat="1" applyAlignment="1" applyProtection="1">
      <alignment horizontal="center"/>
    </xf>
    <xf numFmtId="0" fontId="35" fillId="0" borderId="0" xfId="0" applyFont="1" applyAlignment="1" applyProtection="1">
      <alignment horizontal="center" vertical="top"/>
    </xf>
    <xf numFmtId="0" fontId="53" fillId="0" borderId="0" xfId="0" applyFont="1" applyAlignment="1" applyProtection="1">
      <alignment horizontal="center"/>
    </xf>
    <xf numFmtId="3" fontId="4" fillId="8" borderId="0" xfId="0" applyNumberFormat="1" applyFont="1" applyFill="1" applyBorder="1" applyAlignment="1" applyProtection="1">
      <alignment horizontal="right"/>
    </xf>
    <xf numFmtId="2" fontId="4" fillId="8" borderId="0" xfId="0" applyNumberFormat="1" applyFont="1" applyFill="1" applyBorder="1" applyAlignment="1" applyProtection="1">
      <alignment horizontal="right"/>
    </xf>
    <xf numFmtId="3" fontId="4" fillId="8" borderId="14" xfId="0" applyNumberFormat="1" applyFont="1" applyFill="1" applyBorder="1" applyAlignment="1" applyProtection="1">
      <alignment horizontal="right"/>
    </xf>
    <xf numFmtId="0" fontId="35" fillId="0" borderId="0" xfId="0" applyFont="1" applyAlignment="1" applyProtection="1">
      <alignment horizontal="center"/>
    </xf>
    <xf numFmtId="0" fontId="4" fillId="0" borderId="0" xfId="0" applyFont="1" applyAlignment="1" applyProtection="1">
      <alignment horizontal="right"/>
    </xf>
    <xf numFmtId="168" fontId="0" fillId="0" borderId="0" xfId="0" applyNumberFormat="1" applyAlignment="1" applyProtection="1">
      <alignment horizontal="left"/>
    </xf>
    <xf numFmtId="171" fontId="0" fillId="0" borderId="0" xfId="0" applyNumberFormat="1" applyAlignment="1" applyProtection="1">
      <alignment horizontal="left"/>
    </xf>
    <xf numFmtId="0" fontId="27" fillId="0" borderId="0" xfId="0" applyFont="1" applyAlignment="1" applyProtection="1">
      <alignment horizontal="left"/>
    </xf>
    <xf numFmtId="0" fontId="69" fillId="8" borderId="13" xfId="0" applyFont="1" applyFill="1" applyBorder="1" applyAlignment="1" applyProtection="1">
      <alignment horizontal="left"/>
    </xf>
    <xf numFmtId="0" fontId="69" fillId="8" borderId="14" xfId="0" applyFont="1" applyFill="1" applyBorder="1" applyAlignment="1" applyProtection="1">
      <alignment horizontal="left"/>
    </xf>
    <xf numFmtId="0" fontId="0" fillId="0" borderId="0" xfId="0" applyFont="1" applyAlignment="1" applyProtection="1">
      <alignment horizontal="left"/>
    </xf>
    <xf numFmtId="0" fontId="4" fillId="0" borderId="0" xfId="0" applyFont="1" applyFill="1" applyAlignment="1" applyProtection="1">
      <alignment horizontal="left"/>
    </xf>
    <xf numFmtId="0" fontId="0" fillId="0" borderId="0" xfId="0" applyAlignment="1" applyProtection="1">
      <alignment horizontal="left"/>
    </xf>
    <xf numFmtId="0" fontId="35" fillId="0" borderId="0" xfId="0" applyFont="1" applyAlignment="1" applyProtection="1">
      <alignment horizontal="center" vertical="center"/>
    </xf>
    <xf numFmtId="0" fontId="27" fillId="0" borderId="0" xfId="0" applyFont="1" applyFill="1" applyBorder="1" applyAlignment="1">
      <alignment horizontal="left" vertical="center"/>
    </xf>
    <xf numFmtId="168" fontId="4" fillId="0" borderId="6" xfId="0" applyNumberFormat="1" applyFont="1" applyBorder="1" applyAlignment="1">
      <alignment horizontal="center"/>
    </xf>
    <xf numFmtId="180" fontId="4" fillId="0" borderId="0" xfId="0" applyNumberFormat="1" applyFont="1" applyAlignment="1">
      <alignment horizontal="center"/>
    </xf>
    <xf numFmtId="0" fontId="4" fillId="5" borderId="0" xfId="0" applyFont="1" applyFill="1" applyAlignment="1">
      <alignment horizontal="center" vertical="center"/>
    </xf>
    <xf numFmtId="168" fontId="0" fillId="0" borderId="0" xfId="0" applyNumberFormat="1" applyFont="1" applyBorder="1" applyAlignment="1">
      <alignment horizontal="center" vertical="center"/>
    </xf>
    <xf numFmtId="168" fontId="0" fillId="0" borderId="0" xfId="0" applyNumberFormat="1" applyFont="1" applyBorder="1" applyAlignment="1">
      <alignment horizontal="right" vertical="center"/>
    </xf>
    <xf numFmtId="0" fontId="0" fillId="0" borderId="22" xfId="0" applyFont="1" applyBorder="1" applyAlignment="1">
      <alignment horizontal="left" wrapText="1"/>
    </xf>
    <xf numFmtId="0" fontId="0" fillId="0" borderId="6" xfId="0" applyFont="1" applyBorder="1" applyAlignment="1">
      <alignment horizontal="left" wrapText="1"/>
    </xf>
    <xf numFmtId="0" fontId="0" fillId="0" borderId="8" xfId="0" applyFont="1" applyBorder="1" applyAlignment="1">
      <alignment horizontal="left" wrapText="1"/>
    </xf>
    <xf numFmtId="2" fontId="0" fillId="0" borderId="0" xfId="0" applyNumberFormat="1" applyAlignment="1">
      <alignment horizontal="center" vertical="center"/>
    </xf>
    <xf numFmtId="2" fontId="0" fillId="4" borderId="9" xfId="0" applyNumberFormat="1" applyFill="1" applyBorder="1" applyAlignment="1">
      <alignment horizontal="center" vertical="center"/>
    </xf>
    <xf numFmtId="0" fontId="39" fillId="0" borderId="2" xfId="0" applyFont="1" applyBorder="1" applyAlignment="1">
      <alignment horizontal="left" vertical="top" wrapText="1"/>
    </xf>
    <xf numFmtId="0" fontId="39" fillId="0" borderId="0" xfId="0" applyFont="1" applyBorder="1" applyAlignment="1">
      <alignment horizontal="left" vertical="top" wrapText="1"/>
    </xf>
    <xf numFmtId="0" fontId="39" fillId="0" borderId="1" xfId="0" applyFont="1" applyBorder="1" applyAlignment="1">
      <alignment horizontal="left" vertical="top" wrapText="1"/>
    </xf>
    <xf numFmtId="0" fontId="39" fillId="0" borderId="0" xfId="0" applyFont="1" applyAlignment="1">
      <alignment horizontal="left" vertical="top" wrapText="1"/>
    </xf>
    <xf numFmtId="0" fontId="0" fillId="0" borderId="12" xfId="0" applyBorder="1" applyAlignment="1">
      <alignment horizontal="center" vertical="center"/>
    </xf>
    <xf numFmtId="0" fontId="39" fillId="0" borderId="0" xfId="0" applyFont="1" applyAlignment="1">
      <alignment horizontal="left" vertical="center"/>
    </xf>
    <xf numFmtId="0" fontId="39" fillId="0" borderId="0" xfId="0" applyFont="1" applyBorder="1" applyAlignment="1">
      <alignment horizontal="left" vertical="center"/>
    </xf>
    <xf numFmtId="174" fontId="69" fillId="4" borderId="12" xfId="0" applyNumberFormat="1" applyFont="1" applyFill="1" applyBorder="1" applyAlignment="1">
      <alignment horizontal="center" vertical="center"/>
    </xf>
    <xf numFmtId="174" fontId="69" fillId="4" borderId="26" xfId="0" applyNumberFormat="1" applyFont="1" applyFill="1" applyBorder="1" applyAlignment="1">
      <alignment horizontal="center" vertical="center"/>
    </xf>
    <xf numFmtId="3" fontId="39" fillId="0" borderId="0" xfId="0" applyNumberFormat="1" applyFont="1" applyAlignment="1">
      <alignment horizontal="left" vertical="center"/>
    </xf>
    <xf numFmtId="4" fontId="4" fillId="4" borderId="27" xfId="0" applyNumberFormat="1" applyFont="1" applyFill="1" applyBorder="1" applyAlignment="1">
      <alignment horizontal="center" vertical="center"/>
    </xf>
    <xf numFmtId="0" fontId="4" fillId="0" borderId="0" xfId="0" applyFont="1" applyAlignment="1">
      <alignment horizontal="left"/>
    </xf>
    <xf numFmtId="0" fontId="4" fillId="0" borderId="9" xfId="0" applyFont="1" applyBorder="1" applyAlignment="1">
      <alignment horizontal="left"/>
    </xf>
    <xf numFmtId="0" fontId="0" fillId="0" borderId="0" xfId="0" applyFont="1" applyFill="1" applyAlignment="1">
      <alignment horizontal="left" vertical="top" wrapText="1"/>
    </xf>
    <xf numFmtId="0" fontId="39" fillId="0" borderId="0" xfId="0" quotePrefix="1" applyFont="1" applyAlignment="1">
      <alignment horizontal="center"/>
    </xf>
    <xf numFmtId="0" fontId="39" fillId="0" borderId="12" xfId="0" applyFont="1" applyFill="1" applyBorder="1" applyAlignment="1">
      <alignment horizontal="left" vertical="top" wrapText="1"/>
    </xf>
    <xf numFmtId="0" fontId="39" fillId="0" borderId="0" xfId="0" applyFont="1" applyFill="1" applyBorder="1" applyAlignment="1">
      <alignment horizontal="left" vertical="top" wrapText="1"/>
    </xf>
    <xf numFmtId="0" fontId="4" fillId="7" borderId="6" xfId="0" applyFont="1" applyFill="1" applyBorder="1" applyAlignment="1">
      <alignment horizontal="left"/>
    </xf>
    <xf numFmtId="0" fontId="0" fillId="0" borderId="0" xfId="0" applyAlignment="1">
      <alignment horizontal="center"/>
    </xf>
    <xf numFmtId="0" fontId="39" fillId="0" borderId="0" xfId="0" applyFont="1" applyFill="1" applyBorder="1" applyAlignment="1">
      <alignment horizontal="left" vertical="center" wrapText="1"/>
    </xf>
    <xf numFmtId="0" fontId="4" fillId="0" borderId="0" xfId="0" applyFont="1" applyFill="1" applyAlignment="1">
      <alignment horizontal="left"/>
    </xf>
    <xf numFmtId="0" fontId="0" fillId="0" borderId="0" xfId="0" applyFont="1" applyFill="1" applyAlignment="1">
      <alignment horizontal="left"/>
    </xf>
    <xf numFmtId="0" fontId="67" fillId="3" borderId="0" xfId="0" applyFont="1" applyFill="1" applyAlignment="1">
      <alignment horizontal="left"/>
    </xf>
    <xf numFmtId="0" fontId="0" fillId="0" borderId="0" xfId="0" applyFont="1" applyAlignment="1">
      <alignment horizontal="left" vertical="top" wrapText="1"/>
    </xf>
    <xf numFmtId="0" fontId="4" fillId="5" borderId="9" xfId="0" applyFont="1" applyFill="1" applyBorder="1" applyAlignment="1">
      <alignment horizontal="center" vertical="center"/>
    </xf>
    <xf numFmtId="174" fontId="69" fillId="7" borderId="12" xfId="0" applyNumberFormat="1" applyFont="1" applyFill="1" applyBorder="1" applyAlignment="1">
      <alignment horizontal="right" vertical="center"/>
    </xf>
    <xf numFmtId="174" fontId="69" fillId="7" borderId="6" xfId="0" applyNumberFormat="1" applyFont="1" applyFill="1" applyBorder="1" applyAlignment="1">
      <alignment horizontal="right" vertical="center"/>
    </xf>
    <xf numFmtId="174" fontId="74" fillId="7" borderId="26" xfId="0" applyNumberFormat="1" applyFont="1" applyFill="1" applyBorder="1" applyAlignment="1">
      <alignment horizontal="right" vertical="center"/>
    </xf>
    <xf numFmtId="168" fontId="39" fillId="0" borderId="0" xfId="0" applyNumberFormat="1" applyFont="1" applyBorder="1" applyAlignment="1">
      <alignment horizontal="left" vertical="center"/>
    </xf>
    <xf numFmtId="0" fontId="52" fillId="0" borderId="0" xfId="0" applyFont="1" applyAlignment="1">
      <alignment horizontal="left" vertical="top" wrapText="1"/>
    </xf>
    <xf numFmtId="2" fontId="39" fillId="0" borderId="0" xfId="0" applyNumberFormat="1" applyFont="1" applyFill="1" applyBorder="1" applyAlignment="1">
      <alignment horizontal="center" vertical="center"/>
    </xf>
    <xf numFmtId="168" fontId="39" fillId="0" borderId="0" xfId="0" applyNumberFormat="1" applyFont="1" applyBorder="1" applyAlignment="1">
      <alignment horizontal="right" vertical="center"/>
    </xf>
    <xf numFmtId="165" fontId="39" fillId="0" borderId="0" xfId="0" applyNumberFormat="1" applyFont="1" applyAlignment="1">
      <alignment horizontal="right" vertical="center"/>
    </xf>
    <xf numFmtId="165" fontId="39" fillId="0" borderId="0" xfId="0" applyNumberFormat="1" applyFont="1" applyBorder="1" applyAlignment="1">
      <alignment horizontal="right" vertical="center"/>
    </xf>
    <xf numFmtId="4" fontId="4" fillId="5" borderId="12" xfId="0" applyNumberFormat="1" applyFont="1" applyFill="1" applyBorder="1" applyAlignment="1">
      <alignment horizontal="center" vertical="center"/>
    </xf>
    <xf numFmtId="168" fontId="4" fillId="4" borderId="6" xfId="0" applyNumberFormat="1" applyFont="1" applyFill="1" applyBorder="1" applyAlignment="1">
      <alignment horizontal="center" vertical="center"/>
    </xf>
    <xf numFmtId="180" fontId="58" fillId="0" borderId="0" xfId="0" applyNumberFormat="1" applyFont="1" applyAlignment="1">
      <alignment horizontal="center"/>
    </xf>
    <xf numFmtId="0" fontId="39" fillId="5" borderId="12" xfId="0" applyFont="1" applyFill="1" applyBorder="1" applyAlignment="1">
      <alignment horizontal="right" vertical="center"/>
    </xf>
    <xf numFmtId="4" fontId="4" fillId="0" borderId="31" xfId="0" applyNumberFormat="1" applyFont="1" applyFill="1" applyBorder="1" applyAlignment="1">
      <alignment horizontal="center" vertical="center"/>
    </xf>
    <xf numFmtId="4" fontId="4" fillId="0" borderId="30" xfId="0" applyNumberFormat="1" applyFont="1" applyFill="1" applyBorder="1" applyAlignment="1">
      <alignment horizontal="center" vertical="center"/>
    </xf>
    <xf numFmtId="165" fontId="0" fillId="4" borderId="6" xfId="0" applyNumberFormat="1" applyFill="1" applyBorder="1" applyAlignment="1">
      <alignment horizontal="left" vertical="center"/>
    </xf>
    <xf numFmtId="0" fontId="39" fillId="0" borderId="12" xfId="0" applyFont="1" applyBorder="1" applyAlignment="1">
      <alignment horizontal="left" vertical="center"/>
    </xf>
    <xf numFmtId="168" fontId="39" fillId="0" borderId="12" xfId="0" applyNumberFormat="1" applyFont="1" applyBorder="1" applyAlignment="1">
      <alignment horizontal="left" vertical="center"/>
    </xf>
    <xf numFmtId="0" fontId="4" fillId="0" borderId="3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31" xfId="0" applyFont="1" applyBorder="1" applyAlignment="1">
      <alignment horizontal="center" vertical="center"/>
    </xf>
    <xf numFmtId="0" fontId="4" fillId="0" borderId="9" xfId="0" applyFont="1" applyBorder="1" applyAlignment="1">
      <alignment horizontal="center" vertical="center"/>
    </xf>
    <xf numFmtId="169" fontId="0" fillId="0" borderId="22" xfId="0" applyNumberFormat="1" applyFont="1" applyFill="1" applyBorder="1" applyAlignment="1">
      <alignment horizontal="center" vertical="center"/>
    </xf>
    <xf numFmtId="169" fontId="0" fillId="0" borderId="6" xfId="0" applyNumberFormat="1" applyFont="1" applyFill="1" applyBorder="1" applyAlignment="1">
      <alignment horizontal="center" vertical="center"/>
    </xf>
    <xf numFmtId="169" fontId="4" fillId="3" borderId="29" xfId="0" applyNumberFormat="1" applyFont="1" applyFill="1" applyBorder="1" applyAlignment="1">
      <alignment horizontal="center" vertical="center"/>
    </xf>
    <xf numFmtId="169" fontId="4" fillId="3" borderId="11" xfId="0" applyNumberFormat="1" applyFont="1" applyFill="1" applyBorder="1" applyAlignment="1">
      <alignment horizontal="center" vertical="center"/>
    </xf>
    <xf numFmtId="175" fontId="4" fillId="0" borderId="0" xfId="0" applyNumberFormat="1" applyFont="1" applyAlignment="1">
      <alignment horizontal="center" vertical="center"/>
    </xf>
    <xf numFmtId="175" fontId="69" fillId="5" borderId="9" xfId="0" applyNumberFormat="1" applyFont="1" applyFill="1" applyBorder="1" applyAlignment="1">
      <alignment horizontal="center" vertical="center"/>
    </xf>
    <xf numFmtId="0" fontId="43" fillId="0" borderId="0" xfId="0" applyFont="1" applyFill="1" applyBorder="1" applyAlignment="1">
      <alignment horizontal="left" vertical="center" wrapText="1"/>
    </xf>
    <xf numFmtId="0" fontId="0" fillId="0" borderId="0" xfId="0" applyFont="1" applyFill="1" applyBorder="1" applyAlignment="1">
      <alignment horizontal="right" vertical="center"/>
    </xf>
    <xf numFmtId="9" fontId="0" fillId="0" borderId="0" xfId="0" applyNumberFormat="1" applyFont="1" applyFill="1" applyBorder="1" applyAlignment="1">
      <alignment horizontal="center" vertical="center"/>
    </xf>
    <xf numFmtId="175" fontId="0" fillId="0" borderId="0" xfId="0" applyNumberFormat="1" applyFill="1" applyBorder="1" applyAlignment="1">
      <alignment horizontal="center" vertical="center"/>
    </xf>
    <xf numFmtId="175" fontId="4" fillId="5" borderId="11" xfId="0" applyNumberFormat="1" applyFont="1" applyFill="1" applyBorder="1" applyAlignment="1">
      <alignment horizontal="center" vertical="center"/>
    </xf>
    <xf numFmtId="0" fontId="0" fillId="0" borderId="0" xfId="0" applyAlignment="1">
      <alignment horizontal="left" wrapText="1"/>
    </xf>
    <xf numFmtId="0" fontId="27" fillId="2" borderId="0" xfId="0" applyFont="1" applyFill="1" applyBorder="1" applyAlignment="1">
      <alignment horizontal="center" vertical="center"/>
    </xf>
    <xf numFmtId="0" fontId="27" fillId="2" borderId="6" xfId="0" applyFont="1" applyFill="1" applyBorder="1" applyAlignment="1">
      <alignment horizontal="center" vertical="center"/>
    </xf>
    <xf numFmtId="0" fontId="12" fillId="0" borderId="0" xfId="0" applyFont="1" applyAlignment="1">
      <alignment horizontal="center"/>
    </xf>
    <xf numFmtId="0" fontId="12" fillId="0" borderId="0" xfId="0" applyFont="1" applyAlignment="1">
      <alignment horizontal="left" vertical="top" wrapText="1"/>
    </xf>
    <xf numFmtId="0" fontId="12" fillId="0" borderId="0" xfId="0" applyFont="1" applyAlignment="1">
      <alignment horizontal="center" wrapText="1"/>
    </xf>
    <xf numFmtId="0" fontId="12" fillId="0" borderId="0" xfId="0" applyFont="1" applyAlignment="1">
      <alignment horizontal="center" vertical="top"/>
    </xf>
    <xf numFmtId="0" fontId="0" fillId="0" borderId="0" xfId="0" applyAlignment="1">
      <alignment horizontal="left" vertical="top" wrapText="1"/>
    </xf>
    <xf numFmtId="0" fontId="0" fillId="0" borderId="0" xfId="0" applyAlignment="1">
      <alignment horizontal="center" wrapText="1"/>
    </xf>
    <xf numFmtId="169" fontId="12" fillId="0" borderId="0" xfId="0" applyNumberFormat="1" applyFont="1" applyAlignment="1">
      <alignment horizontal="left" vertical="top" wrapText="1"/>
    </xf>
    <xf numFmtId="0" fontId="11" fillId="6" borderId="0" xfId="0" applyFont="1" applyFill="1" applyAlignment="1">
      <alignment horizontal="left" vertical="top" wrapText="1"/>
    </xf>
    <xf numFmtId="0" fontId="4" fillId="5" borderId="0" xfId="0" applyFont="1" applyFill="1" applyAlignment="1">
      <alignment horizontal="center"/>
    </xf>
    <xf numFmtId="0" fontId="0" fillId="0" borderId="2" xfId="0" applyBorder="1" applyAlignment="1">
      <alignment horizontal="center"/>
    </xf>
    <xf numFmtId="0" fontId="0" fillId="0" borderId="1" xfId="0" applyBorder="1" applyAlignment="1">
      <alignment horizontal="left"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1" fillId="0" borderId="0" xfId="0" applyFont="1" applyBorder="1" applyAlignment="1">
      <alignment horizontal="center"/>
    </xf>
    <xf numFmtId="0" fontId="31" fillId="0" borderId="1" xfId="0" applyFont="1"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31" fillId="0" borderId="1" xfId="0" applyFont="1" applyBorder="1" applyAlignment="1">
      <alignment horizontal="center" wrapText="1"/>
    </xf>
    <xf numFmtId="0" fontId="31" fillId="0" borderId="0" xfId="0" applyFont="1" applyAlignment="1">
      <alignment horizontal="center"/>
    </xf>
    <xf numFmtId="0" fontId="0" fillId="0" borderId="1" xfId="0" applyBorder="1" applyAlignment="1">
      <alignment horizontal="center" wrapText="1"/>
    </xf>
    <xf numFmtId="0" fontId="31" fillId="0" borderId="2" xfId="0" applyFont="1" applyBorder="1" applyAlignment="1">
      <alignment horizontal="center"/>
    </xf>
    <xf numFmtId="0" fontId="31" fillId="0" borderId="0" xfId="0" applyFont="1" applyAlignment="1">
      <alignment horizontal="center" wrapText="1"/>
    </xf>
    <xf numFmtId="0" fontId="4" fillId="2" borderId="0" xfId="0" applyFont="1" applyFill="1" applyAlignment="1">
      <alignment horizontal="center"/>
    </xf>
  </cellXfs>
  <cellStyles count="8">
    <cellStyle name="Euro" xfId="2"/>
    <cellStyle name="Standard" xfId="0" builtinId="0"/>
    <cellStyle name="Standard 2" xfId="1"/>
    <cellStyle name="Standard 2 2" xfId="3"/>
    <cellStyle name="Standard 3" xfId="4"/>
    <cellStyle name="Standard 3 2" xfId="5"/>
    <cellStyle name="Standard 4" xfId="6"/>
    <cellStyle name="Standard 5" xfId="7"/>
  </cellStyles>
  <dxfs count="10">
    <dxf>
      <font>
        <color rgb="FFFF0000"/>
      </font>
    </dxf>
    <dxf>
      <font>
        <color rgb="FFFF0000"/>
      </font>
    </dxf>
    <dxf>
      <font>
        <color rgb="FFFF0000"/>
      </font>
    </dxf>
    <dxf>
      <font>
        <strike val="0"/>
        <color rgb="FFFF0000"/>
      </font>
    </dxf>
    <dxf>
      <font>
        <color rgb="FFFE3E02"/>
      </font>
    </dxf>
    <dxf>
      <font>
        <color rgb="FFFF0000"/>
      </font>
    </dxf>
    <dxf>
      <font>
        <b/>
        <i val="0"/>
        <color rgb="FFFF0000"/>
      </font>
    </dxf>
    <dxf>
      <font>
        <b/>
        <i val="0"/>
        <color rgb="FF7030A0"/>
      </font>
    </dxf>
    <dxf>
      <font>
        <b/>
        <i val="0"/>
        <color rgb="FF0070C0"/>
      </font>
    </dxf>
    <dxf>
      <font>
        <strike val="0"/>
        <color rgb="FFFF0000"/>
      </font>
    </dxf>
  </dxfs>
  <tableStyles count="0" defaultTableStyle="TableStyleMedium2" defaultPivotStyle="PivotStyleLight16"/>
  <colors>
    <mruColors>
      <color rgb="FF66FF33"/>
      <color rgb="FF00FFCC"/>
      <color rgb="FFFF9966"/>
      <color rgb="FFFFCC00"/>
      <color rgb="FFFFFF66"/>
      <color rgb="FFFFFF99"/>
      <color rgb="FFCCFF99"/>
      <color rgb="FF99FF99"/>
      <color rgb="FF99FF66"/>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aseline="0"/>
              <a:t>Wärme</a:t>
            </a:r>
          </a:p>
        </c:rich>
      </c:tx>
      <c:overlay val="1"/>
    </c:title>
    <c:autoTitleDeleted val="0"/>
    <c:plotArea>
      <c:layout>
        <c:manualLayout>
          <c:layoutTarget val="inner"/>
          <c:xMode val="edge"/>
          <c:yMode val="edge"/>
          <c:x val="0.16013240011665206"/>
          <c:y val="4.4995013921132296E-2"/>
          <c:w val="0.78503431515505007"/>
          <c:h val="0.82092599071359995"/>
        </c:manualLayout>
      </c:layout>
      <c:scatterChart>
        <c:scatterStyle val="lineMarker"/>
        <c:varyColors val="0"/>
        <c:ser>
          <c:idx val="0"/>
          <c:order val="0"/>
          <c:tx>
            <c:v>JDL</c:v>
          </c:tx>
          <c:spPr>
            <a:ln w="22225">
              <a:solidFill>
                <a:schemeClr val="tx1"/>
              </a:solidFill>
            </a:ln>
          </c:spPr>
          <c:marker>
            <c:symbol val="none"/>
          </c:marker>
          <c:dLbls>
            <c:dLbl>
              <c:idx val="0"/>
              <c:layout>
                <c:manualLayout>
                  <c:x val="-0.20441129069392663"/>
                  <c:y val="-2.0035263065855983E-3"/>
                </c:manualLayout>
              </c:layout>
              <c:tx>
                <c:strRef>
                  <c:f>'Auslegung thermisch'!$B$5</c:f>
                  <c:strCache>
                    <c:ptCount val="1"/>
                    <c:pt idx="0">
                      <c:v>87 kW</c:v>
                    </c:pt>
                  </c:strCache>
                </c:strRef>
              </c:tx>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0.95374146499402768</c:v>
                </c:pt>
                <c:pt idx="2">
                  <c:v>0.93687593274032965</c:v>
                </c:pt>
                <c:pt idx="3">
                  <c:v>0.92428765031664573</c:v>
                </c:pt>
                <c:pt idx="4">
                  <c:v>0.9138613476002011</c:v>
                </c:pt>
                <c:pt idx="5">
                  <c:v>0.90479508630390904</c:v>
                </c:pt>
                <c:pt idx="6">
                  <c:v>0.89668346710109403</c:v>
                </c:pt>
                <c:pt idx="7">
                  <c:v>0.88928830757092625</c:v>
                </c:pt>
                <c:pt idx="8">
                  <c:v>0.88245580870556628</c:v>
                </c:pt>
                <c:pt idx="9">
                  <c:v>0.87607995164925945</c:v>
                </c:pt>
                <c:pt idx="10">
                  <c:v>0.87008405314117176</c:v>
                </c:pt>
                <c:pt idx="11">
                  <c:v>0.86441056071137157</c:v>
                </c:pt>
                <c:pt idx="12">
                  <c:v>0.85901499537535142</c:v>
                </c:pt>
                <c:pt idx="13">
                  <c:v>0.85386215286396383</c:v>
                </c:pt>
                <c:pt idx="14">
                  <c:v>0.84892361337378053</c:v>
                </c:pt>
                <c:pt idx="15">
                  <c:v>0.84417604845459615</c:v>
                </c:pt>
                <c:pt idx="16">
                  <c:v>0.8396000341062374</c:v>
                </c:pt>
                <c:pt idx="17">
                  <c:v>0.83517919678530073</c:v>
                </c:pt>
                <c:pt idx="18">
                  <c:v>0.83089958499758332</c:v>
                </c:pt>
                <c:pt idx="19">
                  <c:v>0.82674919775669586</c:v>
                </c:pt>
                <c:pt idx="20">
                  <c:v>0.82271762461648124</c:v>
                </c:pt>
                <c:pt idx="21">
                  <c:v>0.81879576665919518</c:v>
                </c:pt>
                <c:pt idx="22">
                  <c:v>0.81497561727254575</c:v>
                </c:pt>
                <c:pt idx="23">
                  <c:v>0.81125008778769037</c:v>
                </c:pt>
                <c:pt idx="24">
                  <c:v>0.80761286726044723</c:v>
                </c:pt>
                <c:pt idx="25">
                  <c:v>0.80405830857570626</c:v>
                </c:pt>
                <c:pt idx="26">
                  <c:v>0.8005813350853509</c:v>
                </c:pt>
                <c:pt idx="27">
                  <c:v>0.79717736343578294</c:v>
                </c:pt>
                <c:pt idx="28">
                  <c:v>0.79384223928600006</c:v>
                </c:pt>
                <c:pt idx="29">
                  <c:v>0.79057218338256197</c:v>
                </c:pt>
                <c:pt idx="30">
                  <c:v>0.78736374602546866</c:v>
                </c:pt>
                <c:pt idx="31">
                  <c:v>0.784213768384876</c:v>
                </c:pt>
                <c:pt idx="32">
                  <c:v>0.78111934945152361</c:v>
                </c:pt>
                <c:pt idx="33">
                  <c:v>0.77807781765105233</c:v>
                </c:pt>
                <c:pt idx="34">
                  <c:v>0.77508670634350396</c:v>
                </c:pt>
                <c:pt idx="35">
                  <c:v>0.7721437325782734</c:v>
                </c:pt>
                <c:pt idx="36">
                  <c:v>0.76924677859182999</c:v>
                </c:pt>
                <c:pt idx="37">
                  <c:v>0.76639387562818839</c:v>
                </c:pt>
                <c:pt idx="38">
                  <c:v>0.76358318973598682</c:v>
                </c:pt>
                <c:pt idx="39">
                  <c:v>0.76081300925531603</c:v>
                </c:pt>
                <c:pt idx="40">
                  <c:v>0.75808173375532661</c:v>
                </c:pt>
                <c:pt idx="41">
                  <c:v>0.75538786422253479</c:v>
                </c:pt>
                <c:pt idx="42">
                  <c:v>0.75272999433152865</c:v>
                </c:pt>
                <c:pt idx="43">
                  <c:v>0.75010680265586749</c:v>
                </c:pt>
                <c:pt idx="44">
                  <c:v>0.74751704569850963</c:v>
                </c:pt>
                <c:pt idx="45">
                  <c:v>0.74495955163896821</c:v>
                </c:pt>
                <c:pt idx="46">
                  <c:v>0.74243321470927637</c:v>
                </c:pt>
                <c:pt idx="47">
                  <c:v>0.73993699012329595</c:v>
                </c:pt>
                <c:pt idx="48">
                  <c:v>0.73746988949436609</c:v>
                </c:pt>
                <c:pt idx="49">
                  <c:v>0.73503097668511663</c:v>
                </c:pt>
                <c:pt idx="50">
                  <c:v>0.73261936404073758</c:v>
                </c:pt>
                <c:pt idx="51">
                  <c:v>0.73023420896335134</c:v>
                </c:pt>
                <c:pt idx="52">
                  <c:v>0.727874710790544</c:v>
                </c:pt>
                <c:pt idx="53">
                  <c:v>0.72554010794574564</c:v>
                </c:pt>
                <c:pt idx="54">
                  <c:v>0.72322967533212335</c:v>
                </c:pt>
                <c:pt idx="55">
                  <c:v>0.72094272194507214</c:v>
                </c:pt>
                <c:pt idx="56">
                  <c:v>0.71867858868134482</c:v>
                </c:pt>
                <c:pt idx="57">
                  <c:v>0.71643664632541504</c:v>
                </c:pt>
                <c:pt idx="58">
                  <c:v>0.71421629369589279</c:v>
                </c:pt>
                <c:pt idx="59">
                  <c:v>0.71201695593674108</c:v>
                </c:pt>
                <c:pt idx="60">
                  <c:v>0.7098380829397275</c:v>
                </c:pt>
                <c:pt idx="61">
                  <c:v>0.70767914788602349</c:v>
                </c:pt>
                <c:pt idx="62">
                  <c:v>0.70553964589615148</c:v>
                </c:pt>
                <c:pt idx="63">
                  <c:v>0.70341909277862213</c:v>
                </c:pt>
                <c:pt idx="64">
                  <c:v>0.70131702386859895</c:v>
                </c:pt>
                <c:pt idx="65">
                  <c:v>0.69923299294881325</c:v>
                </c:pt>
                <c:pt idx="66">
                  <c:v>0.69716657124573511</c:v>
                </c:pt>
                <c:pt idx="67">
                  <c:v>0.69511734649469226</c:v>
                </c:pt>
                <c:pt idx="68">
                  <c:v>0.69308492206824879</c:v>
                </c:pt>
                <c:pt idx="69">
                  <c:v>0.69106891616269805</c:v>
                </c:pt>
                <c:pt idx="70">
                  <c:v>0.68906896103801141</c:v>
                </c:pt>
                <c:pt idx="71">
                  <c:v>0.68708470230702101</c:v>
                </c:pt>
                <c:pt idx="72">
                  <c:v>0.68511579826999869</c:v>
                </c:pt>
                <c:pt idx="73">
                  <c:v>0.68316191929114678</c:v>
                </c:pt>
                <c:pt idx="74">
                  <c:v>0.68122274721382126</c:v>
                </c:pt>
                <c:pt idx="75">
                  <c:v>0.67929797481159548</c:v>
                </c:pt>
                <c:pt idx="76">
                  <c:v>0.67738730527251823</c:v>
                </c:pt>
                <c:pt idx="77">
                  <c:v>0.67549045171415112</c:v>
                </c:pt>
                <c:pt idx="78">
                  <c:v>0.67360713672717387</c:v>
                </c:pt>
                <c:pt idx="79">
                  <c:v>0.67173709194552966</c:v>
                </c:pt>
                <c:pt idx="80">
                  <c:v>0.66988005764125458</c:v>
                </c:pt>
                <c:pt idx="81">
                  <c:v>0.66803578234227956</c:v>
                </c:pt>
                <c:pt idx="82">
                  <c:v>0.66620402247164157</c:v>
                </c:pt>
                <c:pt idx="83">
                  <c:v>0.66438454200665187</c:v>
                </c:pt>
                <c:pt idx="84">
                  <c:v>0.66257711215669846</c:v>
                </c:pt>
                <c:pt idx="85">
                  <c:v>0.66078151105844785</c:v>
                </c:pt>
                <c:pt idx="86">
                  <c:v>0.65899752348731955</c:v>
                </c:pt>
                <c:pt idx="87">
                  <c:v>0.65722494058418213</c:v>
                </c:pt>
                <c:pt idx="88">
                  <c:v>0.65546355959630231</c:v>
                </c:pt>
                <c:pt idx="89">
                  <c:v>0.65371318363165587</c:v>
                </c:pt>
                <c:pt idx="90">
                  <c:v>0.65197362142576032</c:v>
                </c:pt>
                <c:pt idx="91">
                  <c:v>0.65024468712026917</c:v>
                </c:pt>
                <c:pt idx="92">
                  <c:v>0.64852620005260486</c:v>
                </c:pt>
                <c:pt idx="93">
                  <c:v>0.64681798455596939</c:v>
                </c:pt>
                <c:pt idx="94">
                  <c:v>0.64511986976911584</c:v>
                </c:pt>
                <c:pt idx="95">
                  <c:v>0.64343168945530271</c:v>
                </c:pt>
                <c:pt idx="96">
                  <c:v>0.64175328182989921</c:v>
                </c:pt>
                <c:pt idx="97">
                  <c:v>0.6400844893961406</c:v>
                </c:pt>
                <c:pt idx="98">
                  <c:v>0.63842515878856942</c:v>
                </c:pt>
                <c:pt idx="99">
                  <c:v>0.63677514062372831</c:v>
                </c:pt>
                <c:pt idx="100">
                  <c:v>0.63513428935769789</c:v>
                </c:pt>
                <c:pt idx="101">
                  <c:v>0.63350246315010184</c:v>
                </c:pt>
                <c:pt idx="102">
                  <c:v>0.63187952373422462</c:v>
                </c:pt>
                <c:pt idx="103">
                  <c:v>0.63026533629290915</c:v>
                </c:pt>
                <c:pt idx="104">
                  <c:v>0.62865976933992462</c:v>
                </c:pt>
                <c:pt idx="105">
                  <c:v>0.62706269460651232</c:v>
                </c:pt>
                <c:pt idx="106">
                  <c:v>0.62547398693283718</c:v>
                </c:pt>
                <c:pt idx="107">
                  <c:v>0.62389352416408883</c:v>
                </c:pt>
                <c:pt idx="108">
                  <c:v>0.62232118705099038</c:v>
                </c:pt>
                <c:pt idx="109">
                  <c:v>0.62075685915449053</c:v>
                </c:pt>
                <c:pt idx="110">
                  <c:v>0.61920042675442444</c:v>
                </c:pt>
                <c:pt idx="111">
                  <c:v>0.61765177876194666</c:v>
                </c:pt>
                <c:pt idx="112">
                  <c:v>0.61611080663554418</c:v>
                </c:pt>
                <c:pt idx="113">
                  <c:v>0.61457740430045504</c:v>
                </c:pt>
                <c:pt idx="114">
                  <c:v>0.61305146807132571</c:v>
                </c:pt>
                <c:pt idx="115">
                  <c:v>0.61153289657794785</c:v>
                </c:pt>
                <c:pt idx="116">
                  <c:v>0.61002159069392825</c:v>
                </c:pt>
                <c:pt idx="117">
                  <c:v>0.608517453468151</c:v>
                </c:pt>
                <c:pt idx="118">
                  <c:v>0.60702039005889952</c:v>
                </c:pt>
                <c:pt idx="119">
                  <c:v>0.60553030767051363</c:v>
                </c:pt>
                <c:pt idx="120">
                  <c:v>0.60404711549246537</c:v>
                </c:pt>
                <c:pt idx="121">
                  <c:v>0.60257072464073747</c:v>
                </c:pt>
                <c:pt idx="122">
                  <c:v>0.60110104810140585</c:v>
                </c:pt>
                <c:pt idx="123">
                  <c:v>0.59963800067631867</c:v>
                </c:pt>
                <c:pt idx="124">
                  <c:v>0.59818149893078376</c:v>
                </c:pt>
                <c:pt idx="125">
                  <c:v>0.59673146114317022</c:v>
                </c:pt>
                <c:pt idx="126">
                  <c:v>0.59528780725634278</c:v>
                </c:pt>
                <c:pt idx="127">
                  <c:v>0.59385045883084464</c:v>
                </c:pt>
                <c:pt idx="128">
                  <c:v>0.59241933899975741</c:v>
                </c:pt>
                <c:pt idx="129">
                  <c:v>0.59099437242516006</c:v>
                </c:pt>
                <c:pt idx="130">
                  <c:v>0.58957548525612291</c:v>
                </c:pt>
                <c:pt idx="131">
                  <c:v>0.58816260508816764</c:v>
                </c:pt>
                <c:pt idx="132">
                  <c:v>0.58675566092413511</c:v>
                </c:pt>
                <c:pt idx="133">
                  <c:v>0.58535458313639688</c:v>
                </c:pt>
                <c:pt idx="134">
                  <c:v>0.58395930343036007</c:v>
                </c:pt>
                <c:pt idx="135">
                  <c:v>0.58256975480920725</c:v>
                </c:pt>
                <c:pt idx="136">
                  <c:v>0.58118587153982459</c:v>
                </c:pt>
                <c:pt idx="137">
                  <c:v>0.57980758911986596</c:v>
                </c:pt>
                <c:pt idx="138">
                  <c:v>0.57843484424591129</c:v>
                </c:pt>
                <c:pt idx="139">
                  <c:v>0.57706757478267046</c:v>
                </c:pt>
                <c:pt idx="140">
                  <c:v>0.57570571973319717</c:v>
                </c:pt>
                <c:pt idx="141">
                  <c:v>0.57434921921006554</c:v>
                </c:pt>
                <c:pt idx="142">
                  <c:v>0.57299801440747822</c:v>
                </c:pt>
                <c:pt idx="143">
                  <c:v>0.5716520475742648</c:v>
                </c:pt>
                <c:pt idx="144">
                  <c:v>0.57031126198774018</c:v>
                </c:pt>
                <c:pt idx="145">
                  <c:v>0.56897560192838514</c:v>
                </c:pt>
                <c:pt idx="146">
                  <c:v>0.56764501265532219</c:v>
                </c:pt>
                <c:pt idx="147">
                  <c:v>0.56631944038255388</c:v>
                </c:pt>
                <c:pt idx="148">
                  <c:v>0.56499883225593506</c:v>
                </c:pt>
                <c:pt idx="149">
                  <c:v>0.56368313633085276</c:v>
                </c:pt>
                <c:pt idx="150">
                  <c:v>0.56237230155058593</c:v>
                </c:pt>
                <c:pt idx="151">
                  <c:v>0.56106627772532147</c:v>
                </c:pt>
                <c:pt idx="152">
                  <c:v>0.55976501551180102</c:v>
                </c:pt>
                <c:pt idx="153">
                  <c:v>0.55846846639357572</c:v>
                </c:pt>
                <c:pt idx="154">
                  <c:v>0.55717658266184911</c:v>
                </c:pt>
                <c:pt idx="155">
                  <c:v>0.55588931739688263</c:v>
                </c:pt>
                <c:pt idx="156">
                  <c:v>0.55460662444994835</c:v>
                </c:pt>
                <c:pt idx="157">
                  <c:v>0.55332845842580647</c:v>
                </c:pt>
                <c:pt idx="158">
                  <c:v>0.55205477466568986</c:v>
                </c:pt>
                <c:pt idx="159">
                  <c:v>0.55078552923077839</c:v>
                </c:pt>
                <c:pt idx="160">
                  <c:v>0.54952067888614453</c:v>
                </c:pt>
                <c:pt idx="161">
                  <c:v>0.5482601810851564</c:v>
                </c:pt>
                <c:pt idx="162">
                  <c:v>0.54700399395431942</c:v>
                </c:pt>
                <c:pt idx="163">
                  <c:v>0.54575207627854416</c:v>
                </c:pt>
                <c:pt idx="164">
                  <c:v>0.54450438748682539</c:v>
                </c:pt>
                <c:pt idx="165">
                  <c:v>0.54326088763831537</c:v>
                </c:pt>
                <c:pt idx="166">
                  <c:v>0.542021537408784</c:v>
                </c:pt>
                <c:pt idx="167">
                  <c:v>0.54078629807744738</c:v>
                </c:pt>
                <c:pt idx="168">
                  <c:v>0.53955513151415557</c:v>
                </c:pt>
                <c:pt idx="169">
                  <c:v>0.53832800016692683</c:v>
                </c:pt>
                <c:pt idx="170">
                  <c:v>0.53710486704981675</c:v>
                </c:pt>
                <c:pt idx="171">
                  <c:v>0.53588569573111222</c:v>
                </c:pt>
                <c:pt idx="172">
                  <c:v>0.53467045032183835</c:v>
                </c:pt>
                <c:pt idx="173">
                  <c:v>0.53345909546457038</c:v>
                </c:pt>
                <c:pt idx="174">
                  <c:v>0.53225159632253738</c:v>
                </c:pt>
                <c:pt idx="175">
                  <c:v>0.53104791856901301</c:v>
                </c:pt>
                <c:pt idx="176">
                  <c:v>0.52984802837697975</c:v>
                </c:pt>
                <c:pt idx="177">
                  <c:v>0.52865189240906074</c:v>
                </c:pt>
                <c:pt idx="178">
                  <c:v>0.52745947780771085</c:v>
                </c:pt>
                <c:pt idx="179">
                  <c:v>0.52627075218565689</c:v>
                </c:pt>
                <c:pt idx="180">
                  <c:v>0.52508568361658148</c:v>
                </c:pt>
                <c:pt idx="181">
                  <c:v>0.52390424062604168</c:v>
                </c:pt>
                <c:pt idx="182">
                  <c:v>0.52272639218261618</c:v>
                </c:pt>
                <c:pt idx="183">
                  <c:v>0.52155210768927218</c:v>
                </c:pt>
                <c:pt idx="184">
                  <c:v>0.52038135697494869</c:v>
                </c:pt>
                <c:pt idx="185">
                  <c:v>0.51921411028634634</c:v>
                </c:pt>
                <c:pt idx="186">
                  <c:v>0.51805033827991875</c:v>
                </c:pt>
                <c:pt idx="187">
                  <c:v>0.51689001201406071</c:v>
                </c:pt>
                <c:pt idx="188">
                  <c:v>0.51573310294148555</c:v>
                </c:pt>
                <c:pt idx="189">
                  <c:v>0.51457958290178629</c:v>
                </c:pt>
                <c:pt idx="190">
                  <c:v>0.51342942411417658</c:v>
                </c:pt>
                <c:pt idx="191">
                  <c:v>0.51228259917040486</c:v>
                </c:pt>
                <c:pt idx="192">
                  <c:v>0.51113908102783723</c:v>
                </c:pt>
                <c:pt idx="193">
                  <c:v>0.50999884300270382</c:v>
                </c:pt>
                <c:pt idx="194">
                  <c:v>0.50886185876350454</c:v>
                </c:pt>
                <c:pt idx="195">
                  <c:v>0.50772810232456944</c:v>
                </c:pt>
                <c:pt idx="196">
                  <c:v>0.50659754803976842</c:v>
                </c:pt>
                <c:pt idx="197">
                  <c:v>0.50547017059636756</c:v>
                </c:pt>
                <c:pt idx="198">
                  <c:v>0.50434594500902707</c:v>
                </c:pt>
                <c:pt idx="199">
                  <c:v>0.50322484661393652</c:v>
                </c:pt>
                <c:pt idx="200">
                  <c:v>0.50210685106308506</c:v>
                </c:pt>
                <c:pt idx="201">
                  <c:v>0.50099193431866018</c:v>
                </c:pt>
                <c:pt idx="202">
                  <c:v>0.49988007264757539</c:v>
                </c:pt>
                <c:pt idx="203">
                  <c:v>0.49877124261611916</c:v>
                </c:pt>
                <c:pt idx="204">
                  <c:v>0.49766542108472389</c:v>
                </c:pt>
                <c:pt idx="205">
                  <c:v>0.49656258520285268</c:v>
                </c:pt>
                <c:pt idx="206">
                  <c:v>0.49546271240399808</c:v>
                </c:pt>
                <c:pt idx="207">
                  <c:v>0.4943657804007926</c:v>
                </c:pt>
                <c:pt idx="208">
                  <c:v>0.49327176718022447</c:v>
                </c:pt>
                <c:pt idx="209">
                  <c:v>0.49218065099896058</c:v>
                </c:pt>
                <c:pt idx="210">
                  <c:v>0.49109241037876872</c:v>
                </c:pt>
                <c:pt idx="211">
                  <c:v>0.490007024102041</c:v>
                </c:pt>
                <c:pt idx="212">
                  <c:v>0.48892447120741211</c:v>
                </c:pt>
                <c:pt idx="213">
                  <c:v>0.48784473098547187</c:v>
                </c:pt>
                <c:pt idx="214">
                  <c:v>0.48676778297457035</c:v>
                </c:pt>
                <c:pt idx="215">
                  <c:v>0.48569360695671093</c:v>
                </c:pt>
                <c:pt idx="216">
                  <c:v>0.48462218295353032</c:v>
                </c:pt>
                <c:pt idx="217">
                  <c:v>0.48355349122236357</c:v>
                </c:pt>
                <c:pt idx="218">
                  <c:v>0.48248751225239173</c:v>
                </c:pt>
                <c:pt idx="219">
                  <c:v>0.48142422676086882</c:v>
                </c:pt>
                <c:pt idx="220">
                  <c:v>0.48036361568942854</c:v>
                </c:pt>
                <c:pt idx="221">
                  <c:v>0.47930566020046561</c:v>
                </c:pt>
                <c:pt idx="222">
                  <c:v>0.47825034167359337</c:v>
                </c:pt>
                <c:pt idx="223">
                  <c:v>0.4771976417021726</c:v>
                </c:pt>
                <c:pt idx="224">
                  <c:v>0.47614754208991117</c:v>
                </c:pt>
                <c:pt idx="225">
                  <c:v>0.47510002484753366</c:v>
                </c:pt>
                <c:pt idx="226">
                  <c:v>0.47405507218951759</c:v>
                </c:pt>
                <c:pt idx="227">
                  <c:v>0.47301266653089469</c:v>
                </c:pt>
                <c:pt idx="228">
                  <c:v>0.47197279048411778</c:v>
                </c:pt>
                <c:pt idx="229">
                  <c:v>0.47093542685598877</c:v>
                </c:pt>
                <c:pt idx="230">
                  <c:v>0.46990055864464797</c:v>
                </c:pt>
                <c:pt idx="231">
                  <c:v>0.46886816903662376</c:v>
                </c:pt>
                <c:pt idx="232">
                  <c:v>0.46783824140393848</c:v>
                </c:pt>
                <c:pt idx="233">
                  <c:v>0.46681075930127336</c:v>
                </c:pt>
                <c:pt idx="234">
                  <c:v>0.46578570646318684</c:v>
                </c:pt>
                <c:pt idx="235">
                  <c:v>0.46476306680138824</c:v>
                </c:pt>
                <c:pt idx="236">
                  <c:v>0.46374282440206283</c:v>
                </c:pt>
                <c:pt idx="237">
                  <c:v>0.46272496352324965</c:v>
                </c:pt>
                <c:pt idx="238">
                  <c:v>0.46170946859226958</c:v>
                </c:pt>
                <c:pt idx="239">
                  <c:v>0.4606963242032015</c:v>
                </c:pt>
                <c:pt idx="240">
                  <c:v>0.45968551511440747</c:v>
                </c:pt>
                <c:pt idx="241">
                  <c:v>0.45867702624610396</c:v>
                </c:pt>
                <c:pt idx="242">
                  <c:v>0.45767084267798042</c:v>
                </c:pt>
                <c:pt idx="243">
                  <c:v>0.45666694964686005</c:v>
                </c:pt>
                <c:pt idx="244">
                  <c:v>0.45566533254440711</c:v>
                </c:pt>
                <c:pt idx="245">
                  <c:v>0.45466597691487498</c:v>
                </c:pt>
                <c:pt idx="246">
                  <c:v>0.453668868452897</c:v>
                </c:pt>
                <c:pt idx="247">
                  <c:v>0.4526739930013175</c:v>
                </c:pt>
                <c:pt idx="248">
                  <c:v>0.45168133654906339</c:v>
                </c:pt>
                <c:pt idx="249">
                  <c:v>0.45069088522905432</c:v>
                </c:pt>
                <c:pt idx="250">
                  <c:v>0.44970262531615135</c:v>
                </c:pt>
                <c:pt idx="251">
                  <c:v>0.44871654322514209</c:v>
                </c:pt>
                <c:pt idx="252">
                  <c:v>0.4477326255087638</c:v>
                </c:pt>
                <c:pt idx="253">
                  <c:v>0.44675085885576116</c:v>
                </c:pt>
                <c:pt idx="254">
                  <c:v>0.44577123008897801</c:v>
                </c:pt>
                <c:pt idx="255">
                  <c:v>0.444793726163486</c:v>
                </c:pt>
                <c:pt idx="256">
                  <c:v>0.44381833416474392</c:v>
                </c:pt>
                <c:pt idx="257">
                  <c:v>0.44284504130679114</c:v>
                </c:pt>
                <c:pt idx="258">
                  <c:v>0.44187383493047183</c:v>
                </c:pt>
                <c:pt idx="259">
                  <c:v>0.44090470250169289</c:v>
                </c:pt>
                <c:pt idx="260">
                  <c:v>0.439937631609709</c:v>
                </c:pt>
                <c:pt idx="261">
                  <c:v>0.43897260996544085</c:v>
                </c:pt>
                <c:pt idx="262">
                  <c:v>0.43800962539982058</c:v>
                </c:pt>
                <c:pt idx="263">
                  <c:v>0.43704866586216706</c:v>
                </c:pt>
                <c:pt idx="264">
                  <c:v>0.43608971941858865</c:v>
                </c:pt>
                <c:pt idx="265">
                  <c:v>0.43513277425041352</c:v>
                </c:pt>
                <c:pt idx="266">
                  <c:v>0.43417781865264782</c:v>
                </c:pt>
                <c:pt idx="267">
                  <c:v>0.4332248410324584</c:v>
                </c:pt>
                <c:pt idx="268">
                  <c:v>0.43227382990768315</c:v>
                </c:pt>
                <c:pt idx="269">
                  <c:v>0.43132477390536572</c:v>
                </c:pt>
                <c:pt idx="270">
                  <c:v>0.43037766176031522</c:v>
                </c:pt>
                <c:pt idx="271">
                  <c:v>0.42943248231368991</c:v>
                </c:pt>
                <c:pt idx="272">
                  <c:v>0.42848922451160509</c:v>
                </c:pt>
                <c:pt idx="273">
                  <c:v>0.42754787740376377</c:v>
                </c:pt>
                <c:pt idx="274">
                  <c:v>0.42660843014211081</c:v>
                </c:pt>
                <c:pt idx="275">
                  <c:v>0.42567087197950881</c:v>
                </c:pt>
                <c:pt idx="276">
                  <c:v>0.42473519226843615</c:v>
                </c:pt>
                <c:pt idx="277">
                  <c:v>0.42380138045970606</c:v>
                </c:pt>
                <c:pt idx="278">
                  <c:v>0.42286942610120759</c:v>
                </c:pt>
                <c:pt idx="279">
                  <c:v>0.42193931883666658</c:v>
                </c:pt>
                <c:pt idx="280">
                  <c:v>0.42101104840442627</c:v>
                </c:pt>
                <c:pt idx="281">
                  <c:v>0.42008460463624953</c:v>
                </c:pt>
                <c:pt idx="282">
                  <c:v>0.41915997745613798</c:v>
                </c:pt>
                <c:pt idx="283">
                  <c:v>0.41823715687917229</c:v>
                </c:pt>
                <c:pt idx="284">
                  <c:v>0.41731613301037018</c:v>
                </c:pt>
                <c:pt idx="285">
                  <c:v>0.41639689604356245</c:v>
                </c:pt>
                <c:pt idx="286">
                  <c:v>0.41547943626028772</c:v>
                </c:pt>
                <c:pt idx="287">
                  <c:v>0.41456374402870422</c:v>
                </c:pt>
                <c:pt idx="288">
                  <c:v>0.41364980980251842</c:v>
                </c:pt>
                <c:pt idx="289">
                  <c:v>0.41273762411993187</c:v>
                </c:pt>
                <c:pt idx="290">
                  <c:v>0.41182717760260334</c:v>
                </c:pt>
                <c:pt idx="291">
                  <c:v>0.4109184609546277</c:v>
                </c:pt>
                <c:pt idx="292">
                  <c:v>0.41001146496153129</c:v>
                </c:pt>
                <c:pt idx="293">
                  <c:v>0.40910618048928127</c:v>
                </c:pt>
                <c:pt idx="294">
                  <c:v>0.40820259848331308</c:v>
                </c:pt>
                <c:pt idx="295">
                  <c:v>0.40730070996756984</c:v>
                </c:pt>
                <c:pt idx="296">
                  <c:v>0.40640050604355915</c:v>
                </c:pt>
                <c:pt idx="297">
                  <c:v>0.40550197788942255</c:v>
                </c:pt>
                <c:pt idx="298">
                  <c:v>0.40460511675902056</c:v>
                </c:pt>
                <c:pt idx="299">
                  <c:v>0.40370991398103084</c:v>
                </c:pt>
                <c:pt idx="300">
                  <c:v>0.40281636095805995</c:v>
                </c:pt>
                <c:pt idx="301">
                  <c:v>0.40192444916576964</c:v>
                </c:pt>
                <c:pt idx="302">
                  <c:v>0.40103417015201559</c:v>
                </c:pt>
                <c:pt idx="303">
                  <c:v>0.40014551553599831</c:v>
                </c:pt>
                <c:pt idx="304">
                  <c:v>0.39925847700742867</c:v>
                </c:pt>
                <c:pt idx="305">
                  <c:v>0.39837304632570436</c:v>
                </c:pt>
                <c:pt idx="306">
                  <c:v>0.39748921531909931</c:v>
                </c:pt>
                <c:pt idx="307">
                  <c:v>0.39660697588396476</c:v>
                </c:pt>
                <c:pt idx="308">
                  <c:v>0.39572631998394314</c:v>
                </c:pt>
                <c:pt idx="309">
                  <c:v>0.39484723964919155</c:v>
                </c:pt>
                <c:pt idx="310">
                  <c:v>0.39396972697561949</c:v>
                </c:pt>
                <c:pt idx="311">
                  <c:v>0.39309377412413482</c:v>
                </c:pt>
                <c:pt idx="312">
                  <c:v>0.39221937331990309</c:v>
                </c:pt>
                <c:pt idx="313">
                  <c:v>0.39134651685161648</c:v>
                </c:pt>
                <c:pt idx="314">
                  <c:v>0.39047519707077338</c:v>
                </c:pt>
                <c:pt idx="315">
                  <c:v>0.38960540639096874</c:v>
                </c:pt>
                <c:pt idx="316">
                  <c:v>0.38873713728719483</c:v>
                </c:pt>
                <c:pt idx="317">
                  <c:v>0.38787038229515125</c:v>
                </c:pt>
                <c:pt idx="318">
                  <c:v>0.38700513401056602</c:v>
                </c:pt>
                <c:pt idx="319">
                  <c:v>0.38614138508852558</c:v>
                </c:pt>
                <c:pt idx="320">
                  <c:v>0.38527912824281385</c:v>
                </c:pt>
                <c:pt idx="321">
                  <c:v>0.38441835624526199</c:v>
                </c:pt>
                <c:pt idx="322">
                  <c:v>0.38355906192510669</c:v>
                </c:pt>
                <c:pt idx="323">
                  <c:v>0.38270123816835755</c:v>
                </c:pt>
                <c:pt idx="324">
                  <c:v>0.38184487791717281</c:v>
                </c:pt>
                <c:pt idx="325">
                  <c:v>0.38098997416924518</c:v>
                </c:pt>
                <c:pt idx="326">
                  <c:v>0.380136519977195</c:v>
                </c:pt>
                <c:pt idx="327">
                  <c:v>0.37928450844797246</c:v>
                </c:pt>
                <c:pt idx="328">
                  <c:v>0.37843393274226778</c:v>
                </c:pt>
                <c:pt idx="329">
                  <c:v>0.37758478607393064</c:v>
                </c:pt>
                <c:pt idx="330">
                  <c:v>0.37673706170939569</c:v>
                </c:pt>
                <c:pt idx="331">
                  <c:v>0.37589075296711782</c:v>
                </c:pt>
                <c:pt idx="332">
                  <c:v>0.37504585321701411</c:v>
                </c:pt>
                <c:pt idx="333">
                  <c:v>0.37420235587991435</c:v>
                </c:pt>
                <c:pt idx="334">
                  <c:v>0.37336025442701759</c:v>
                </c:pt>
                <c:pt idx="335">
                  <c:v>0.37251954237935758</c:v>
                </c:pt>
                <c:pt idx="336">
                  <c:v>0.37168021330727496</c:v>
                </c:pt>
                <c:pt idx="337">
                  <c:v>0.37084226082989602</c:v>
                </c:pt>
                <c:pt idx="338">
                  <c:v>0.37000567861461953</c:v>
                </c:pt>
                <c:pt idx="339">
                  <c:v>0.36917046037660939</c:v>
                </c:pt>
                <c:pt idx="340">
                  <c:v>0.36833659987829503</c:v>
                </c:pt>
                <c:pt idx="341">
                  <c:v>0.36750409092887826</c:v>
                </c:pt>
                <c:pt idx="342">
                  <c:v>0.3666729273838456</c:v>
                </c:pt>
                <c:pt idx="343">
                  <c:v>0.36584310314448898</c:v>
                </c:pt>
                <c:pt idx="344">
                  <c:v>0.36501461215743158</c:v>
                </c:pt>
                <c:pt idx="345">
                  <c:v>0.36418744841416018</c:v>
                </c:pt>
                <c:pt idx="346">
                  <c:v>0.3633616059505631</c:v>
                </c:pt>
                <c:pt idx="347">
                  <c:v>0.3625370788464759</c:v>
                </c:pt>
                <c:pt idx="348">
                  <c:v>0.36171386122523108</c:v>
                </c:pt>
                <c:pt idx="349">
                  <c:v>0.36089194725321461</c:v>
                </c:pt>
                <c:pt idx="350">
                  <c:v>0.3600713311394288</c:v>
                </c:pt>
                <c:pt idx="351">
                  <c:v>0.35925200713505945</c:v>
                </c:pt>
                <c:pt idx="352">
                  <c:v>0.35843396953304951</c:v>
                </c:pt>
                <c:pt idx="353">
                  <c:v>0.35761721266767854</c:v>
                </c:pt>
                <c:pt idx="354">
                  <c:v>0.35680173091414646</c:v>
                </c:pt>
                <c:pt idx="355">
                  <c:v>0.35598751868816392</c:v>
                </c:pt>
                <c:pt idx="356">
                  <c:v>0.35517457044554734</c:v>
                </c:pt>
                <c:pt idx="357">
                  <c:v>0.35436288068181843</c:v>
                </c:pt>
                <c:pt idx="358">
                  <c:v>0.35355244393181018</c:v>
                </c:pt>
                <c:pt idx="359">
                  <c:v>0.35274325476927693</c:v>
                </c:pt>
                <c:pt idx="360">
                  <c:v>0.35193530780650972</c:v>
                </c:pt>
                <c:pt idx="361">
                  <c:v>0.35112859769395599</c:v>
                </c:pt>
                <c:pt idx="362">
                  <c:v>0.35032311911984537</c:v>
                </c:pt>
                <c:pt idx="363">
                  <c:v>0.34951886680981825</c:v>
                </c:pt>
                <c:pt idx="364">
                  <c:v>0.3487158355265606</c:v>
                </c:pt>
                <c:pt idx="365">
                  <c:v>0.3479140200694425</c:v>
                </c:pt>
                <c:pt idx="366">
                  <c:v>0.3471134152741624</c:v>
                </c:pt>
                <c:pt idx="367">
                  <c:v>0.34631401601239342</c:v>
                </c:pt>
                <c:pt idx="368">
                  <c:v>0.34551581719143631</c:v>
                </c:pt>
                <c:pt idx="369">
                  <c:v>0.34471881375387592</c:v>
                </c:pt>
                <c:pt idx="370">
                  <c:v>0.34392300067724157</c:v>
                </c:pt>
                <c:pt idx="371">
                  <c:v>0.34312837297367205</c:v>
                </c:pt>
                <c:pt idx="372">
                  <c:v>0.34233492568958424</c:v>
                </c:pt>
                <c:pt idx="373">
                  <c:v>0.34154265390534677</c:v>
                </c:pt>
                <c:pt idx="374">
                  <c:v>0.34075155273495605</c:v>
                </c:pt>
                <c:pt idx="375">
                  <c:v>0.33996161732571817</c:v>
                </c:pt>
                <c:pt idx="376">
                  <c:v>0.3391728428579327</c:v>
                </c:pt>
                <c:pt idx="377">
                  <c:v>0.33838522454458209</c:v>
                </c:pt>
                <c:pt idx="378">
                  <c:v>0.33759875763102365</c:v>
                </c:pt>
                <c:pt idx="379">
                  <c:v>0.33681343739468539</c:v>
                </c:pt>
                <c:pt idx="380">
                  <c:v>0.33602925914476589</c:v>
                </c:pt>
                <c:pt idx="381">
                  <c:v>0.3352462182219379</c:v>
                </c:pt>
                <c:pt idx="382">
                  <c:v>0.33446430999805454</c:v>
                </c:pt>
                <c:pt idx="383">
                  <c:v>0.33368352987586014</c:v>
                </c:pt>
                <c:pt idx="384">
                  <c:v>0.33290387328870408</c:v>
                </c:pt>
                <c:pt idx="385">
                  <c:v>0.33212533570025682</c:v>
                </c:pt>
                <c:pt idx="386">
                  <c:v>0.33134791260423213</c:v>
                </c:pt>
                <c:pt idx="387">
                  <c:v>0.33057159952410953</c:v>
                </c:pt>
                <c:pt idx="388">
                  <c:v>0.32979639201286182</c:v>
                </c:pt>
                <c:pt idx="389">
                  <c:v>0.3290222856526851</c:v>
                </c:pt>
                <c:pt idx="390">
                  <c:v>0.32824927605473242</c:v>
                </c:pt>
                <c:pt idx="391">
                  <c:v>0.32747735885885032</c:v>
                </c:pt>
                <c:pt idx="392">
                  <c:v>0.32670652973331793</c:v>
                </c:pt>
                <c:pt idx="393">
                  <c:v>0.32593678437458984</c:v>
                </c:pt>
                <c:pt idx="394">
                  <c:v>0.32516811850704186</c:v>
                </c:pt>
                <c:pt idx="395">
                  <c:v>0.32440052788271911</c:v>
                </c:pt>
                <c:pt idx="396">
                  <c:v>0.32363400828108757</c:v>
                </c:pt>
                <c:pt idx="397">
                  <c:v>0.32286855550878846</c:v>
                </c:pt>
                <c:pt idx="398">
                  <c:v>0.32210416539939524</c:v>
                </c:pt>
                <c:pt idx="399">
                  <c:v>0.32134083381317324</c:v>
                </c:pt>
                <c:pt idx="400">
                  <c:v>0.32057855663684243</c:v>
                </c:pt>
                <c:pt idx="401">
                  <c:v>0.31981732978334276</c:v>
                </c:pt>
                <c:pt idx="402">
                  <c:v>0.31905714919160189</c:v>
                </c:pt>
                <c:pt idx="403">
                  <c:v>0.31829801082630615</c:v>
                </c:pt>
                <c:pt idx="404">
                  <c:v>0.31753991067767295</c:v>
                </c:pt>
                <c:pt idx="405">
                  <c:v>0.31678284476122709</c:v>
                </c:pt>
                <c:pt idx="406">
                  <c:v>0.31602680911757908</c:v>
                </c:pt>
                <c:pt idx="407">
                  <c:v>0.31527179981220532</c:v>
                </c:pt>
                <c:pt idx="408">
                  <c:v>0.31451781293523173</c:v>
                </c:pt>
                <c:pt idx="409">
                  <c:v>0.31376484460121912</c:v>
                </c:pt>
                <c:pt idx="410">
                  <c:v>0.31301289094895124</c:v>
                </c:pt>
                <c:pt idx="411">
                  <c:v>0.31226194814122465</c:v>
                </c:pt>
                <c:pt idx="412">
                  <c:v>0.31151201236464221</c:v>
                </c:pt>
                <c:pt idx="413">
                  <c:v>0.31076307982940732</c:v>
                </c:pt>
                <c:pt idx="414">
                  <c:v>0.31001514676912145</c:v>
                </c:pt>
                <c:pt idx="415">
                  <c:v>0.30926820944058331</c:v>
                </c:pt>
                <c:pt idx="416">
                  <c:v>0.30852226412359041</c:v>
                </c:pt>
                <c:pt idx="417">
                  <c:v>0.30777730712074325</c:v>
                </c:pt>
                <c:pt idx="418">
                  <c:v>0.30703333475725125</c:v>
                </c:pt>
                <c:pt idx="419">
                  <c:v>0.30629034338073979</c:v>
                </c:pt>
                <c:pt idx="420">
                  <c:v>0.3055483293610618</c:v>
                </c:pt>
                <c:pt idx="421">
                  <c:v>0.30480728909010857</c:v>
                </c:pt>
                <c:pt idx="422">
                  <c:v>0.30406721898162503</c:v>
                </c:pt>
                <c:pt idx="423">
                  <c:v>0.30332811547102534</c:v>
                </c:pt>
                <c:pt idx="424">
                  <c:v>0.30258997501521134</c:v>
                </c:pt>
                <c:pt idx="425">
                  <c:v>0.30185279409239218</c:v>
                </c:pt>
                <c:pt idx="426">
                  <c:v>0.30111656920190732</c:v>
                </c:pt>
                <c:pt idx="427">
                  <c:v>0.30038129686404946</c:v>
                </c:pt>
                <c:pt idx="428">
                  <c:v>0.29964697361989134</c:v>
                </c:pt>
                <c:pt idx="429">
                  <c:v>0.29891359603111223</c:v>
                </c:pt>
                <c:pt idx="430">
                  <c:v>0.29818116067982892</c:v>
                </c:pt>
                <c:pt idx="431">
                  <c:v>0.29744966416842555</c:v>
                </c:pt>
                <c:pt idx="432">
                  <c:v>0.29671910311938798</c:v>
                </c:pt>
                <c:pt idx="433">
                  <c:v>0.29598947417513766</c:v>
                </c:pt>
                <c:pt idx="434">
                  <c:v>0.29526077399786888</c:v>
                </c:pt>
                <c:pt idx="435">
                  <c:v>0.29453299926938648</c:v>
                </c:pt>
                <c:pt idx="436">
                  <c:v>0.29380614669094673</c:v>
                </c:pt>
                <c:pt idx="437">
                  <c:v>0.29308021298309783</c:v>
                </c:pt>
                <c:pt idx="438">
                  <c:v>0.29235519488552419</c:v>
                </c:pt>
                <c:pt idx="439">
                  <c:v>0.29163108915689062</c:v>
                </c:pt>
                <c:pt idx="440">
                  <c:v>0.29090789257468996</c:v>
                </c:pt>
                <c:pt idx="441">
                  <c:v>0.29018560193508947</c:v>
                </c:pt>
                <c:pt idx="442">
                  <c:v>0.28946421405278233</c:v>
                </c:pt>
                <c:pt idx="443">
                  <c:v>0.28874372576083784</c:v>
                </c:pt>
                <c:pt idx="444">
                  <c:v>0.28802413391055437</c:v>
                </c:pt>
                <c:pt idx="445">
                  <c:v>0.28730543537131381</c:v>
                </c:pt>
                <c:pt idx="446">
                  <c:v>0.28658762703043716</c:v>
                </c:pt>
                <c:pt idx="447">
                  <c:v>0.28587070579304175</c:v>
                </c:pt>
                <c:pt idx="448">
                  <c:v>0.28515466858190031</c:v>
                </c:pt>
                <c:pt idx="449">
                  <c:v>0.28443951233730047</c:v>
                </c:pt>
                <c:pt idx="450">
                  <c:v>0.28372523401690686</c:v>
                </c:pt>
                <c:pt idx="451">
                  <c:v>0.28301183059562363</c:v>
                </c:pt>
                <c:pt idx="452">
                  <c:v>0.28229929906545914</c:v>
                </c:pt>
                <c:pt idx="453">
                  <c:v>0.28158763643539131</c:v>
                </c:pt>
                <c:pt idx="454">
                  <c:v>0.28087683973123523</c:v>
                </c:pt>
                <c:pt idx="455">
                  <c:v>0.28016690599551042</c:v>
                </c:pt>
                <c:pt idx="456">
                  <c:v>0.27945783228731191</c:v>
                </c:pt>
                <c:pt idx="457">
                  <c:v>0.27874961568218004</c:v>
                </c:pt>
                <c:pt idx="458">
                  <c:v>0.27804225327197341</c:v>
                </c:pt>
                <c:pt idx="459">
                  <c:v>0.27733574216474244</c:v>
                </c:pt>
                <c:pt idx="460">
                  <c:v>0.2766300794846035</c:v>
                </c:pt>
                <c:pt idx="461">
                  <c:v>0.27592526237161596</c:v>
                </c:pt>
                <c:pt idx="462">
                  <c:v>0.27522128798165824</c:v>
                </c:pt>
                <c:pt idx="463">
                  <c:v>0.27451815348630726</c:v>
                </c:pt>
                <c:pt idx="464">
                  <c:v>0.27381585607271808</c:v>
                </c:pt>
                <c:pt idx="465">
                  <c:v>0.2731143929435037</c:v>
                </c:pt>
                <c:pt idx="466">
                  <c:v>0.27241376131661799</c:v>
                </c:pt>
                <c:pt idx="467">
                  <c:v>0.27171395842523915</c:v>
                </c:pt>
                <c:pt idx="468">
                  <c:v>0.2710149815176528</c:v>
                </c:pt>
                <c:pt idx="469">
                  <c:v>0.27031682785713829</c:v>
                </c:pt>
                <c:pt idx="470">
                  <c:v>0.26961949472185498</c:v>
                </c:pt>
                <c:pt idx="471">
                  <c:v>0.26892297940472998</c:v>
                </c:pt>
                <c:pt idx="472">
                  <c:v>0.26822727921334666</c:v>
                </c:pt>
                <c:pt idx="473">
                  <c:v>0.26753239146983454</c:v>
                </c:pt>
                <c:pt idx="474">
                  <c:v>0.26683831351076026</c:v>
                </c:pt>
                <c:pt idx="475">
                  <c:v>0.26614504268701922</c:v>
                </c:pt>
                <c:pt idx="476">
                  <c:v>0.26545257636372865</c:v>
                </c:pt>
                <c:pt idx="477">
                  <c:v>0.26476091192012163</c:v>
                </c:pt>
                <c:pt idx="478">
                  <c:v>0.26407004674944168</c:v>
                </c:pt>
                <c:pt idx="479">
                  <c:v>0.2633799782588393</c:v>
                </c:pt>
                <c:pt idx="480">
                  <c:v>0.26269070386926863</c:v>
                </c:pt>
                <c:pt idx="481">
                  <c:v>0.26200222101538506</c:v>
                </c:pt>
                <c:pt idx="482">
                  <c:v>0.26131452714544467</c:v>
                </c:pt>
                <c:pt idx="483">
                  <c:v>0.26062761972120396</c:v>
                </c:pt>
                <c:pt idx="484">
                  <c:v>0.25994149621781992</c:v>
                </c:pt>
                <c:pt idx="485">
                  <c:v>0.25925615412375314</c:v>
                </c:pt>
                <c:pt idx="486">
                  <c:v>0.25857159094066895</c:v>
                </c:pt>
                <c:pt idx="487">
                  <c:v>0.25788780418334212</c:v>
                </c:pt>
                <c:pt idx="488">
                  <c:v>0.25720479137956076</c:v>
                </c:pt>
                <c:pt idx="489">
                  <c:v>0.25652255007003155</c:v>
                </c:pt>
                <c:pt idx="490">
                  <c:v>0.25584107780828635</c:v>
                </c:pt>
                <c:pt idx="491">
                  <c:v>0.25516037216058929</c:v>
                </c:pt>
                <c:pt idx="492">
                  <c:v>0.25448043070584436</c:v>
                </c:pt>
                <c:pt idx="493">
                  <c:v>0.25380125103550444</c:v>
                </c:pt>
                <c:pt idx="494">
                  <c:v>0.25312283075348108</c:v>
                </c:pt>
                <c:pt idx="495">
                  <c:v>0.25244516747605472</c:v>
                </c:pt>
                <c:pt idx="496">
                  <c:v>0.25176825883178611</c:v>
                </c:pt>
                <c:pt idx="497">
                  <c:v>0.25109210246142855</c:v>
                </c:pt>
                <c:pt idx="498">
                  <c:v>0.25041669601784033</c:v>
                </c:pt>
                <c:pt idx="499">
                  <c:v>0.24974203716589949</c:v>
                </c:pt>
                <c:pt idx="500">
                  <c:v>0.24906812358241692</c:v>
                </c:pt>
                <c:pt idx="501">
                  <c:v>0.24839495295605274</c:v>
                </c:pt>
                <c:pt idx="502">
                  <c:v>0.24772252298723196</c:v>
                </c:pt>
                <c:pt idx="503">
                  <c:v>0.24705083138806117</c:v>
                </c:pt>
                <c:pt idx="504">
                  <c:v>0.24637987588224641</c:v>
                </c:pt>
                <c:pt idx="505">
                  <c:v>0.24570965420501123</c:v>
                </c:pt>
                <c:pt idx="506">
                  <c:v>0.24504016410301577</c:v>
                </c:pt>
                <c:pt idx="507">
                  <c:v>0.24437140333427676</c:v>
                </c:pt>
                <c:pt idx="508">
                  <c:v>0.24370336966808748</c:v>
                </c:pt>
                <c:pt idx="509">
                  <c:v>0.24303606088493968</c:v>
                </c:pt>
                <c:pt idx="510">
                  <c:v>0.24236947477644466</c:v>
                </c:pt>
                <c:pt idx="511">
                  <c:v>0.24170360914525701</c:v>
                </c:pt>
                <c:pt idx="512">
                  <c:v>0.24103846180499655</c:v>
                </c:pt>
                <c:pt idx="513">
                  <c:v>0.24037403058017348</c:v>
                </c:pt>
                <c:pt idx="514">
                  <c:v>0.23971031330611203</c:v>
                </c:pt>
                <c:pt idx="515">
                  <c:v>0.23904730782887695</c:v>
                </c:pt>
                <c:pt idx="516">
                  <c:v>0.23838501200519802</c:v>
                </c:pt>
                <c:pt idx="517">
                  <c:v>0.23772342370239818</c:v>
                </c:pt>
                <c:pt idx="518">
                  <c:v>0.23706254079831968</c:v>
                </c:pt>
                <c:pt idx="519">
                  <c:v>0.23640236118125235</c:v>
                </c:pt>
                <c:pt idx="520">
                  <c:v>0.23574288274986277</c:v>
                </c:pt>
                <c:pt idx="521">
                  <c:v>0.23508410341312203</c:v>
                </c:pt>
                <c:pt idx="522">
                  <c:v>0.23442602109023691</c:v>
                </c:pt>
                <c:pt idx="523">
                  <c:v>0.23376863371057977</c:v>
                </c:pt>
                <c:pt idx="524">
                  <c:v>0.23311193921361917</c:v>
                </c:pt>
                <c:pt idx="525">
                  <c:v>0.23245593554885213</c:v>
                </c:pt>
                <c:pt idx="526">
                  <c:v>0.23180062067573581</c:v>
                </c:pt>
                <c:pt idx="527">
                  <c:v>0.23114599256362034</c:v>
                </c:pt>
                <c:pt idx="528">
                  <c:v>0.23049204919168309</c:v>
                </c:pt>
                <c:pt idx="529">
                  <c:v>0.22983878854886086</c:v>
                </c:pt>
                <c:pt idx="530">
                  <c:v>0.22918620863378603</c:v>
                </c:pt>
                <c:pt idx="531">
                  <c:v>0.22853430745472081</c:v>
                </c:pt>
                <c:pt idx="532">
                  <c:v>0.22788308302949301</c:v>
                </c:pt>
                <c:pt idx="533">
                  <c:v>0.22723253338543237</c:v>
                </c:pt>
                <c:pt idx="534">
                  <c:v>0.22658265655930687</c:v>
                </c:pt>
                <c:pt idx="535">
                  <c:v>0.22593345059726055</c:v>
                </c:pt>
                <c:pt idx="536">
                  <c:v>0.22528491355475089</c:v>
                </c:pt>
                <c:pt idx="537">
                  <c:v>0.2246370434964875</c:v>
                </c:pt>
                <c:pt idx="538">
                  <c:v>0.22398983849637</c:v>
                </c:pt>
                <c:pt idx="539">
                  <c:v>0.22334329663742913</c:v>
                </c:pt>
                <c:pt idx="540">
                  <c:v>0.22269741601176474</c:v>
                </c:pt>
                <c:pt idx="541">
                  <c:v>0.22205219472048765</c:v>
                </c:pt>
                <c:pt idx="542">
                  <c:v>0.22140763087365933</c:v>
                </c:pt>
                <c:pt idx="543">
                  <c:v>0.22076372259023425</c:v>
                </c:pt>
                <c:pt idx="544">
                  <c:v>0.22012046799800122</c:v>
                </c:pt>
                <c:pt idx="545">
                  <c:v>0.21947786523352597</c:v>
                </c:pt>
                <c:pt idx="546">
                  <c:v>0.21883591244209355</c:v>
                </c:pt>
                <c:pt idx="547">
                  <c:v>0.21819460777765254</c:v>
                </c:pt>
                <c:pt idx="548">
                  <c:v>0.21755394940275752</c:v>
                </c:pt>
                <c:pt idx="549">
                  <c:v>0.21691393548851468</c:v>
                </c:pt>
                <c:pt idx="550">
                  <c:v>0.21627456421452584</c:v>
                </c:pt>
                <c:pt idx="551">
                  <c:v>0.21563583376883322</c:v>
                </c:pt>
                <c:pt idx="552">
                  <c:v>0.21499774234786617</c:v>
                </c:pt>
                <c:pt idx="553">
                  <c:v>0.21436028815638608</c:v>
                </c:pt>
                <c:pt idx="554">
                  <c:v>0.21372346940743381</c:v>
                </c:pt>
                <c:pt idx="555">
                  <c:v>0.21308728432227597</c:v>
                </c:pt>
                <c:pt idx="556">
                  <c:v>0.21245173113035254</c:v>
                </c:pt>
                <c:pt idx="557">
                  <c:v>0.21181680806922509</c:v>
                </c:pt>
                <c:pt idx="558">
                  <c:v>0.21118251338452432</c:v>
                </c:pt>
                <c:pt idx="559">
                  <c:v>0.21054884532989915</c:v>
                </c:pt>
                <c:pt idx="560">
                  <c:v>0.2099158021669657</c:v>
                </c:pt>
                <c:pt idx="561">
                  <c:v>0.20928338216525688</c:v>
                </c:pt>
                <c:pt idx="562">
                  <c:v>0.20865158360217217</c:v>
                </c:pt>
                <c:pt idx="563">
                  <c:v>0.20802040476292827</c:v>
                </c:pt>
                <c:pt idx="564">
                  <c:v>0.20738984394050886</c:v>
                </c:pt>
                <c:pt idx="565">
                  <c:v>0.20675989943561701</c:v>
                </c:pt>
                <c:pt idx="566">
                  <c:v>0.20613056955662568</c:v>
                </c:pt>
                <c:pt idx="567">
                  <c:v>0.20550185261953002</c:v>
                </c:pt>
                <c:pt idx="568">
                  <c:v>0.20487374694790006</c:v>
                </c:pt>
                <c:pt idx="569">
                  <c:v>0.20424625087283232</c:v>
                </c:pt>
                <c:pt idx="570">
                  <c:v>0.20361936273290371</c:v>
                </c:pt>
                <c:pt idx="571">
                  <c:v>0.20299308087412493</c:v>
                </c:pt>
                <c:pt idx="572">
                  <c:v>0.20236740364989347</c:v>
                </c:pt>
                <c:pt idx="573">
                  <c:v>0.20174232942094905</c:v>
                </c:pt>
                <c:pt idx="574">
                  <c:v>0.20111785655532655</c:v>
                </c:pt>
                <c:pt idx="575">
                  <c:v>0.20049398342831226</c:v>
                </c:pt>
                <c:pt idx="576">
                  <c:v>0.19987070842239885</c:v>
                </c:pt>
                <c:pt idx="577">
                  <c:v>0.19924802992724</c:v>
                </c:pt>
                <c:pt idx="578">
                  <c:v>0.19862594633960762</c:v>
                </c:pt>
                <c:pt idx="579">
                  <c:v>0.19800445606334749</c:v>
                </c:pt>
                <c:pt idx="580">
                  <c:v>0.19738355750933534</c:v>
                </c:pt>
                <c:pt idx="581">
                  <c:v>0.19676324909543552</c:v>
                </c:pt>
                <c:pt idx="582">
                  <c:v>0.19614352924645628</c:v>
                </c:pt>
                <c:pt idx="583">
                  <c:v>0.19552439639410879</c:v>
                </c:pt>
                <c:pt idx="584">
                  <c:v>0.19490584897696484</c:v>
                </c:pt>
                <c:pt idx="585">
                  <c:v>0.1942878854404142</c:v>
                </c:pt>
                <c:pt idx="586">
                  <c:v>0.19367050423662524</c:v>
                </c:pt>
                <c:pt idx="587">
                  <c:v>0.19305370382450171</c:v>
                </c:pt>
                <c:pt idx="588">
                  <c:v>0.192437482669643</c:v>
                </c:pt>
                <c:pt idx="589">
                  <c:v>0.19182183924430429</c:v>
                </c:pt>
                <c:pt idx="590">
                  <c:v>0.19120677202735514</c:v>
                </c:pt>
                <c:pt idx="591">
                  <c:v>0.19059227950424074</c:v>
                </c:pt>
                <c:pt idx="592">
                  <c:v>0.18997836016694203</c:v>
                </c:pt>
                <c:pt idx="593">
                  <c:v>0.18936501251393623</c:v>
                </c:pt>
                <c:pt idx="594">
                  <c:v>0.18875223505015859</c:v>
                </c:pt>
                <c:pt idx="595">
                  <c:v>0.18814002628696336</c:v>
                </c:pt>
                <c:pt idx="596">
                  <c:v>0.18752838474208533</c:v>
                </c:pt>
                <c:pt idx="597">
                  <c:v>0.18691730893960234</c:v>
                </c:pt>
                <c:pt idx="598">
                  <c:v>0.1863067974098972</c:v>
                </c:pt>
                <c:pt idx="599">
                  <c:v>0.18569684868962033</c:v>
                </c:pt>
                <c:pt idx="600">
                  <c:v>0.18508746132165288</c:v>
                </c:pt>
                <c:pt idx="601">
                  <c:v>0.18447863385506924</c:v>
                </c:pt>
                <c:pt idx="602">
                  <c:v>0.18387036484510111</c:v>
                </c:pt>
                <c:pt idx="603">
                  <c:v>0.18326265285310073</c:v>
                </c:pt>
                <c:pt idx="604">
                  <c:v>0.18265549644650536</c:v>
                </c:pt>
                <c:pt idx="605">
                  <c:v>0.18204889419880099</c:v>
                </c:pt>
                <c:pt idx="606">
                  <c:v>0.18144284468948702</c:v>
                </c:pt>
                <c:pt idx="607">
                  <c:v>0.18083734650404104</c:v>
                </c:pt>
                <c:pt idx="608">
                  <c:v>0.18023239823388437</c:v>
                </c:pt>
                <c:pt idx="609">
                  <c:v>0.17962799847634625</c:v>
                </c:pt>
                <c:pt idx="610">
                  <c:v>0.17902414583463033</c:v>
                </c:pt>
                <c:pt idx="611">
                  <c:v>0.17842083891778027</c:v>
                </c:pt>
                <c:pt idx="612">
                  <c:v>0.17781807634064573</c:v>
                </c:pt>
                <c:pt idx="613">
                  <c:v>0.17721585672384854</c:v>
                </c:pt>
                <c:pt idx="614">
                  <c:v>0.17661417869374951</c:v>
                </c:pt>
                <c:pt idx="615">
                  <c:v>0.17601304088241509</c:v>
                </c:pt>
                <c:pt idx="616">
                  <c:v>0.17541244192758465</c:v>
                </c:pt>
                <c:pt idx="617">
                  <c:v>0.1748123804726377</c:v>
                </c:pt>
                <c:pt idx="618">
                  <c:v>0.17421285516656115</c:v>
                </c:pt>
                <c:pt idx="619">
                  <c:v>0.17361386466391748</c:v>
                </c:pt>
                <c:pt idx="620">
                  <c:v>0.17301540762481282</c:v>
                </c:pt>
                <c:pt idx="621">
                  <c:v>0.17241748271486457</c:v>
                </c:pt>
                <c:pt idx="622">
                  <c:v>0.17182008860517084</c:v>
                </c:pt>
                <c:pt idx="623">
                  <c:v>0.17122322397227807</c:v>
                </c:pt>
                <c:pt idx="624">
                  <c:v>0.17062688749815125</c:v>
                </c:pt>
                <c:pt idx="625">
                  <c:v>0.17003107787014193</c:v>
                </c:pt>
                <c:pt idx="626">
                  <c:v>0.16943579378095819</c:v>
                </c:pt>
                <c:pt idx="627">
                  <c:v>0.1688410339286347</c:v>
                </c:pt>
                <c:pt idx="628">
                  <c:v>0.16824679701650125</c:v>
                </c:pt>
                <c:pt idx="629">
                  <c:v>0.16765308175315419</c:v>
                </c:pt>
                <c:pt idx="630">
                  <c:v>0.16705988685242601</c:v>
                </c:pt>
                <c:pt idx="631">
                  <c:v>0.16646721103335571</c:v>
                </c:pt>
                <c:pt idx="632">
                  <c:v>0.16587505302016026</c:v>
                </c:pt>
                <c:pt idx="633">
                  <c:v>0.16528341154220461</c:v>
                </c:pt>
                <c:pt idx="634">
                  <c:v>0.16469228533397329</c:v>
                </c:pt>
                <c:pt idx="635">
                  <c:v>0.16410167313504198</c:v>
                </c:pt>
                <c:pt idx="636">
                  <c:v>0.16351157369004832</c:v>
                </c:pt>
                <c:pt idx="637">
                  <c:v>0.16292198574866423</c:v>
                </c:pt>
                <c:pt idx="638">
                  <c:v>0.1623329080655681</c:v>
                </c:pt>
                <c:pt idx="639">
                  <c:v>0.16174433940041577</c:v>
                </c:pt>
                <c:pt idx="640">
                  <c:v>0.16115627851781444</c:v>
                </c:pt>
                <c:pt idx="641">
                  <c:v>0.16056872418729373</c:v>
                </c:pt>
                <c:pt idx="642">
                  <c:v>0.15998167518327966</c:v>
                </c:pt>
                <c:pt idx="643">
                  <c:v>0.1593951302850668</c:v>
                </c:pt>
                <c:pt idx="644">
                  <c:v>0.15880908827679141</c:v>
                </c:pt>
                <c:pt idx="645">
                  <c:v>0.15822354794740545</c:v>
                </c:pt>
                <c:pt idx="646">
                  <c:v>0.15763850809064883</c:v>
                </c:pt>
                <c:pt idx="647">
                  <c:v>0.15705396750502443</c:v>
                </c:pt>
                <c:pt idx="648">
                  <c:v>0.15646992499377144</c:v>
                </c:pt>
                <c:pt idx="649">
                  <c:v>0.15588637936483873</c:v>
                </c:pt>
                <c:pt idx="650">
                  <c:v>0.15530332943086045</c:v>
                </c:pt>
                <c:pt idx="651">
                  <c:v>0.1547207740091292</c:v>
                </c:pt>
                <c:pt idx="652">
                  <c:v>0.15413871192157114</c:v>
                </c:pt>
                <c:pt idx="653">
                  <c:v>0.15355714199472115</c:v>
                </c:pt>
                <c:pt idx="654">
                  <c:v>0.15297606305969702</c:v>
                </c:pt>
                <c:pt idx="655">
                  <c:v>0.15239547395217479</c:v>
                </c:pt>
                <c:pt idx="656">
                  <c:v>0.15181537351236474</c:v>
                </c:pt>
                <c:pt idx="657">
                  <c:v>0.15123576058498567</c:v>
                </c:pt>
                <c:pt idx="658">
                  <c:v>0.15065663401924145</c:v>
                </c:pt>
                <c:pt idx="659">
                  <c:v>0.15007799266879673</c:v>
                </c:pt>
                <c:pt idx="660">
                  <c:v>0.14949983539175238</c:v>
                </c:pt>
                <c:pt idx="661">
                  <c:v>0.14892216105062195</c:v>
                </c:pt>
                <c:pt idx="662">
                  <c:v>0.14834496851230849</c:v>
                </c:pt>
                <c:pt idx="663">
                  <c:v>0.14776825664807958</c:v>
                </c:pt>
                <c:pt idx="664">
                  <c:v>0.14719202433354595</c:v>
                </c:pt>
                <c:pt idx="665">
                  <c:v>0.14661627044863623</c:v>
                </c:pt>
                <c:pt idx="666">
                  <c:v>0.14604099387757574</c:v>
                </c:pt>
                <c:pt idx="667">
                  <c:v>0.14546619350886181</c:v>
                </c:pt>
                <c:pt idx="668">
                  <c:v>0.14489186823524269</c:v>
                </c:pt>
                <c:pt idx="669">
                  <c:v>0.14431801695369373</c:v>
                </c:pt>
                <c:pt idx="670">
                  <c:v>0.14374463856539577</c:v>
                </c:pt>
                <c:pt idx="671">
                  <c:v>0.1431717319757122</c:v>
                </c:pt>
                <c:pt idx="672">
                  <c:v>0.14259929609416744</c:v>
                </c:pt>
                <c:pt idx="673">
                  <c:v>0.14202732983442445</c:v>
                </c:pt>
                <c:pt idx="674">
                  <c:v>0.14145583211426305</c:v>
                </c:pt>
                <c:pt idx="675">
                  <c:v>0.14088480185555863</c:v>
                </c:pt>
                <c:pt idx="676">
                  <c:v>0.1403142379842599</c:v>
                </c:pt>
                <c:pt idx="677">
                  <c:v>0.13974413943036823</c:v>
                </c:pt>
                <c:pt idx="678">
                  <c:v>0.13917450512791585</c:v>
                </c:pt>
                <c:pt idx="679">
                  <c:v>0.13860533401494468</c:v>
                </c:pt>
                <c:pt idx="680">
                  <c:v>0.13803662503348613</c:v>
                </c:pt>
                <c:pt idx="681">
                  <c:v>0.13746837712953952</c:v>
                </c:pt>
                <c:pt idx="682">
                  <c:v>0.13690058925305149</c:v>
                </c:pt>
                <c:pt idx="683">
                  <c:v>0.13633326035789595</c:v>
                </c:pt>
                <c:pt idx="684">
                  <c:v>0.13576638940185304</c:v>
                </c:pt>
                <c:pt idx="685">
                  <c:v>0.13519997534658934</c:v>
                </c:pt>
                <c:pt idx="686">
                  <c:v>0.13463401715763734</c:v>
                </c:pt>
                <c:pt idx="687">
                  <c:v>0.13406851380437568</c:v>
                </c:pt>
                <c:pt idx="688">
                  <c:v>0.13350346426000914</c:v>
                </c:pt>
                <c:pt idx="689">
                  <c:v>0.13293886750154915</c:v>
                </c:pt>
                <c:pt idx="690">
                  <c:v>0.13237472250979399</c:v>
                </c:pt>
                <c:pt idx="691">
                  <c:v>0.13181102826930902</c:v>
                </c:pt>
                <c:pt idx="692">
                  <c:v>0.13124778376840796</c:v>
                </c:pt>
                <c:pt idx="693">
                  <c:v>0.1306849879991332</c:v>
                </c:pt>
                <c:pt idx="694">
                  <c:v>0.13012263995723661</c:v>
                </c:pt>
                <c:pt idx="695">
                  <c:v>0.12956073864216122</c:v>
                </c:pt>
                <c:pt idx="696">
                  <c:v>0.12899928305702146</c:v>
                </c:pt>
                <c:pt idx="697">
                  <c:v>0.12843827220858517</c:v>
                </c:pt>
                <c:pt idx="698">
                  <c:v>0.12787770510725438</c:v>
                </c:pt>
                <c:pt idx="699">
                  <c:v>0.1273175807670478</c:v>
                </c:pt>
                <c:pt idx="700">
                  <c:v>0.12675789820558114</c:v>
                </c:pt>
                <c:pt idx="701">
                  <c:v>0.12619865644404982</c:v>
                </c:pt>
                <c:pt idx="702">
                  <c:v>0.12563985450721071</c:v>
                </c:pt>
                <c:pt idx="703">
                  <c:v>0.12508149142336356</c:v>
                </c:pt>
                <c:pt idx="704">
                  <c:v>0.12452356622433391</c:v>
                </c:pt>
                <c:pt idx="705">
                  <c:v>0.12396607794545467</c:v>
                </c:pt>
                <c:pt idx="706">
                  <c:v>0.12340902562554867</c:v>
                </c:pt>
                <c:pt idx="707">
                  <c:v>0.12285240830691158</c:v>
                </c:pt>
                <c:pt idx="708">
                  <c:v>0.12229622503529347</c:v>
                </c:pt>
                <c:pt idx="709">
                  <c:v>0.12174047485988226</c:v>
                </c:pt>
                <c:pt idx="710">
                  <c:v>0.12118515683328646</c:v>
                </c:pt>
                <c:pt idx="711">
                  <c:v>0.12063027001151772</c:v>
                </c:pt>
                <c:pt idx="712">
                  <c:v>0.12007581345397411</c:v>
                </c:pt>
                <c:pt idx="713">
                  <c:v>0.11952178622342313</c:v>
                </c:pt>
                <c:pt idx="714">
                  <c:v>0.1189681873859848</c:v>
                </c:pt>
                <c:pt idx="715">
                  <c:v>0.11841501601111548</c:v>
                </c:pt>
                <c:pt idx="716">
                  <c:v>0.11786227117159054</c:v>
                </c:pt>
                <c:pt idx="717">
                  <c:v>0.11730995194348881</c:v>
                </c:pt>
                <c:pt idx="718">
                  <c:v>0.11675805740617518</c:v>
                </c:pt>
                <c:pt idx="719">
                  <c:v>0.11620658664228545</c:v>
                </c:pt>
                <c:pt idx="720">
                  <c:v>0.11565553873770928</c:v>
                </c:pt>
                <c:pt idx="721">
                  <c:v>0.11510491278157475</c:v>
                </c:pt>
                <c:pt idx="722">
                  <c:v>0.11455470786623201</c:v>
                </c:pt>
                <c:pt idx="723">
                  <c:v>0.11400492308723753</c:v>
                </c:pt>
                <c:pt idx="724">
                  <c:v>0.11345555754333869</c:v>
                </c:pt>
                <c:pt idx="725">
                  <c:v>0.11290661033645755</c:v>
                </c:pt>
                <c:pt idx="726">
                  <c:v>0.11235808057167607</c:v>
                </c:pt>
                <c:pt idx="727">
                  <c:v>0.11180996735721971</c:v>
                </c:pt>
                <c:pt idx="728">
                  <c:v>0.11126226980444287</c:v>
                </c:pt>
                <c:pt idx="729">
                  <c:v>0.11071498702781324</c:v>
                </c:pt>
                <c:pt idx="730">
                  <c:v>0.11016811814489669</c:v>
                </c:pt>
                <c:pt idx="731">
                  <c:v>0.10962166227634262</c:v>
                </c:pt>
                <c:pt idx="732">
                  <c:v>0.10907561854586822</c:v>
                </c:pt>
                <c:pt idx="733">
                  <c:v>0.10852998608024378</c:v>
                </c:pt>
                <c:pt idx="734">
                  <c:v>0.10798476400927881</c:v>
                </c:pt>
                <c:pt idx="735">
                  <c:v>0.10743995146580609</c:v>
                </c:pt>
                <c:pt idx="736">
                  <c:v>0.10689554758566788</c:v>
                </c:pt>
                <c:pt idx="737">
                  <c:v>0.10635155150770104</c:v>
                </c:pt>
                <c:pt idx="738">
                  <c:v>0.10580796237372259</c:v>
                </c:pt>
                <c:pt idx="739">
                  <c:v>0.10526477932851575</c:v>
                </c:pt>
                <c:pt idx="740">
                  <c:v>0.10472200151981514</c:v>
                </c:pt>
                <c:pt idx="741">
                  <c:v>0.10417962809829329</c:v>
                </c:pt>
                <c:pt idx="742">
                  <c:v>0.10363765821754567</c:v>
                </c:pt>
                <c:pt idx="743">
                  <c:v>0.1030960910340778</c:v>
                </c:pt>
                <c:pt idx="744">
                  <c:v>0.10255492570729019</c:v>
                </c:pt>
                <c:pt idx="745">
                  <c:v>0.10201416139946562</c:v>
                </c:pt>
                <c:pt idx="746">
                  <c:v>0.10147379727575445</c:v>
                </c:pt>
                <c:pt idx="747">
                  <c:v>0.10093383250416177</c:v>
                </c:pt>
                <c:pt idx="748">
                  <c:v>0.10039426625553305</c:v>
                </c:pt>
                <c:pt idx="749">
                  <c:v>9.9855097703541618E-2</c:v>
                </c:pt>
                <c:pt idx="750">
                  <c:v>9.9316326024674217E-2</c:v>
                </c:pt>
                <c:pt idx="751">
                  <c:v>9.8777950398218572E-2</c:v>
                </c:pt>
                <c:pt idx="752">
                  <c:v>9.82399700062494E-2</c:v>
                </c:pt>
                <c:pt idx="753">
                  <c:v>9.7702384033615863E-2</c:v>
                </c:pt>
                <c:pt idx="754">
                  <c:v>9.7165191667928252E-2</c:v>
                </c:pt>
                <c:pt idx="755">
                  <c:v>9.662839209954488E-2</c:v>
                </c:pt>
                <c:pt idx="756">
                  <c:v>9.6091984521559204E-2</c:v>
                </c:pt>
                <c:pt idx="757">
                  <c:v>9.5555968129787172E-2</c:v>
                </c:pt>
                <c:pt idx="758">
                  <c:v>9.5020342122754342E-2</c:v>
                </c:pt>
                <c:pt idx="759">
                  <c:v>9.4485105701682892E-2</c:v>
                </c:pt>
                <c:pt idx="760">
                  <c:v>9.395025807047952E-2</c:v>
                </c:pt>
                <c:pt idx="761">
                  <c:v>9.3415798435722563E-2</c:v>
                </c:pt>
                <c:pt idx="762">
                  <c:v>9.288172600664979E-2</c:v>
                </c:pt>
                <c:pt idx="763">
                  <c:v>9.2348039995145625E-2</c:v>
                </c:pt>
                <c:pt idx="764">
                  <c:v>9.1814739615729057E-2</c:v>
                </c:pt>
                <c:pt idx="765">
                  <c:v>9.1281824085541752E-2</c:v>
                </c:pt>
                <c:pt idx="766">
                  <c:v>9.0749292624335065E-2</c:v>
                </c:pt>
                <c:pt idx="767">
                  <c:v>9.021714445445872E-2</c:v>
                </c:pt>
                <c:pt idx="768">
                  <c:v>8.9685378800848481E-2</c:v>
                </c:pt>
                <c:pt idx="769">
                  <c:v>8.9153994891013943E-2</c:v>
                </c:pt>
                <c:pt idx="770">
                  <c:v>8.8622991955026986E-2</c:v>
                </c:pt>
                <c:pt idx="771">
                  <c:v>8.8092369225510003E-2</c:v>
                </c:pt>
                <c:pt idx="772">
                  <c:v>8.7562125937624025E-2</c:v>
                </c:pt>
                <c:pt idx="773">
                  <c:v>8.7032261329056726E-2</c:v>
                </c:pt>
                <c:pt idx="774">
                  <c:v>8.6502774640011659E-2</c:v>
                </c:pt>
                <c:pt idx="775">
                  <c:v>8.5973665113195707E-2</c:v>
                </c:pt>
                <c:pt idx="776">
                  <c:v>8.5444931993808426E-2</c:v>
                </c:pt>
                <c:pt idx="777">
                  <c:v>8.4916574529529942E-2</c:v>
                </c:pt>
                <c:pt idx="778">
                  <c:v>8.4388591970510407E-2</c:v>
                </c:pt>
                <c:pt idx="779">
                  <c:v>8.3860983569358338E-2</c:v>
                </c:pt>
                <c:pt idx="780">
                  <c:v>8.3333748581128742E-2</c:v>
                </c:pt>
                <c:pt idx="781">
                  <c:v>8.2806886263313451E-2</c:v>
                </c:pt>
                <c:pt idx="782">
                  <c:v>8.2280395875828805E-2</c:v>
                </c:pt>
                <c:pt idx="783">
                  <c:v>8.1754276681004767E-2</c:v>
                </c:pt>
                <c:pt idx="784">
                  <c:v>8.1228527943574935E-2</c:v>
                </c:pt>
                <c:pt idx="785">
                  <c:v>8.0703148930664548E-2</c:v>
                </c:pt>
                <c:pt idx="786">
                  <c:v>8.0178138911780161E-2</c:v>
                </c:pt>
                <c:pt idx="787">
                  <c:v>7.9653497158798992E-2</c:v>
                </c:pt>
                <c:pt idx="788">
                  <c:v>7.9129222945957922E-2</c:v>
                </c:pt>
                <c:pt idx="789">
                  <c:v>7.8605315549843069E-2</c:v>
                </c:pt>
                <c:pt idx="790">
                  <c:v>7.8081774249379232E-2</c:v>
                </c:pt>
                <c:pt idx="791">
                  <c:v>7.7558598325819239E-2</c:v>
                </c:pt>
                <c:pt idx="792">
                  <c:v>7.7035787062733618E-2</c:v>
                </c:pt>
                <c:pt idx="793">
                  <c:v>7.6513339746000164E-2</c:v>
                </c:pt>
                <c:pt idx="794">
                  <c:v>7.59912556637935E-2</c:v>
                </c:pt>
                <c:pt idx="795">
                  <c:v>7.5469534106575087E-2</c:v>
                </c:pt>
                <c:pt idx="796">
                  <c:v>7.4948174367082898E-2</c:v>
                </c:pt>
                <c:pt idx="797">
                  <c:v>7.442717574032065E-2</c:v>
                </c:pt>
                <c:pt idx="798">
                  <c:v>7.3906537523549143E-2</c:v>
                </c:pt>
                <c:pt idx="799">
                  <c:v>7.3386259016274824E-2</c:v>
                </c:pt>
                <c:pt idx="800">
                  <c:v>7.2866339520240131E-2</c:v>
                </c:pt>
                <c:pt idx="801">
                  <c:v>7.2346778339414275E-2</c:v>
                </c:pt>
                <c:pt idx="802">
                  <c:v>7.1827574779982473E-2</c:v>
                </c:pt>
                <c:pt idx="803">
                  <c:v>7.1308728150336731E-2</c:v>
                </c:pt>
                <c:pt idx="804">
                  <c:v>7.0790237761065966E-2</c:v>
                </c:pt>
                <c:pt idx="805">
                  <c:v>7.027210292494579E-2</c:v>
                </c:pt>
                <c:pt idx="806">
                  <c:v>6.9754322956929848E-2</c:v>
                </c:pt>
                <c:pt idx="807">
                  <c:v>6.92368971741395E-2</c:v>
                </c:pt>
                <c:pt idx="808">
                  <c:v>6.8719824895854043E-2</c:v>
                </c:pt>
                <c:pt idx="809">
                  <c:v>6.8203105443502055E-2</c:v>
                </c:pt>
                <c:pt idx="810">
                  <c:v>6.7686738140651737E-2</c:v>
                </c:pt>
                <c:pt idx="811">
                  <c:v>6.7170722313000919E-2</c:v>
                </c:pt>
                <c:pt idx="812">
                  <c:v>6.6655057288368291E-2</c:v>
                </c:pt>
                <c:pt idx="813">
                  <c:v>6.6139742396684076E-2</c:v>
                </c:pt>
                <c:pt idx="814">
                  <c:v>6.5624776969980925E-2</c:v>
                </c:pt>
                <c:pt idx="815">
                  <c:v>6.5110160342384149E-2</c:v>
                </c:pt>
                <c:pt idx="816">
                  <c:v>6.4595891850103282E-2</c:v>
                </c:pt>
                <c:pt idx="817">
                  <c:v>6.408197083142253E-2</c:v>
                </c:pt>
                <c:pt idx="818">
                  <c:v>6.3568396626692447E-2</c:v>
                </c:pt>
                <c:pt idx="819">
                  <c:v>6.3055168578320053E-2</c:v>
                </c:pt>
                <c:pt idx="820">
                  <c:v>6.2542286030760508E-2</c:v>
                </c:pt>
                <c:pt idx="821">
                  <c:v>6.2029748330507894E-2</c:v>
                </c:pt>
                <c:pt idx="822">
                  <c:v>6.1517554826087006E-2</c:v>
                </c:pt>
                <c:pt idx="823">
                  <c:v>6.1005704868043908E-2</c:v>
                </c:pt>
                <c:pt idx="824">
                  <c:v>6.04941978089375E-2</c:v>
                </c:pt>
                <c:pt idx="825">
                  <c:v>5.9983033003330744E-2</c:v>
                </c:pt>
                <c:pt idx="826">
                  <c:v>5.9472209807782228E-2</c:v>
                </c:pt>
                <c:pt idx="827">
                  <c:v>5.8961727580837731E-2</c:v>
                </c:pt>
                <c:pt idx="828">
                  <c:v>5.8451585683020779E-2</c:v>
                </c:pt>
                <c:pt idx="829">
                  <c:v>5.7941783476825548E-2</c:v>
                </c:pt>
                <c:pt idx="830">
                  <c:v>5.7432320326707309E-2</c:v>
                </c:pt>
                <c:pt idx="831">
                  <c:v>5.6923195599074328E-2</c:v>
                </c:pt>
                <c:pt idx="832">
                  <c:v>5.6414408662280091E-2</c:v>
                </c:pt>
                <c:pt idx="833">
                  <c:v>5.5905958886613982E-2</c:v>
                </c:pt>
                <c:pt idx="834">
                  <c:v>5.5397845644294064E-2</c:v>
                </c:pt>
                <c:pt idx="835">
                  <c:v>5.4890068309458195E-2</c:v>
                </c:pt>
                <c:pt idx="836">
                  <c:v>5.4382626258156042E-2</c:v>
                </c:pt>
                <c:pt idx="837">
                  <c:v>5.3875518868340855E-2</c:v>
                </c:pt>
                <c:pt idx="838">
                  <c:v>5.3368745519861926E-2</c:v>
                </c:pt>
                <c:pt idx="839">
                  <c:v>5.2862305594455705E-2</c:v>
                </c:pt>
                <c:pt idx="840">
                  <c:v>5.2356198475738358E-2</c:v>
                </c:pt>
                <c:pt idx="841">
                  <c:v>5.185042354919811E-2</c:v>
                </c:pt>
                <c:pt idx="842">
                  <c:v>5.1344980202186585E-2</c:v>
                </c:pt>
                <c:pt idx="843">
                  <c:v>5.0839867823911478E-2</c:v>
                </c:pt>
                <c:pt idx="844">
                  <c:v>5.0335085805428226E-2</c:v>
                </c:pt>
                <c:pt idx="845">
                  <c:v>4.9830633539633018E-2</c:v>
                </c:pt>
                <c:pt idx="846">
                  <c:v>4.9326510421254799E-2</c:v>
                </c:pt>
                <c:pt idx="847">
                  <c:v>4.8822715846846609E-2</c:v>
                </c:pt>
                <c:pt idx="848">
                  <c:v>4.8319249214779592E-2</c:v>
                </c:pt>
                <c:pt idx="849">
                  <c:v>4.7816109925233885E-2</c:v>
                </c:pt>
                <c:pt idx="850">
                  <c:v>4.7313297380192187E-2</c:v>
                </c:pt>
                <c:pt idx="851">
                  <c:v>4.681081098343165E-2</c:v>
                </c:pt>
                <c:pt idx="852">
                  <c:v>4.6308650140516106E-2</c:v>
                </c:pt>
                <c:pt idx="853">
                  <c:v>4.5806814258789408E-2</c:v>
                </c:pt>
                <c:pt idx="854">
                  <c:v>4.5305302747367659E-2</c:v>
                </c:pt>
                <c:pt idx="855">
                  <c:v>4.480411501713133E-2</c:v>
                </c:pt>
                <c:pt idx="856">
                  <c:v>4.4303250480718925E-2</c:v>
                </c:pt>
                <c:pt idx="857">
                  <c:v>4.3802708552518776E-2</c:v>
                </c:pt>
                <c:pt idx="858">
                  <c:v>4.3302488648662485E-2</c:v>
                </c:pt>
                <c:pt idx="859">
                  <c:v>4.2802590187017264E-2</c:v>
                </c:pt>
                <c:pt idx="860">
                  <c:v>4.2303012587178834E-2</c:v>
                </c:pt>
                <c:pt idx="861">
                  <c:v>4.1803755270464538E-2</c:v>
                </c:pt>
                <c:pt idx="862">
                  <c:v>4.1304817659906012E-2</c:v>
                </c:pt>
                <c:pt idx="863">
                  <c:v>4.0806199180242086E-2</c:v>
                </c:pt>
                <c:pt idx="864">
                  <c:v>4.0307899257911894E-2</c:v>
                </c:pt>
                <c:pt idx="865">
                  <c:v>3.9809917321047883E-2</c:v>
                </c:pt>
                <c:pt idx="866">
                  <c:v>3.9312252799468816E-2</c:v>
                </c:pt>
                <c:pt idx="867">
                  <c:v>3.8814905124673005E-2</c:v>
                </c:pt>
                <c:pt idx="868">
                  <c:v>3.8317873729830976E-2</c:v>
                </c:pt>
                <c:pt idx="869">
                  <c:v>3.7821158049779147E-2</c:v>
                </c:pt>
                <c:pt idx="870">
                  <c:v>3.7324757521012941E-2</c:v>
                </c:pt>
                <c:pt idx="871">
                  <c:v>3.6828671581679795E-2</c:v>
                </c:pt>
                <c:pt idx="872">
                  <c:v>3.6332899671572272E-2</c:v>
                </c:pt>
                <c:pt idx="873">
                  <c:v>3.583744123212218E-2</c:v>
                </c:pt>
                <c:pt idx="874">
                  <c:v>3.534229570639269E-2</c:v>
                </c:pt>
                <c:pt idx="875">
                  <c:v>3.4847462539073004E-2</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5.298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5297.8579976581059</c:v>
                </c:pt>
                <c:pt idx="2">
                  <c:v>5297.8579976581059</c:v>
                </c:pt>
              </c:numCache>
            </c:numRef>
          </c:xVal>
          <c:yVal>
            <c:numRef>
              <c:f>('Auslegung thermisch'!$M$6,'Auslegung thermisch'!$M$6,'Auslegung thermisch'!$M$5)</c:f>
              <c:numCache>
                <c:formatCode>General</c:formatCode>
                <c:ptCount val="3"/>
                <c:pt idx="0">
                  <c:v>0.48712107065048238</c:v>
                </c:pt>
                <c:pt idx="1">
                  <c:v>0.48712107065048238</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0.48712107065048238</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658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658.46228087346674</c:v>
                </c:pt>
                <c:pt idx="2">
                  <c:v>658.46228087346674</c:v>
                </c:pt>
              </c:numCache>
            </c:numRef>
          </c:xVal>
          <c:yVal>
            <c:numRef>
              <c:f>('Auslegung thermisch'!$M$10,'Auslegung thermisch'!$M$10,'Auslegung thermisch'!$S$7)</c:f>
              <c:numCache>
                <c:formatCode>General</c:formatCode>
                <c:ptCount val="3"/>
                <c:pt idx="0">
                  <c:v>1.0024151882975412</c:v>
                </c:pt>
                <c:pt idx="1">
                  <c:v>1.0024151882975412</c:v>
                </c:pt>
                <c:pt idx="2">
                  <c:v>0.48712107065048238</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1.0024151882975412</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80875456"/>
        <c:axId val="80876032"/>
      </c:scatterChart>
      <c:valAx>
        <c:axId val="80875456"/>
        <c:scaling>
          <c:orientation val="minMax"/>
          <c:max val="89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80876032"/>
        <c:crosses val="autoZero"/>
        <c:crossBetween val="midCat"/>
        <c:majorUnit val="1000"/>
        <c:minorUnit val="500"/>
      </c:valAx>
      <c:valAx>
        <c:axId val="80876032"/>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1.8336684522621806E-2"/>
              <c:y val="0.43488912610440872"/>
            </c:manualLayout>
          </c:layout>
          <c:overlay val="0"/>
        </c:title>
        <c:numFmt formatCode="0%" sourceLinked="0"/>
        <c:majorTickMark val="out"/>
        <c:minorTickMark val="out"/>
        <c:tickLblPos val="nextTo"/>
        <c:crossAx val="80875456"/>
        <c:crosses val="autoZero"/>
        <c:crossBetween val="midCat"/>
        <c:majorUnit val="0.1"/>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83022202780208032"/>
          <c:y val="0.39362988841435537"/>
          <c:w val="0.13767920676582093"/>
          <c:h val="0.21274022317129049"/>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3429184427406"/>
          <c:y val="4.7076204320355398E-2"/>
          <c:w val="0.8483826710488761"/>
          <c:h val="0.80711593809394511"/>
        </c:manualLayout>
      </c:layout>
      <c:areaChart>
        <c:grouping val="standard"/>
        <c:varyColors val="0"/>
        <c:ser>
          <c:idx val="0"/>
          <c:order val="0"/>
          <c:tx>
            <c:v>JDL Wärmebedarf</c:v>
          </c:tx>
          <c:spPr>
            <a:noFill/>
            <a:ln w="22225">
              <a:solidFill>
                <a:schemeClr val="tx1"/>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th.'!$L$6:$L$882</c:f>
              <c:numCache>
                <c:formatCode>General</c:formatCode>
                <c:ptCount val="877"/>
                <c:pt idx="0">
                  <c:v>1</c:v>
                </c:pt>
                <c:pt idx="1">
                  <c:v>0.89548820714376243</c:v>
                </c:pt>
                <c:pt idx="2">
                  <c:v>0.86832339221817378</c:v>
                </c:pt>
                <c:pt idx="3">
                  <c:v>0.84926791166103455</c:v>
                </c:pt>
                <c:pt idx="4">
                  <c:v>0.83409787007692604</c:v>
                </c:pt>
                <c:pt idx="5">
                  <c:v>0.82128734807177639</c:v>
                </c:pt>
                <c:pt idx="6">
                  <c:v>0.81008946900712386</c:v>
                </c:pt>
                <c:pt idx="7">
                  <c:v>0.8000761324778547</c:v>
                </c:pt>
                <c:pt idx="8">
                  <c:v>0.79097641428752496</c:v>
                </c:pt>
                <c:pt idx="9">
                  <c:v>0.7826067103615888</c:v>
                </c:pt>
                <c:pt idx="10">
                  <c:v>0.77483616795309551</c:v>
                </c:pt>
                <c:pt idx="11">
                  <c:v>0.76756785345802336</c:v>
                </c:pt>
                <c:pt idx="12">
                  <c:v>0.76072772440536274</c:v>
                </c:pt>
                <c:pt idx="13">
                  <c:v>0.75425779618124222</c:v>
                </c:pt>
                <c:pt idx="14">
                  <c:v>0.7481117109324551</c:v>
                </c:pt>
                <c:pt idx="15">
                  <c:v>0.74225175454802206</c:v>
                </c:pt>
                <c:pt idx="16">
                  <c:v>0.73664678443634746</c:v>
                </c:pt>
                <c:pt idx="17">
                  <c:v>0.73127075102206962</c:v>
                </c:pt>
                <c:pt idx="18">
                  <c:v>0.7261016182786727</c:v>
                </c:pt>
                <c:pt idx="19">
                  <c:v>0.72112055963152943</c:v>
                </c:pt>
                <c:pt idx="20">
                  <c:v>0.71631134832911125</c:v>
                </c:pt>
                <c:pt idx="21">
                  <c:v>0.71165988797199065</c:v>
                </c:pt>
                <c:pt idx="22">
                  <c:v>0.7071538458995138</c:v>
                </c:pt>
                <c:pt idx="23">
                  <c:v>0.70278236329105936</c:v>
                </c:pt>
                <c:pt idx="24">
                  <c:v>0.6985358233220692</c:v>
                </c:pt>
                <c:pt idx="25">
                  <c:v>0.69440566383593283</c:v>
                </c:pt>
                <c:pt idx="26">
                  <c:v>0.69038422456119086</c:v>
                </c:pt>
                <c:pt idx="27">
                  <c:v>0.6864646214312875</c:v>
                </c:pt>
                <c:pt idx="28">
                  <c:v>0.68264064238179556</c:v>
                </c:pt>
                <c:pt idx="29">
                  <c:v>0.67890666032518754</c:v>
                </c:pt>
                <c:pt idx="30">
                  <c:v>0.67525755998158254</c:v>
                </c:pt>
                <c:pt idx="31">
                  <c:v>0.67168867597467852</c:v>
                </c:pt>
                <c:pt idx="32">
                  <c:v>0.66819574015385197</c:v>
                </c:pt>
                <c:pt idx="33">
                  <c:v>0.66477483652420555</c:v>
                </c:pt>
                <c:pt idx="34">
                  <c:v>0.6614223624902652</c:v>
                </c:pt>
                <c:pt idx="35">
                  <c:v>0.65813499537055298</c:v>
                </c:pt>
                <c:pt idx="36">
                  <c:v>0.6549096633371585</c:v>
                </c:pt>
                <c:pt idx="37">
                  <c:v>0.65174352008974989</c:v>
                </c:pt>
                <c:pt idx="38">
                  <c:v>0.64863392269686193</c:v>
                </c:pt>
                <c:pt idx="39">
                  <c:v>0.64557841213600109</c:v>
                </c:pt>
                <c:pt idx="40">
                  <c:v>0.64257469614355278</c:v>
                </c:pt>
                <c:pt idx="41">
                  <c:v>0.63962063404981317</c:v>
                </c:pt>
                <c:pt idx="42">
                  <c:v>0.63671422332686511</c:v>
                </c:pt>
                <c:pt idx="43">
                  <c:v>0.63385358761991839</c:v>
                </c:pt>
                <c:pt idx="44">
                  <c:v>0.63103696606803961</c:v>
                </c:pt>
                <c:pt idx="45">
                  <c:v>0.62826270374939641</c:v>
                </c:pt>
                <c:pt idx="46">
                  <c:v>0.62552924311039859</c:v>
                </c:pt>
                <c:pt idx="47">
                  <c:v>0.62283511625835719</c:v>
                </c:pt>
                <c:pt idx="48">
                  <c:v>0.62017893801424784</c:v>
                </c:pt>
                <c:pt idx="49">
                  <c:v>0.61755939963643214</c:v>
                </c:pt>
                <c:pt idx="50">
                  <c:v>0.61497526313824169</c:v>
                </c:pt>
                <c:pt idx="51">
                  <c:v>0.61242535613254734</c:v>
                </c:pt>
                <c:pt idx="52">
                  <c:v>0.60990856714512032</c:v>
                </c:pt>
                <c:pt idx="53">
                  <c:v>0.60742384134601146</c:v>
                </c:pt>
                <c:pt idx="54">
                  <c:v>0.60497017665452124</c:v>
                </c:pt>
                <c:pt idx="55">
                  <c:v>0.6025466201787868</c:v>
                </c:pt>
                <c:pt idx="56">
                  <c:v>0.60015226495570928</c:v>
                </c:pt>
                <c:pt idx="57">
                  <c:v>0.59778624696100291</c:v>
                </c:pt>
                <c:pt idx="58">
                  <c:v>0.59544774236265918</c:v>
                </c:pt>
                <c:pt idx="59">
                  <c:v>0.59313596499417875</c:v>
                </c:pt>
                <c:pt idx="60">
                  <c:v>0.59085016402657264</c:v>
                </c:pt>
                <c:pt idx="61">
                  <c:v>0.58858962182046315</c:v>
                </c:pt>
                <c:pt idx="62">
                  <c:v>0.58635365194164102</c:v>
                </c:pt>
                <c:pt idx="63">
                  <c:v>0.58414159732521354</c:v>
                </c:pt>
                <c:pt idx="64">
                  <c:v>0.58195282857504993</c:v>
                </c:pt>
                <c:pt idx="65">
                  <c:v>0.57978674238660188</c:v>
                </c:pt>
                <c:pt idx="66">
                  <c:v>0.57764276008239668</c:v>
                </c:pt>
                <c:pt idx="67">
                  <c:v>0.57552032625057614</c:v>
                </c:pt>
                <c:pt idx="68">
                  <c:v>0.5734189074778091</c:v>
                </c:pt>
                <c:pt idx="69">
                  <c:v>0.57133799116874706</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ser>
          <c:idx val="1"/>
          <c:order val="1"/>
          <c:tx>
            <c:v>BHKW</c:v>
          </c:tx>
          <c:spPr>
            <a:solidFill>
              <a:schemeClr val="accent1">
                <a:alpha val="71000"/>
              </a:schemeClr>
            </a:solidFill>
            <a:ln w="22225">
              <a:solidFill>
                <a:schemeClr val="tx2"/>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th.'!$M$6:$M$882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2"/>
          <c:order val="2"/>
          <c:tx>
            <c:v>Abdeckung durch BHKW</c:v>
          </c:tx>
          <c:spPr>
            <a:solidFill>
              <a:srgbClr val="00B050">
                <a:alpha val="46000"/>
              </a:srgbClr>
            </a:solidFill>
            <a:ln>
              <a:no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th.'!$N$6:$N$882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dLbls>
          <c:showLegendKey val="0"/>
          <c:showVal val="0"/>
          <c:showCatName val="0"/>
          <c:showSerName val="0"/>
          <c:showPercent val="0"/>
          <c:showBubbleSize val="0"/>
        </c:dLbls>
        <c:axId val="199713280"/>
        <c:axId val="43613504"/>
      </c:areaChart>
      <c:catAx>
        <c:axId val="199713280"/>
        <c:scaling>
          <c:orientation val="minMax"/>
        </c:scaling>
        <c:delete val="0"/>
        <c:axPos val="b"/>
        <c:title>
          <c:tx>
            <c:rich>
              <a:bodyPr/>
              <a:lstStyle/>
              <a:p>
                <a:pPr>
                  <a:defRPr/>
                </a:pPr>
                <a:r>
                  <a:rPr lang="de-DE"/>
                  <a:t>Anteil</a:t>
                </a:r>
                <a:r>
                  <a:rPr lang="de-DE" baseline="0"/>
                  <a:t> Nutzungsstunden</a:t>
                </a:r>
                <a:endParaRPr lang="de-DE"/>
              </a:p>
            </c:rich>
          </c:tx>
          <c:layout>
            <c:manualLayout>
              <c:xMode val="edge"/>
              <c:yMode val="edge"/>
              <c:x val="0.39138454600841494"/>
              <c:y val="0.92785097898499924"/>
            </c:manualLayout>
          </c:layout>
          <c:overlay val="0"/>
        </c:title>
        <c:numFmt formatCode="0.00" sourceLinked="0"/>
        <c:majorTickMark val="out"/>
        <c:minorTickMark val="none"/>
        <c:tickLblPos val="nextTo"/>
        <c:spPr>
          <a:ln>
            <a:solidFill>
              <a:schemeClr val="tx1"/>
            </a:solidFill>
          </a:ln>
        </c:spPr>
        <c:crossAx val="43613504"/>
        <c:crosses val="autoZero"/>
        <c:auto val="1"/>
        <c:lblAlgn val="ctr"/>
        <c:lblOffset val="100"/>
        <c:tickLblSkip val="88"/>
        <c:tickMarkSkip val="44"/>
        <c:noMultiLvlLbl val="0"/>
      </c:catAx>
      <c:valAx>
        <c:axId val="43613504"/>
        <c:scaling>
          <c:orientation val="minMax"/>
          <c:max val="1.0900000000000001"/>
          <c:min val="0"/>
        </c:scaling>
        <c:delete val="0"/>
        <c:axPos val="l"/>
        <c:majorGridlines>
          <c:spPr>
            <a:ln>
              <a:noFill/>
            </a:ln>
          </c:spPr>
        </c:majorGridlines>
        <c:title>
          <c:tx>
            <c:rich>
              <a:bodyPr rot="-5400000" vert="horz"/>
              <a:lstStyle/>
              <a:p>
                <a:pPr>
                  <a:defRPr/>
                </a:pPr>
                <a:r>
                  <a:rPr lang="en-US"/>
                  <a:t>th. Leistung, normiert</a:t>
                </a:r>
              </a:p>
            </c:rich>
          </c:tx>
          <c:layout>
            <c:manualLayout>
              <c:xMode val="edge"/>
              <c:yMode val="edge"/>
              <c:x val="2.2255023817316755E-2"/>
              <c:y val="6.7976869800765782E-2"/>
            </c:manualLayout>
          </c:layout>
          <c:overlay val="0"/>
        </c:title>
        <c:numFmt formatCode="General" sourceLinked="1"/>
        <c:majorTickMark val="out"/>
        <c:minorTickMark val="out"/>
        <c:tickLblPos val="nextTo"/>
        <c:spPr>
          <a:ln>
            <a:solidFill>
              <a:schemeClr val="tx1"/>
            </a:solidFill>
          </a:ln>
        </c:spPr>
        <c:crossAx val="199713280"/>
        <c:crosses val="autoZero"/>
        <c:crossBetween val="midCat"/>
        <c:majorUnit val="0.1"/>
        <c:minorUnit val="5.0000000000000024E-2"/>
      </c:valAx>
    </c:plotArea>
    <c:legend>
      <c:legendPos val="r"/>
      <c:overlay val="1"/>
      <c:spPr>
        <a:noFill/>
      </c:spPr>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07559462142506"/>
          <c:y val="9.0299306058552797E-2"/>
          <c:w val="0.8483826710488761"/>
          <c:h val="0.77191237233959709"/>
        </c:manualLayout>
      </c:layout>
      <c:areaChart>
        <c:grouping val="standard"/>
        <c:varyColors val="0"/>
        <c:ser>
          <c:idx val="0"/>
          <c:order val="0"/>
          <c:tx>
            <c:v>JDL Wärmebedarf</c:v>
          </c:tx>
          <c:spPr>
            <a:noFill/>
            <a:ln w="22225">
              <a:solidFill>
                <a:schemeClr val="tx1"/>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th.'!$L$6:$L$882</c:f>
              <c:numCache>
                <c:formatCode>General</c:formatCode>
                <c:ptCount val="877"/>
                <c:pt idx="0">
                  <c:v>1</c:v>
                </c:pt>
                <c:pt idx="1">
                  <c:v>0.89548820714376243</c:v>
                </c:pt>
                <c:pt idx="2">
                  <c:v>0.86832339221817378</c:v>
                </c:pt>
                <c:pt idx="3">
                  <c:v>0.84926791166103455</c:v>
                </c:pt>
                <c:pt idx="4">
                  <c:v>0.83409787007692604</c:v>
                </c:pt>
                <c:pt idx="5">
                  <c:v>0.82128734807177639</c:v>
                </c:pt>
                <c:pt idx="6">
                  <c:v>0.81008946900712386</c:v>
                </c:pt>
                <c:pt idx="7">
                  <c:v>0.8000761324778547</c:v>
                </c:pt>
                <c:pt idx="8">
                  <c:v>0.79097641428752496</c:v>
                </c:pt>
                <c:pt idx="9">
                  <c:v>0.7826067103615888</c:v>
                </c:pt>
                <c:pt idx="10">
                  <c:v>0.77483616795309551</c:v>
                </c:pt>
                <c:pt idx="11">
                  <c:v>0.76756785345802336</c:v>
                </c:pt>
                <c:pt idx="12">
                  <c:v>0.76072772440536274</c:v>
                </c:pt>
                <c:pt idx="13">
                  <c:v>0.75425779618124222</c:v>
                </c:pt>
                <c:pt idx="14">
                  <c:v>0.7481117109324551</c:v>
                </c:pt>
                <c:pt idx="15">
                  <c:v>0.74225175454802206</c:v>
                </c:pt>
                <c:pt idx="16">
                  <c:v>0.73664678443634746</c:v>
                </c:pt>
                <c:pt idx="17">
                  <c:v>0.73127075102206962</c:v>
                </c:pt>
                <c:pt idx="18">
                  <c:v>0.7261016182786727</c:v>
                </c:pt>
                <c:pt idx="19">
                  <c:v>0.72112055963152943</c:v>
                </c:pt>
                <c:pt idx="20">
                  <c:v>0.71631134832911125</c:v>
                </c:pt>
                <c:pt idx="21">
                  <c:v>0.71165988797199065</c:v>
                </c:pt>
                <c:pt idx="22">
                  <c:v>0.7071538458995138</c:v>
                </c:pt>
                <c:pt idx="23">
                  <c:v>0.70278236329105936</c:v>
                </c:pt>
                <c:pt idx="24">
                  <c:v>0.6985358233220692</c:v>
                </c:pt>
                <c:pt idx="25">
                  <c:v>0.69440566383593283</c:v>
                </c:pt>
                <c:pt idx="26">
                  <c:v>0.69038422456119086</c:v>
                </c:pt>
                <c:pt idx="27">
                  <c:v>0.6864646214312875</c:v>
                </c:pt>
                <c:pt idx="28">
                  <c:v>0.68264064238179556</c:v>
                </c:pt>
                <c:pt idx="29">
                  <c:v>0.67890666032518754</c:v>
                </c:pt>
                <c:pt idx="30">
                  <c:v>0.67525755998158254</c:v>
                </c:pt>
                <c:pt idx="31">
                  <c:v>0.67168867597467852</c:v>
                </c:pt>
                <c:pt idx="32">
                  <c:v>0.66819574015385197</c:v>
                </c:pt>
                <c:pt idx="33">
                  <c:v>0.66477483652420555</c:v>
                </c:pt>
                <c:pt idx="34">
                  <c:v>0.6614223624902652</c:v>
                </c:pt>
                <c:pt idx="35">
                  <c:v>0.65813499537055298</c:v>
                </c:pt>
                <c:pt idx="36">
                  <c:v>0.6549096633371585</c:v>
                </c:pt>
                <c:pt idx="37">
                  <c:v>0.65174352008974989</c:v>
                </c:pt>
                <c:pt idx="38">
                  <c:v>0.64863392269686193</c:v>
                </c:pt>
                <c:pt idx="39">
                  <c:v>0.64557841213600109</c:v>
                </c:pt>
                <c:pt idx="40">
                  <c:v>0.64257469614355278</c:v>
                </c:pt>
                <c:pt idx="41">
                  <c:v>0.63962063404981317</c:v>
                </c:pt>
                <c:pt idx="42">
                  <c:v>0.63671422332686511</c:v>
                </c:pt>
                <c:pt idx="43">
                  <c:v>0.63385358761991839</c:v>
                </c:pt>
                <c:pt idx="44">
                  <c:v>0.63103696606803961</c:v>
                </c:pt>
                <c:pt idx="45">
                  <c:v>0.62826270374939641</c:v>
                </c:pt>
                <c:pt idx="46">
                  <c:v>0.62552924311039859</c:v>
                </c:pt>
                <c:pt idx="47">
                  <c:v>0.62283511625835719</c:v>
                </c:pt>
                <c:pt idx="48">
                  <c:v>0.62017893801424784</c:v>
                </c:pt>
                <c:pt idx="49">
                  <c:v>0.61755939963643214</c:v>
                </c:pt>
                <c:pt idx="50">
                  <c:v>0.61497526313824169</c:v>
                </c:pt>
                <c:pt idx="51">
                  <c:v>0.61242535613254734</c:v>
                </c:pt>
                <c:pt idx="52">
                  <c:v>0.60990856714512032</c:v>
                </c:pt>
                <c:pt idx="53">
                  <c:v>0.60742384134601146</c:v>
                </c:pt>
                <c:pt idx="54">
                  <c:v>0.60497017665452124</c:v>
                </c:pt>
                <c:pt idx="55">
                  <c:v>0.6025466201787868</c:v>
                </c:pt>
                <c:pt idx="56">
                  <c:v>0.60015226495570928</c:v>
                </c:pt>
                <c:pt idx="57">
                  <c:v>0.59778624696100291</c:v>
                </c:pt>
                <c:pt idx="58">
                  <c:v>0.59544774236265918</c:v>
                </c:pt>
                <c:pt idx="59">
                  <c:v>0.59313596499417875</c:v>
                </c:pt>
                <c:pt idx="60">
                  <c:v>0.59085016402657264</c:v>
                </c:pt>
                <c:pt idx="61">
                  <c:v>0.58858962182046315</c:v>
                </c:pt>
                <c:pt idx="62">
                  <c:v>0.58635365194164102</c:v>
                </c:pt>
                <c:pt idx="63">
                  <c:v>0.58414159732521354</c:v>
                </c:pt>
                <c:pt idx="64">
                  <c:v>0.58195282857504993</c:v>
                </c:pt>
                <c:pt idx="65">
                  <c:v>0.57978674238660188</c:v>
                </c:pt>
                <c:pt idx="66">
                  <c:v>0.57764276008239668</c:v>
                </c:pt>
                <c:pt idx="67">
                  <c:v>0.57552032625057614</c:v>
                </c:pt>
                <c:pt idx="68">
                  <c:v>0.5734189074778091</c:v>
                </c:pt>
                <c:pt idx="69">
                  <c:v>0.57133799116874706</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ser>
          <c:idx val="1"/>
          <c:order val="1"/>
          <c:tx>
            <c:v>BHKW1</c:v>
          </c:tx>
          <c:spPr>
            <a:solidFill>
              <a:schemeClr val="accent1">
                <a:alpha val="71000"/>
              </a:schemeClr>
            </a:solidFill>
            <a:ln w="22225">
              <a:solidFill>
                <a:schemeClr val="tx2"/>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th.'!$M$6:$M$882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6"/>
          <c:order val="2"/>
          <c:tx>
            <c:v>BHKW2</c:v>
          </c:tx>
          <c:spPr>
            <a:solidFill>
              <a:schemeClr val="accent1">
                <a:alpha val="50000"/>
              </a:schemeClr>
            </a:solidFill>
            <a:ln w="25400">
              <a:solidFill>
                <a:schemeClr val="accent1">
                  <a:alpha val="51000"/>
                </a:schemeClr>
              </a:solidFill>
            </a:ln>
          </c:spPr>
          <c:val>
            <c:numRef>
              <c:f>'Theorie Ausl. th.'!$O$6:$O$882</c:f>
              <c:numCache>
                <c:formatCode>General</c:formatCode>
                <c:ptCount val="877"/>
                <c:pt idx="0">
                  <c:v>0.56940000000000002</c:v>
                </c:pt>
                <c:pt idx="1">
                  <c:v>0.56940000000000002</c:v>
                </c:pt>
                <c:pt idx="2">
                  <c:v>0.56940000000000002</c:v>
                </c:pt>
                <c:pt idx="3">
                  <c:v>0.56940000000000002</c:v>
                </c:pt>
                <c:pt idx="4">
                  <c:v>0.56940000000000002</c:v>
                </c:pt>
                <c:pt idx="5">
                  <c:v>0.56940000000000002</c:v>
                </c:pt>
                <c:pt idx="6">
                  <c:v>0.56940000000000002</c:v>
                </c:pt>
                <c:pt idx="7">
                  <c:v>0.56940000000000002</c:v>
                </c:pt>
                <c:pt idx="8">
                  <c:v>0.56940000000000002</c:v>
                </c:pt>
                <c:pt idx="9">
                  <c:v>0.56940000000000002</c:v>
                </c:pt>
                <c:pt idx="10">
                  <c:v>0.56940000000000002</c:v>
                </c:pt>
                <c:pt idx="11">
                  <c:v>0.56940000000000002</c:v>
                </c:pt>
                <c:pt idx="12">
                  <c:v>0.56940000000000002</c:v>
                </c:pt>
                <c:pt idx="13">
                  <c:v>0.56940000000000002</c:v>
                </c:pt>
                <c:pt idx="14">
                  <c:v>0.56940000000000002</c:v>
                </c:pt>
                <c:pt idx="15">
                  <c:v>0.56940000000000002</c:v>
                </c:pt>
                <c:pt idx="16">
                  <c:v>0.56940000000000002</c:v>
                </c:pt>
                <c:pt idx="17">
                  <c:v>0.56940000000000002</c:v>
                </c:pt>
                <c:pt idx="18">
                  <c:v>0.56940000000000002</c:v>
                </c:pt>
                <c:pt idx="19">
                  <c:v>0.56940000000000002</c:v>
                </c:pt>
                <c:pt idx="20">
                  <c:v>0.56940000000000002</c:v>
                </c:pt>
                <c:pt idx="21">
                  <c:v>0.56940000000000002</c:v>
                </c:pt>
                <c:pt idx="22">
                  <c:v>0.56940000000000002</c:v>
                </c:pt>
                <c:pt idx="23">
                  <c:v>0.56940000000000002</c:v>
                </c:pt>
                <c:pt idx="24">
                  <c:v>0.56940000000000002</c:v>
                </c:pt>
                <c:pt idx="25">
                  <c:v>0.56940000000000002</c:v>
                </c:pt>
                <c:pt idx="26">
                  <c:v>0.56940000000000002</c:v>
                </c:pt>
                <c:pt idx="27">
                  <c:v>0.56940000000000002</c:v>
                </c:pt>
                <c:pt idx="28">
                  <c:v>0.56940000000000002</c:v>
                </c:pt>
                <c:pt idx="29">
                  <c:v>0.56940000000000002</c:v>
                </c:pt>
                <c:pt idx="30">
                  <c:v>0.56940000000000002</c:v>
                </c:pt>
                <c:pt idx="31">
                  <c:v>0.56940000000000002</c:v>
                </c:pt>
                <c:pt idx="32">
                  <c:v>0.56940000000000002</c:v>
                </c:pt>
                <c:pt idx="33">
                  <c:v>0.56940000000000002</c:v>
                </c:pt>
                <c:pt idx="34">
                  <c:v>0.56940000000000002</c:v>
                </c:pt>
                <c:pt idx="35">
                  <c:v>0.56940000000000002</c:v>
                </c:pt>
                <c:pt idx="36">
                  <c:v>0.56940000000000002</c:v>
                </c:pt>
                <c:pt idx="37">
                  <c:v>0.56940000000000002</c:v>
                </c:pt>
                <c:pt idx="38">
                  <c:v>0.56940000000000002</c:v>
                </c:pt>
                <c:pt idx="39">
                  <c:v>0.56940000000000002</c:v>
                </c:pt>
                <c:pt idx="40">
                  <c:v>0.56940000000000002</c:v>
                </c:pt>
                <c:pt idx="41">
                  <c:v>0.56940000000000002</c:v>
                </c:pt>
                <c:pt idx="42">
                  <c:v>0.56940000000000002</c:v>
                </c:pt>
                <c:pt idx="43">
                  <c:v>0.56940000000000002</c:v>
                </c:pt>
                <c:pt idx="44">
                  <c:v>0.56940000000000002</c:v>
                </c:pt>
                <c:pt idx="45">
                  <c:v>0.56940000000000002</c:v>
                </c:pt>
                <c:pt idx="46">
                  <c:v>0.56940000000000002</c:v>
                </c:pt>
                <c:pt idx="47">
                  <c:v>0.56940000000000002</c:v>
                </c:pt>
                <c:pt idx="48">
                  <c:v>0.56940000000000002</c:v>
                </c:pt>
                <c:pt idx="49">
                  <c:v>0.56940000000000002</c:v>
                </c:pt>
                <c:pt idx="50">
                  <c:v>0.56940000000000002</c:v>
                </c:pt>
                <c:pt idx="51">
                  <c:v>0.56940000000000002</c:v>
                </c:pt>
                <c:pt idx="52">
                  <c:v>0.56940000000000002</c:v>
                </c:pt>
                <c:pt idx="53">
                  <c:v>0.56940000000000002</c:v>
                </c:pt>
                <c:pt idx="54">
                  <c:v>0.56940000000000002</c:v>
                </c:pt>
                <c:pt idx="55">
                  <c:v>0.56940000000000002</c:v>
                </c:pt>
                <c:pt idx="56">
                  <c:v>0.56940000000000002</c:v>
                </c:pt>
                <c:pt idx="57">
                  <c:v>0.56940000000000002</c:v>
                </c:pt>
                <c:pt idx="58">
                  <c:v>0.56940000000000002</c:v>
                </c:pt>
                <c:pt idx="59">
                  <c:v>0.56940000000000002</c:v>
                </c:pt>
                <c:pt idx="60">
                  <c:v>0.56940000000000002</c:v>
                </c:pt>
                <c:pt idx="61">
                  <c:v>0.56940000000000002</c:v>
                </c:pt>
                <c:pt idx="62">
                  <c:v>0.56940000000000002</c:v>
                </c:pt>
                <c:pt idx="63">
                  <c:v>0.56940000000000002</c:v>
                </c:pt>
                <c:pt idx="64">
                  <c:v>0.56940000000000002</c:v>
                </c:pt>
                <c:pt idx="65">
                  <c:v>0.56940000000000002</c:v>
                </c:pt>
                <c:pt idx="66">
                  <c:v>0.56940000000000002</c:v>
                </c:pt>
                <c:pt idx="67">
                  <c:v>0.56940000000000002</c:v>
                </c:pt>
                <c:pt idx="68">
                  <c:v>0.56940000000000002</c:v>
                </c:pt>
                <c:pt idx="69">
                  <c:v>0.56940000000000002</c:v>
                </c:pt>
                <c:pt idx="70">
                  <c:v>0.56940000000000002</c:v>
                </c:pt>
                <c:pt idx="71">
                  <c:v>0.56940000000000002</c:v>
                </c:pt>
                <c:pt idx="72">
                  <c:v>0.56940000000000002</c:v>
                </c:pt>
                <c:pt idx="73">
                  <c:v>0.56940000000000002</c:v>
                </c:pt>
                <c:pt idx="74">
                  <c:v>0.56940000000000002</c:v>
                </c:pt>
                <c:pt idx="75">
                  <c:v>0.56940000000000002</c:v>
                </c:pt>
                <c:pt idx="76">
                  <c:v>0.56940000000000002</c:v>
                </c:pt>
                <c:pt idx="77">
                  <c:v>0.56940000000000002</c:v>
                </c:pt>
                <c:pt idx="78">
                  <c:v>0.56940000000000002</c:v>
                </c:pt>
                <c:pt idx="79">
                  <c:v>0.56940000000000002</c:v>
                </c:pt>
                <c:pt idx="80">
                  <c:v>0.56940000000000002</c:v>
                </c:pt>
                <c:pt idx="81">
                  <c:v>0.56940000000000002</c:v>
                </c:pt>
                <c:pt idx="82">
                  <c:v>0.56940000000000002</c:v>
                </c:pt>
                <c:pt idx="83">
                  <c:v>0.56940000000000002</c:v>
                </c:pt>
                <c:pt idx="84">
                  <c:v>0.56940000000000002</c:v>
                </c:pt>
                <c:pt idx="85">
                  <c:v>0.56940000000000002</c:v>
                </c:pt>
                <c:pt idx="86">
                  <c:v>0.56940000000000002</c:v>
                </c:pt>
                <c:pt idx="87">
                  <c:v>0.56940000000000002</c:v>
                </c:pt>
                <c:pt idx="88">
                  <c:v>0.56940000000000002</c:v>
                </c:pt>
                <c:pt idx="89">
                  <c:v>0.56940000000000002</c:v>
                </c:pt>
                <c:pt idx="90">
                  <c:v>0.56940000000000002</c:v>
                </c:pt>
                <c:pt idx="91">
                  <c:v>0.56940000000000002</c:v>
                </c:pt>
                <c:pt idx="92">
                  <c:v>0.56940000000000002</c:v>
                </c:pt>
                <c:pt idx="93">
                  <c:v>0.56940000000000002</c:v>
                </c:pt>
                <c:pt idx="94">
                  <c:v>0.56940000000000002</c:v>
                </c:pt>
                <c:pt idx="95">
                  <c:v>0.56940000000000002</c:v>
                </c:pt>
                <c:pt idx="96">
                  <c:v>0.56940000000000002</c:v>
                </c:pt>
                <c:pt idx="97">
                  <c:v>0.56940000000000002</c:v>
                </c:pt>
                <c:pt idx="98">
                  <c:v>0.56940000000000002</c:v>
                </c:pt>
                <c:pt idx="99">
                  <c:v>0.56940000000000002</c:v>
                </c:pt>
                <c:pt idx="100">
                  <c:v>0.56940000000000002</c:v>
                </c:pt>
                <c:pt idx="101">
                  <c:v>0.56940000000000002</c:v>
                </c:pt>
                <c:pt idx="102">
                  <c:v>0.56940000000000002</c:v>
                </c:pt>
                <c:pt idx="103">
                  <c:v>0.56940000000000002</c:v>
                </c:pt>
                <c:pt idx="104">
                  <c:v>0.56940000000000002</c:v>
                </c:pt>
                <c:pt idx="105">
                  <c:v>0.56940000000000002</c:v>
                </c:pt>
                <c:pt idx="106">
                  <c:v>0.56940000000000002</c:v>
                </c:pt>
                <c:pt idx="107">
                  <c:v>0.56940000000000002</c:v>
                </c:pt>
                <c:pt idx="108">
                  <c:v>0.56940000000000002</c:v>
                </c:pt>
                <c:pt idx="109">
                  <c:v>0.56940000000000002</c:v>
                </c:pt>
                <c:pt idx="110">
                  <c:v>0.56940000000000002</c:v>
                </c:pt>
                <c:pt idx="111">
                  <c:v>0.56940000000000002</c:v>
                </c:pt>
                <c:pt idx="112">
                  <c:v>0.56940000000000002</c:v>
                </c:pt>
                <c:pt idx="113">
                  <c:v>0.56940000000000002</c:v>
                </c:pt>
                <c:pt idx="114">
                  <c:v>0.56940000000000002</c:v>
                </c:pt>
                <c:pt idx="115">
                  <c:v>0.56940000000000002</c:v>
                </c:pt>
                <c:pt idx="116">
                  <c:v>0.56940000000000002</c:v>
                </c:pt>
                <c:pt idx="117">
                  <c:v>0.56940000000000002</c:v>
                </c:pt>
                <c:pt idx="118">
                  <c:v>0.56940000000000002</c:v>
                </c:pt>
                <c:pt idx="119">
                  <c:v>0.56940000000000002</c:v>
                </c:pt>
                <c:pt idx="120">
                  <c:v>0.56940000000000002</c:v>
                </c:pt>
                <c:pt idx="121">
                  <c:v>0.56940000000000002</c:v>
                </c:pt>
                <c:pt idx="122">
                  <c:v>0.56940000000000002</c:v>
                </c:pt>
                <c:pt idx="123">
                  <c:v>0.56940000000000002</c:v>
                </c:pt>
                <c:pt idx="124">
                  <c:v>0.56940000000000002</c:v>
                </c:pt>
                <c:pt idx="125">
                  <c:v>0.56940000000000002</c:v>
                </c:pt>
                <c:pt idx="126">
                  <c:v>0.56940000000000002</c:v>
                </c:pt>
                <c:pt idx="127">
                  <c:v>0.56940000000000002</c:v>
                </c:pt>
                <c:pt idx="128">
                  <c:v>0.56940000000000002</c:v>
                </c:pt>
                <c:pt idx="129">
                  <c:v>0.56940000000000002</c:v>
                </c:pt>
                <c:pt idx="130">
                  <c:v>0.56940000000000002</c:v>
                </c:pt>
                <c:pt idx="131">
                  <c:v>0.56940000000000002</c:v>
                </c:pt>
                <c:pt idx="132">
                  <c:v>0.56940000000000002</c:v>
                </c:pt>
                <c:pt idx="133">
                  <c:v>0.56940000000000002</c:v>
                </c:pt>
                <c:pt idx="134">
                  <c:v>0.56940000000000002</c:v>
                </c:pt>
                <c:pt idx="135">
                  <c:v>0.56940000000000002</c:v>
                </c:pt>
                <c:pt idx="136">
                  <c:v>0.56940000000000002</c:v>
                </c:pt>
                <c:pt idx="137">
                  <c:v>0.56940000000000002</c:v>
                </c:pt>
                <c:pt idx="138">
                  <c:v>0.56940000000000002</c:v>
                </c:pt>
                <c:pt idx="139">
                  <c:v>0.56940000000000002</c:v>
                </c:pt>
                <c:pt idx="140">
                  <c:v>0.56940000000000002</c:v>
                </c:pt>
                <c:pt idx="141">
                  <c:v>0.56940000000000002</c:v>
                </c:pt>
                <c:pt idx="142">
                  <c:v>0.56940000000000002</c:v>
                </c:pt>
                <c:pt idx="143">
                  <c:v>0.56940000000000002</c:v>
                </c:pt>
                <c:pt idx="144">
                  <c:v>0.56940000000000002</c:v>
                </c:pt>
                <c:pt idx="145">
                  <c:v>0.56940000000000002</c:v>
                </c:pt>
                <c:pt idx="146">
                  <c:v>0.56940000000000002</c:v>
                </c:pt>
                <c:pt idx="147">
                  <c:v>0.56940000000000002</c:v>
                </c:pt>
                <c:pt idx="148">
                  <c:v>0.56940000000000002</c:v>
                </c:pt>
                <c:pt idx="149">
                  <c:v>0.56940000000000002</c:v>
                </c:pt>
                <c:pt idx="150">
                  <c:v>0.56940000000000002</c:v>
                </c:pt>
                <c:pt idx="151">
                  <c:v>0.56940000000000002</c:v>
                </c:pt>
                <c:pt idx="152">
                  <c:v>0.56940000000000002</c:v>
                </c:pt>
                <c:pt idx="153">
                  <c:v>0.56940000000000002</c:v>
                </c:pt>
                <c:pt idx="154">
                  <c:v>0.56940000000000002</c:v>
                </c:pt>
                <c:pt idx="155">
                  <c:v>0.56940000000000002</c:v>
                </c:pt>
                <c:pt idx="156">
                  <c:v>0.56940000000000002</c:v>
                </c:pt>
                <c:pt idx="157">
                  <c:v>0.56940000000000002</c:v>
                </c:pt>
                <c:pt idx="158">
                  <c:v>0.56940000000000002</c:v>
                </c:pt>
                <c:pt idx="159">
                  <c:v>0.56940000000000002</c:v>
                </c:pt>
                <c:pt idx="160">
                  <c:v>0.56940000000000002</c:v>
                </c:pt>
                <c:pt idx="161">
                  <c:v>0.56940000000000002</c:v>
                </c:pt>
                <c:pt idx="162">
                  <c:v>0.56940000000000002</c:v>
                </c:pt>
                <c:pt idx="163">
                  <c:v>0.56940000000000002</c:v>
                </c:pt>
                <c:pt idx="164">
                  <c:v>0.56940000000000002</c:v>
                </c:pt>
                <c:pt idx="165">
                  <c:v>0.56940000000000002</c:v>
                </c:pt>
                <c:pt idx="166">
                  <c:v>0.56940000000000002</c:v>
                </c:pt>
                <c:pt idx="167">
                  <c:v>0.56940000000000002</c:v>
                </c:pt>
                <c:pt idx="168">
                  <c:v>0.56940000000000002</c:v>
                </c:pt>
                <c:pt idx="169">
                  <c:v>0.56940000000000002</c:v>
                </c:pt>
                <c:pt idx="170">
                  <c:v>0.56940000000000002</c:v>
                </c:pt>
                <c:pt idx="171">
                  <c:v>0.56940000000000002</c:v>
                </c:pt>
                <c:pt idx="172">
                  <c:v>0.56940000000000002</c:v>
                </c:pt>
                <c:pt idx="173">
                  <c:v>0.56940000000000002</c:v>
                </c:pt>
                <c:pt idx="174">
                  <c:v>0.56940000000000002</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2"/>
          <c:order val="3"/>
          <c:tx>
            <c:v>Abdeckung durch BHKW</c:v>
          </c:tx>
          <c:spPr>
            <a:solidFill>
              <a:srgbClr val="00B050">
                <a:alpha val="25000"/>
              </a:srgbClr>
            </a:solidFill>
          </c:spPr>
          <c:val>
            <c:numRef>
              <c:f>'Theorie Ausl. th.'!$P$6:$P$882</c:f>
              <c:numCache>
                <c:formatCode>General</c:formatCode>
                <c:ptCount val="877"/>
                <c:pt idx="0">
                  <c:v>0.56940000000000002</c:v>
                </c:pt>
                <c:pt idx="1">
                  <c:v>0.56940000000000002</c:v>
                </c:pt>
                <c:pt idx="2">
                  <c:v>0.56940000000000002</c:v>
                </c:pt>
                <c:pt idx="3">
                  <c:v>0.56940000000000002</c:v>
                </c:pt>
                <c:pt idx="4">
                  <c:v>0.56940000000000002</c:v>
                </c:pt>
                <c:pt idx="5">
                  <c:v>0.56940000000000002</c:v>
                </c:pt>
                <c:pt idx="6">
                  <c:v>0.56940000000000002</c:v>
                </c:pt>
                <c:pt idx="7">
                  <c:v>0.56940000000000002</c:v>
                </c:pt>
                <c:pt idx="8">
                  <c:v>0.56940000000000002</c:v>
                </c:pt>
                <c:pt idx="9">
                  <c:v>0.56940000000000002</c:v>
                </c:pt>
                <c:pt idx="10">
                  <c:v>0.56940000000000002</c:v>
                </c:pt>
                <c:pt idx="11">
                  <c:v>0.56940000000000002</c:v>
                </c:pt>
                <c:pt idx="12">
                  <c:v>0.56940000000000002</c:v>
                </c:pt>
                <c:pt idx="13">
                  <c:v>0.56940000000000002</c:v>
                </c:pt>
                <c:pt idx="14">
                  <c:v>0.56940000000000002</c:v>
                </c:pt>
                <c:pt idx="15">
                  <c:v>0.56940000000000002</c:v>
                </c:pt>
                <c:pt idx="16">
                  <c:v>0.56940000000000002</c:v>
                </c:pt>
                <c:pt idx="17">
                  <c:v>0.56940000000000002</c:v>
                </c:pt>
                <c:pt idx="18">
                  <c:v>0.56940000000000002</c:v>
                </c:pt>
                <c:pt idx="19">
                  <c:v>0.56940000000000002</c:v>
                </c:pt>
                <c:pt idx="20">
                  <c:v>0.56940000000000002</c:v>
                </c:pt>
                <c:pt idx="21">
                  <c:v>0.56940000000000002</c:v>
                </c:pt>
                <c:pt idx="22">
                  <c:v>0.56940000000000002</c:v>
                </c:pt>
                <c:pt idx="23">
                  <c:v>0.56940000000000002</c:v>
                </c:pt>
                <c:pt idx="24">
                  <c:v>0.56940000000000002</c:v>
                </c:pt>
                <c:pt idx="25">
                  <c:v>0.56940000000000002</c:v>
                </c:pt>
                <c:pt idx="26">
                  <c:v>0.56940000000000002</c:v>
                </c:pt>
                <c:pt idx="27">
                  <c:v>0.56940000000000002</c:v>
                </c:pt>
                <c:pt idx="28">
                  <c:v>0.56940000000000002</c:v>
                </c:pt>
                <c:pt idx="29">
                  <c:v>0.56940000000000002</c:v>
                </c:pt>
                <c:pt idx="30">
                  <c:v>0.56940000000000002</c:v>
                </c:pt>
                <c:pt idx="31">
                  <c:v>0.56940000000000002</c:v>
                </c:pt>
                <c:pt idx="32">
                  <c:v>0.56940000000000002</c:v>
                </c:pt>
                <c:pt idx="33">
                  <c:v>0.56940000000000002</c:v>
                </c:pt>
                <c:pt idx="34">
                  <c:v>0.56940000000000002</c:v>
                </c:pt>
                <c:pt idx="35">
                  <c:v>0.56940000000000002</c:v>
                </c:pt>
                <c:pt idx="36">
                  <c:v>0.56940000000000002</c:v>
                </c:pt>
                <c:pt idx="37">
                  <c:v>0.56940000000000002</c:v>
                </c:pt>
                <c:pt idx="38">
                  <c:v>0.56940000000000002</c:v>
                </c:pt>
                <c:pt idx="39">
                  <c:v>0.56940000000000002</c:v>
                </c:pt>
                <c:pt idx="40">
                  <c:v>0.56940000000000002</c:v>
                </c:pt>
                <c:pt idx="41">
                  <c:v>0.56940000000000002</c:v>
                </c:pt>
                <c:pt idx="42">
                  <c:v>0.56940000000000002</c:v>
                </c:pt>
                <c:pt idx="43">
                  <c:v>0.56940000000000002</c:v>
                </c:pt>
                <c:pt idx="44">
                  <c:v>0.56940000000000002</c:v>
                </c:pt>
                <c:pt idx="45">
                  <c:v>0.56940000000000002</c:v>
                </c:pt>
                <c:pt idx="46">
                  <c:v>0.56940000000000002</c:v>
                </c:pt>
                <c:pt idx="47">
                  <c:v>0.56940000000000002</c:v>
                </c:pt>
                <c:pt idx="48">
                  <c:v>0.56940000000000002</c:v>
                </c:pt>
                <c:pt idx="49">
                  <c:v>0.56940000000000002</c:v>
                </c:pt>
                <c:pt idx="50">
                  <c:v>0.56940000000000002</c:v>
                </c:pt>
                <c:pt idx="51">
                  <c:v>0.56940000000000002</c:v>
                </c:pt>
                <c:pt idx="52">
                  <c:v>0.56940000000000002</c:v>
                </c:pt>
                <c:pt idx="53">
                  <c:v>0.56940000000000002</c:v>
                </c:pt>
                <c:pt idx="54">
                  <c:v>0.56940000000000002</c:v>
                </c:pt>
                <c:pt idx="55">
                  <c:v>0.56940000000000002</c:v>
                </c:pt>
                <c:pt idx="56">
                  <c:v>0.56940000000000002</c:v>
                </c:pt>
                <c:pt idx="57">
                  <c:v>0.56940000000000002</c:v>
                </c:pt>
                <c:pt idx="58">
                  <c:v>0.56940000000000002</c:v>
                </c:pt>
                <c:pt idx="59">
                  <c:v>0.56940000000000002</c:v>
                </c:pt>
                <c:pt idx="60">
                  <c:v>0.56940000000000002</c:v>
                </c:pt>
                <c:pt idx="61">
                  <c:v>0.56940000000000002</c:v>
                </c:pt>
                <c:pt idx="62">
                  <c:v>0.56940000000000002</c:v>
                </c:pt>
                <c:pt idx="63">
                  <c:v>0.56940000000000002</c:v>
                </c:pt>
                <c:pt idx="64">
                  <c:v>0.56940000000000002</c:v>
                </c:pt>
                <c:pt idx="65">
                  <c:v>0.56940000000000002</c:v>
                </c:pt>
                <c:pt idx="66">
                  <c:v>0.56940000000000002</c:v>
                </c:pt>
                <c:pt idx="67">
                  <c:v>0.56940000000000002</c:v>
                </c:pt>
                <c:pt idx="68">
                  <c:v>0.56940000000000002</c:v>
                </c:pt>
                <c:pt idx="69">
                  <c:v>0.56940000000000002</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dLbls>
          <c:showLegendKey val="0"/>
          <c:showVal val="0"/>
          <c:showCatName val="0"/>
          <c:showSerName val="0"/>
          <c:showPercent val="0"/>
          <c:showBubbleSize val="0"/>
        </c:dLbls>
        <c:axId val="200745472"/>
        <c:axId val="194439424"/>
      </c:areaChart>
      <c:catAx>
        <c:axId val="200745472"/>
        <c:scaling>
          <c:orientation val="minMax"/>
        </c:scaling>
        <c:delete val="0"/>
        <c:axPos val="b"/>
        <c:title>
          <c:tx>
            <c:rich>
              <a:bodyPr/>
              <a:lstStyle/>
              <a:p>
                <a:pPr>
                  <a:defRPr/>
                </a:pPr>
                <a:r>
                  <a:rPr lang="de-DE"/>
                  <a:t>Anteil</a:t>
                </a:r>
                <a:r>
                  <a:rPr lang="de-DE" baseline="0"/>
                  <a:t> Nutzungsstunden</a:t>
                </a:r>
                <a:endParaRPr lang="de-DE"/>
              </a:p>
            </c:rich>
          </c:tx>
          <c:layout>
            <c:manualLayout>
              <c:xMode val="edge"/>
              <c:yMode val="edge"/>
              <c:x val="0.39138454600841494"/>
              <c:y val="0.92785097898499924"/>
            </c:manualLayout>
          </c:layout>
          <c:overlay val="0"/>
        </c:title>
        <c:numFmt formatCode="0.00" sourceLinked="0"/>
        <c:majorTickMark val="out"/>
        <c:minorTickMark val="none"/>
        <c:tickLblPos val="nextTo"/>
        <c:spPr>
          <a:ln>
            <a:solidFill>
              <a:schemeClr val="tx1"/>
            </a:solidFill>
          </a:ln>
        </c:spPr>
        <c:crossAx val="194439424"/>
        <c:crosses val="autoZero"/>
        <c:auto val="1"/>
        <c:lblAlgn val="ctr"/>
        <c:lblOffset val="100"/>
        <c:tickLblSkip val="88"/>
        <c:tickMarkSkip val="44"/>
        <c:noMultiLvlLbl val="0"/>
      </c:catAx>
      <c:valAx>
        <c:axId val="194439424"/>
        <c:scaling>
          <c:orientation val="minMax"/>
          <c:max val="1.0900000000000001"/>
          <c:min val="0"/>
        </c:scaling>
        <c:delete val="0"/>
        <c:axPos val="l"/>
        <c:majorGridlines>
          <c:spPr>
            <a:ln>
              <a:noFill/>
            </a:ln>
          </c:spPr>
        </c:majorGridlines>
        <c:title>
          <c:tx>
            <c:rich>
              <a:bodyPr rot="-5400000" vert="horz"/>
              <a:lstStyle/>
              <a:p>
                <a:pPr>
                  <a:defRPr/>
                </a:pPr>
                <a:r>
                  <a:rPr lang="en-US"/>
                  <a:t>th. Leistung, normiert</a:t>
                </a:r>
              </a:p>
            </c:rich>
          </c:tx>
          <c:layout>
            <c:manualLayout>
              <c:xMode val="edge"/>
              <c:yMode val="edge"/>
              <c:x val="1.5813798895828662E-2"/>
              <c:y val="6.3410658113349255E-2"/>
            </c:manualLayout>
          </c:layout>
          <c:overlay val="0"/>
        </c:title>
        <c:numFmt formatCode="General" sourceLinked="1"/>
        <c:majorTickMark val="out"/>
        <c:minorTickMark val="out"/>
        <c:tickLblPos val="nextTo"/>
        <c:spPr>
          <a:ln>
            <a:solidFill>
              <a:schemeClr val="tx1"/>
            </a:solidFill>
          </a:ln>
        </c:spPr>
        <c:crossAx val="200745472"/>
        <c:crosses val="autoZero"/>
        <c:crossBetween val="midCat"/>
        <c:majorUnit val="0.1"/>
        <c:minorUnit val="5.0000000000000024E-2"/>
      </c:valAx>
    </c:plotArea>
    <c:legend>
      <c:legendPos val="r"/>
      <c:overlay val="1"/>
      <c:spPr>
        <a:noFill/>
      </c:spPr>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4685039370091"/>
          <c:y val="5.1400554097404488E-2"/>
          <c:w val="0.68093635170603606"/>
          <c:h val="0.75854549431321183"/>
        </c:manualLayout>
      </c:layout>
      <c:areaChart>
        <c:grouping val="standard"/>
        <c:varyColors val="0"/>
        <c:ser>
          <c:idx val="0"/>
          <c:order val="0"/>
          <c:tx>
            <c:v>JDL</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0.69443381575285246</c:v>
                </c:pt>
                <c:pt idx="2">
                  <c:v>0.65587958886986808</c:v>
                </c:pt>
                <c:pt idx="3">
                  <c:v>0.63110947023280151</c:v>
                </c:pt>
                <c:pt idx="4">
                  <c:v>0.61246085639963455</c:v>
                </c:pt>
                <c:pt idx="5">
                  <c:v>0.59734905722682874</c:v>
                </c:pt>
                <c:pt idx="6">
                  <c:v>0.58456541558006014</c:v>
                </c:pt>
                <c:pt idx="7">
                  <c:v>0.57344087123987664</c:v>
                </c:pt>
                <c:pt idx="8">
                  <c:v>0.5635638486851906</c:v>
                </c:pt>
                <c:pt idx="9">
                  <c:v>0.55466203406244663</c:v>
                </c:pt>
                <c:pt idx="10">
                  <c:v>0.54654534725292536</c:v>
                </c:pt>
                <c:pt idx="11">
                  <c:v>0.5390755445258899</c:v>
                </c:pt>
                <c:pt idx="12">
                  <c:v>0.53214875415456009</c:v>
                </c:pt>
                <c:pt idx="13">
                  <c:v>0.52568483696480395</c:v>
                </c:pt>
                <c:pt idx="14">
                  <c:v>0.51962059178145203</c:v>
                </c:pt>
                <c:pt idx="15">
                  <c:v>0.51390524459761577</c:v>
                </c:pt>
                <c:pt idx="16">
                  <c:v>0.5084973548609979</c:v>
                </c:pt>
                <c:pt idx="17">
                  <c:v>0.50336263412320648</c:v>
                </c:pt>
                <c:pt idx="18">
                  <c:v>0.49847237086176976</c:v>
                </c:pt>
                <c:pt idx="19">
                  <c:v>0.49380226915063952</c:v>
                </c:pt>
                <c:pt idx="20">
                  <c:v>0.48933157667085281</c:v>
                </c:pt>
                <c:pt idx="21">
                  <c:v>0.48504241929438752</c:v>
                </c:pt>
                <c:pt idx="22">
                  <c:v>0.48091928592008903</c:v>
                </c:pt>
                <c:pt idx="23">
                  <c:v>0.47694862443015751</c:v>
                </c:pt>
                <c:pt idx="24">
                  <c:v>0.4731185210669131</c:v>
                </c:pt>
                <c:pt idx="25">
                  <c:v>0.46941844328889581</c:v>
                </c:pt>
                <c:pt idx="26">
                  <c:v>0.46583903153069239</c:v>
                </c:pt>
                <c:pt idx="27">
                  <c:v>0.46237192906373048</c:v>
                </c:pt>
                <c:pt idx="28">
                  <c:v>0.45900964184927018</c:v>
                </c:pt>
                <c:pt idx="29">
                  <c:v>0.45574542222565284</c:v>
                </c:pt>
                <c:pt idx="30">
                  <c:v>0.45257317170288003</c:v>
                </c:pt>
                <c:pt idx="31">
                  <c:v>0.4494873591998757</c:v>
                </c:pt>
                <c:pt idx="32">
                  <c:v>0.44648295185706699</c:v>
                </c:pt>
                <c:pt idx="33">
                  <c:v>0.44355535616147213</c:v>
                </c:pt>
                <c:pt idx="34">
                  <c:v>0.44070036758426645</c:v>
                </c:pt>
                <c:pt idx="35">
                  <c:v>0.43791412728822077</c:v>
                </c:pt>
                <c:pt idx="36">
                  <c:v>0.43519308474075957</c:v>
                </c:pt>
                <c:pt idx="37">
                  <c:v>0.43253396528684973</c:v>
                </c:pt>
                <c:pt idx="38">
                  <c:v>0.4299337419086553</c:v>
                </c:pt>
                <c:pt idx="39">
                  <c:v>0.42738961053638924</c:v>
                </c:pt>
                <c:pt idx="40">
                  <c:v>0.42489896838497154</c:v>
                </c:pt>
                <c:pt idx="41">
                  <c:v>0.42245939487991535</c:v>
                </c:pt>
                <c:pt idx="42">
                  <c:v>0.42006863480788537</c:v>
                </c:pt>
                <c:pt idx="43">
                  <c:v>0.41772458338609431</c:v>
                </c:pt>
                <c:pt idx="44">
                  <c:v>0.41542527299282173</c:v>
                </c:pt>
                <c:pt idx="45">
                  <c:v>0.4131688613409904</c:v>
                </c:pt>
                <c:pt idx="46">
                  <c:v>0.41095362090952503</c:v>
                </c:pt>
                <c:pt idx="47">
                  <c:v>0.40877792947449465</c:v>
                </c:pt>
                <c:pt idx="48">
                  <c:v>0.40664026160480382</c:v>
                </c:pt>
                <c:pt idx="49">
                  <c:v>0.40453918100626962</c:v>
                </c:pt>
                <c:pt idx="50">
                  <c:v>0.40247333361399262</c:v>
                </c:pt>
                <c:pt idx="51">
                  <c:v>0.40044144134647808</c:v>
                </c:pt>
                <c:pt idx="52">
                  <c:v>0.39844229644647433</c:v>
                </c:pt>
                <c:pt idx="53">
                  <c:v>0.39647475634326268</c:v>
                </c:pt>
                <c:pt idx="54">
                  <c:v>0.39453773897948641</c:v>
                </c:pt>
                <c:pt idx="55">
                  <c:v>0.39263021855274693</c:v>
                </c:pt>
                <c:pt idx="56">
                  <c:v>0.39075122162833265</c:v>
                </c:pt>
                <c:pt idx="57">
                  <c:v>0.38889982358472486</c:v>
                </c:pt>
                <c:pt idx="58">
                  <c:v>0.38707514535809406</c:v>
                </c:pt>
                <c:pt idx="59">
                  <c:v>0.38527635045594477</c:v>
                </c:pt>
                <c:pt idx="60">
                  <c:v>0.38350264221350072</c:v>
                </c:pt>
                <c:pt idx="61">
                  <c:v>0.3817532612694079</c:v>
                </c:pt>
                <c:pt idx="62">
                  <c:v>0.38002748323993618</c:v>
                </c:pt>
                <c:pt idx="63">
                  <c:v>0.37832461657313909</c:v>
                </c:pt>
                <c:pt idx="64">
                  <c:v>0.37664400056642977</c:v>
                </c:pt>
                <c:pt idx="65">
                  <c:v>0.37498500353278219</c:v>
                </c:pt>
                <c:pt idx="66">
                  <c:v>0.37334702110231455</c:v>
                </c:pt>
                <c:pt idx="67">
                  <c:v>0.37172947464736872</c:v>
                </c:pt>
                <c:pt idx="68">
                  <c:v>0.37013180982041038</c:v>
                </c:pt>
                <c:pt idx="69">
                  <c:v>0.36855349519513381</c:v>
                </c:pt>
                <c:pt idx="70">
                  <c:v>0.36699402100210599</c:v>
                </c:pt>
                <c:pt idx="71">
                  <c:v>0.36545289795112157</c:v>
                </c:pt>
                <c:pt idx="72">
                  <c:v>0.36392965613319239</c:v>
                </c:pt>
                <c:pt idx="73">
                  <c:v>0.362423843995761</c:v>
                </c:pt>
                <c:pt idx="74">
                  <c:v>0.36093502738532213</c:v>
                </c:pt>
                <c:pt idx="75">
                  <c:v>0.3594627886521734</c:v>
                </c:pt>
                <c:pt idx="76">
                  <c:v>0.35800672581249249</c:v>
                </c:pt>
                <c:pt idx="77">
                  <c:v>0.35656645176336754</c:v>
                </c:pt>
                <c:pt idx="78">
                  <c:v>0.35514159354679276</c:v>
                </c:pt>
                <c:pt idx="79">
                  <c:v>0.35373179165899005</c:v>
                </c:pt>
                <c:pt idx="80">
                  <c:v>0.35233669940173029</c:v>
                </c:pt>
                <c:pt idx="81">
                  <c:v>0.35095598227260716</c:v>
                </c:pt>
                <c:pt idx="82">
                  <c:v>0.34958931739147769</c:v>
                </c:pt>
                <c:pt idx="83">
                  <c:v>0.34823639296050923</c:v>
                </c:pt>
                <c:pt idx="84">
                  <c:v>0.34689690775548532</c:v>
                </c:pt>
                <c:pt idx="85">
                  <c:v>0.34557057064621177</c:v>
                </c:pt>
                <c:pt idx="86">
                  <c:v>0.34425710014403665</c:v>
                </c:pt>
                <c:pt idx="87">
                  <c:v>0.34295622397465564</c:v>
                </c:pt>
                <c:pt idx="88">
                  <c:v>0.34166767867451719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0.14951116485392335</c:v>
                </c:pt>
                <c:pt idx="393">
                  <c:v>0.14913962342972409</c:v>
                </c:pt>
                <c:pt idx="394">
                  <c:v>0.14876886451133431</c:v>
                </c:pt>
                <c:pt idx="395">
                  <c:v>0.14839888447091787</c:v>
                </c:pt>
                <c:pt idx="396">
                  <c:v>0.14802967970659042</c:v>
                </c:pt>
                <c:pt idx="397">
                  <c:v>0.14766124664216873</c:v>
                </c:pt>
                <c:pt idx="398">
                  <c:v>0.14729358172692242</c:v>
                </c:pt>
                <c:pt idx="399">
                  <c:v>0.14692668143533016</c:v>
                </c:pt>
                <c:pt idx="400">
                  <c:v>0.1465605422668379</c:v>
                </c:pt>
                <c:pt idx="401">
                  <c:v>0.14619516074561945</c:v>
                </c:pt>
                <c:pt idx="402">
                  <c:v>0.14583053342034147</c:v>
                </c:pt>
                <c:pt idx="403">
                  <c:v>0.14546665686393001</c:v>
                </c:pt>
                <c:pt idx="404">
                  <c:v>0.14510352767334067</c:v>
                </c:pt>
                <c:pt idx="405">
                  <c:v>0.14474114246933001</c:v>
                </c:pt>
                <c:pt idx="406">
                  <c:v>0.14437949789623261</c:v>
                </c:pt>
                <c:pt idx="407">
                  <c:v>0.14401859062173727</c:v>
                </c:pt>
                <c:pt idx="408">
                  <c:v>0.14365841733666862</c:v>
                </c:pt>
                <c:pt idx="409">
                  <c:v>0.14329897475476916</c:v>
                </c:pt>
                <c:pt idx="410">
                  <c:v>0.14294025961248658</c:v>
                </c:pt>
                <c:pt idx="411">
                  <c:v>0.14258226866876023</c:v>
                </c:pt>
                <c:pt idx="412">
                  <c:v>0.14222499870481276</c:v>
                </c:pt>
                <c:pt idx="413">
                  <c:v>0.14186844652394348</c:v>
                </c:pt>
                <c:pt idx="414">
                  <c:v>0.14151260895132278</c:v>
                </c:pt>
                <c:pt idx="415">
                  <c:v>0.14115748283379137</c:v>
                </c:pt>
                <c:pt idx="416">
                  <c:v>0.14080306503965989</c:v>
                </c:pt>
                <c:pt idx="417">
                  <c:v>0.14044935245851131</c:v>
                </c:pt>
                <c:pt idx="418">
                  <c:v>0.14009634200100662</c:v>
                </c:pt>
                <c:pt idx="419">
                  <c:v>0.13974403059869089</c:v>
                </c:pt>
                <c:pt idx="420">
                  <c:v>0.13939241520380352</c:v>
                </c:pt>
                <c:pt idx="421">
                  <c:v>0.13904149278908939</c:v>
                </c:pt>
                <c:pt idx="422">
                  <c:v>0.13869126034761281</c:v>
                </c:pt>
                <c:pt idx="423">
                  <c:v>0.13834171489257296</c:v>
                </c:pt>
                <c:pt idx="424">
                  <c:v>0.13799285345712198</c:v>
                </c:pt>
                <c:pt idx="425">
                  <c:v>0.13764467309418549</c:v>
                </c:pt>
                <c:pt idx="426">
                  <c:v>0.13729717087628346</c:v>
                </c:pt>
                <c:pt idx="427">
                  <c:v>0.13695034389535587</c:v>
                </c:pt>
                <c:pt idx="428">
                  <c:v>0.13660418926258722</c:v>
                </c:pt>
                <c:pt idx="429">
                  <c:v>0.13625870410823548</c:v>
                </c:pt>
                <c:pt idx="430">
                  <c:v>0.13591388558146189</c:v>
                </c:pt>
                <c:pt idx="431">
                  <c:v>0.13556973085016233</c:v>
                </c:pt>
                <c:pt idx="432">
                  <c:v>0.13522623710080184</c:v>
                </c:pt>
                <c:pt idx="433">
                  <c:v>0.13488340153824985</c:v>
                </c:pt>
                <c:pt idx="434">
                  <c:v>0.13454122138561708</c:v>
                </c:pt>
                <c:pt idx="435">
                  <c:v>0.13419969388409536</c:v>
                </c:pt>
                <c:pt idx="436">
                  <c:v>0.13385881629279917</c:v>
                </c:pt>
                <c:pt idx="437">
                  <c:v>0.1335185858886071</c:v>
                </c:pt>
                <c:pt idx="438">
                  <c:v>0.13317899996600713</c:v>
                </c:pt>
                <c:pt idx="439">
                  <c:v>0.13284005583694292</c:v>
                </c:pt>
                <c:pt idx="440">
                  <c:v>0.13250175083066162</c:v>
                </c:pt>
                <c:pt idx="441">
                  <c:v>0.13216408229356313</c:v>
                </c:pt>
                <c:pt idx="442">
                  <c:v>0.13182704758905184</c:v>
                </c:pt>
                <c:pt idx="443">
                  <c:v>0.13149064409738909</c:v>
                </c:pt>
                <c:pt idx="444">
                  <c:v>0.13115486921554764</c:v>
                </c:pt>
                <c:pt idx="445">
                  <c:v>0.13081972035706824</c:v>
                </c:pt>
                <c:pt idx="446">
                  <c:v>0.13048519495191624</c:v>
                </c:pt>
                <c:pt idx="447">
                  <c:v>0.13015129044634155</c:v>
                </c:pt>
                <c:pt idx="448">
                  <c:v>0.12981800430273926</c:v>
                </c:pt>
                <c:pt idx="449">
                  <c:v>0.12948533399951112</c:v>
                </c:pt>
                <c:pt idx="450">
                  <c:v>0.12915327703092983</c:v>
                </c:pt>
                <c:pt idx="451">
                  <c:v>0.12882183090700394</c:v>
                </c:pt>
                <c:pt idx="452">
                  <c:v>0.12849099315334422</c:v>
                </c:pt>
                <c:pt idx="453">
                  <c:v>0.12816076131103193</c:v>
                </c:pt>
                <c:pt idx="454">
                  <c:v>0.12783113293648818</c:v>
                </c:pt>
                <c:pt idx="455">
                  <c:v>0.12750210560134401</c:v>
                </c:pt>
                <c:pt idx="456">
                  <c:v>0.12717367689231351</c:v>
                </c:pt>
                <c:pt idx="457">
                  <c:v>0.12684584441106661</c:v>
                </c:pt>
                <c:pt idx="458">
                  <c:v>0.12651860577410456</c:v>
                </c:pt>
                <c:pt idx="459">
                  <c:v>0.12619195861263488</c:v>
                </c:pt>
                <c:pt idx="460">
                  <c:v>0.12586590057245017</c:v>
                </c:pt>
                <c:pt idx="461">
                  <c:v>0.12554042931380627</c:v>
                </c:pt>
                <c:pt idx="462">
                  <c:v>0.12521554251130129</c:v>
                </c:pt>
                <c:pt idx="463">
                  <c:v>0.124891237853759</c:v>
                </c:pt>
                <c:pt idx="464">
                  <c:v>0.12456751304410918</c:v>
                </c:pt>
                <c:pt idx="465">
                  <c:v>0.12424436579927245</c:v>
                </c:pt>
                <c:pt idx="466">
                  <c:v>0.12392179385004531</c:v>
                </c:pt>
                <c:pt idx="467">
                  <c:v>0.12359979494098539</c:v>
                </c:pt>
                <c:pt idx="468">
                  <c:v>0.12327836683029947</c:v>
                </c:pt>
                <c:pt idx="469">
                  <c:v>0.12295750728973154</c:v>
                </c:pt>
                <c:pt idx="470">
                  <c:v>0.12263721410445261</c:v>
                </c:pt>
                <c:pt idx="471">
                  <c:v>0.12231748507295137</c:v>
                </c:pt>
                <c:pt idx="472">
                  <c:v>0.12199831800692595</c:v>
                </c:pt>
                <c:pt idx="473">
                  <c:v>0.12167971073117689</c:v>
                </c:pt>
                <c:pt idx="474">
                  <c:v>0.12136166108350122</c:v>
                </c:pt>
                <c:pt idx="475">
                  <c:v>0.12104416691458753</c:v>
                </c:pt>
                <c:pt idx="476">
                  <c:v>0.1207272260879122</c:v>
                </c:pt>
                <c:pt idx="477">
                  <c:v>0.12041083647963702</c:v>
                </c:pt>
                <c:pt idx="478">
                  <c:v>0.12009499597850615</c:v>
                </c:pt>
                <c:pt idx="479">
                  <c:v>0.11977970248574721</c:v>
                </c:pt>
                <c:pt idx="480">
                  <c:v>0.11946495391497025</c:v>
                </c:pt>
                <c:pt idx="481">
                  <c:v>0.11915074819206972</c:v>
                </c:pt>
                <c:pt idx="482">
                  <c:v>0.11883708325512665</c:v>
                </c:pt>
                <c:pt idx="483">
                  <c:v>0.11852395705431151</c:v>
                </c:pt>
                <c:pt idx="484">
                  <c:v>0.11821136755178929</c:v>
                </c:pt>
                <c:pt idx="485">
                  <c:v>0.11789931272162391</c:v>
                </c:pt>
                <c:pt idx="486">
                  <c:v>0.11758779054968493</c:v>
                </c:pt>
                <c:pt idx="487">
                  <c:v>0.11727679903355426</c:v>
                </c:pt>
                <c:pt idx="488">
                  <c:v>0.11696633618243424</c:v>
                </c:pt>
                <c:pt idx="489">
                  <c:v>0.11665640001705657</c:v>
                </c:pt>
                <c:pt idx="490">
                  <c:v>0.11634698856959269</c:v>
                </c:pt>
                <c:pt idx="491">
                  <c:v>0.11603809988356317</c:v>
                </c:pt>
                <c:pt idx="492">
                  <c:v>0.11572973201375047</c:v>
                </c:pt>
                <c:pt idx="493">
                  <c:v>0.11542188302611101</c:v>
                </c:pt>
                <c:pt idx="494">
                  <c:v>0.11511455099768819</c:v>
                </c:pt>
                <c:pt idx="495">
                  <c:v>0.11480773401652689</c:v>
                </c:pt>
                <c:pt idx="496">
                  <c:v>0.11450143018158854</c:v>
                </c:pt>
                <c:pt idx="497">
                  <c:v>0.11419563760266627</c:v>
                </c:pt>
                <c:pt idx="498">
                  <c:v>0.11389035440030237</c:v>
                </c:pt>
                <c:pt idx="499">
                  <c:v>0.11358557870570507</c:v>
                </c:pt>
                <c:pt idx="500">
                  <c:v>0.11328130866066721</c:v>
                </c:pt>
                <c:pt idx="501">
                  <c:v>0.11297754241748514</c:v>
                </c:pt>
                <c:pt idx="502">
                  <c:v>0.11267427813887809</c:v>
                </c:pt>
                <c:pt idx="503">
                  <c:v>0.11237151399790968</c:v>
                </c:pt>
                <c:pt idx="504">
                  <c:v>0.11206924817790809</c:v>
                </c:pt>
                <c:pt idx="505">
                  <c:v>0.11176747887238925</c:v>
                </c:pt>
                <c:pt idx="506">
                  <c:v>0.111466204284979</c:v>
                </c:pt>
                <c:pt idx="507">
                  <c:v>0.11116542262933671</c:v>
                </c:pt>
                <c:pt idx="508">
                  <c:v>0.11086513212907967</c:v>
                </c:pt>
                <c:pt idx="509">
                  <c:v>0.11056533101770827</c:v>
                </c:pt>
                <c:pt idx="510">
                  <c:v>0.1102660175385316</c:v>
                </c:pt>
                <c:pt idx="511">
                  <c:v>0.10996718994459387</c:v>
                </c:pt>
                <c:pt idx="512">
                  <c:v>0.10966884649860109</c:v>
                </c:pt>
                <c:pt idx="513">
                  <c:v>0.10937098547284974</c:v>
                </c:pt>
                <c:pt idx="514">
                  <c:v>0.10907360514915476</c:v>
                </c:pt>
                <c:pt idx="515">
                  <c:v>0.10877670381877869</c:v>
                </c:pt>
                <c:pt idx="516">
                  <c:v>0.10848027978236152</c:v>
                </c:pt>
                <c:pt idx="517">
                  <c:v>0.10818433134985117</c:v>
                </c:pt>
                <c:pt idx="518">
                  <c:v>0.1078888568404347</c:v>
                </c:pt>
                <c:pt idx="519">
                  <c:v>0.10759385458247017</c:v>
                </c:pt>
                <c:pt idx="520">
                  <c:v>0.1072993229134187</c:v>
                </c:pt>
                <c:pt idx="521">
                  <c:v>0.10700526017977796</c:v>
                </c:pt>
                <c:pt idx="522">
                  <c:v>0.10671166473701521</c:v>
                </c:pt>
                <c:pt idx="523">
                  <c:v>0.10641853494950215</c:v>
                </c:pt>
                <c:pt idx="524">
                  <c:v>0.10612586919044953</c:v>
                </c:pt>
                <c:pt idx="525">
                  <c:v>0.10583366584184262</c:v>
                </c:pt>
                <c:pt idx="526">
                  <c:v>0.1055419232943775</c:v>
                </c:pt>
                <c:pt idx="527">
                  <c:v>0.10525063994739692</c:v>
                </c:pt>
                <c:pt idx="528">
                  <c:v>0.10495981420882861</c:v>
                </c:pt>
                <c:pt idx="529">
                  <c:v>0.1046694444951225</c:v>
                </c:pt>
                <c:pt idx="530">
                  <c:v>0.10437952923118932</c:v>
                </c:pt>
                <c:pt idx="531">
                  <c:v>0.10409006685033906</c:v>
                </c:pt>
                <c:pt idx="532">
                  <c:v>0.10380105579422083</c:v>
                </c:pt>
                <c:pt idx="533">
                  <c:v>0.10351249451276301</c:v>
                </c:pt>
                <c:pt idx="534">
                  <c:v>0.1032243814641135</c:v>
                </c:pt>
                <c:pt idx="535">
                  <c:v>0.10293671511458125</c:v>
                </c:pt>
                <c:pt idx="536">
                  <c:v>0.10264949393857736</c:v>
                </c:pt>
                <c:pt idx="537">
                  <c:v>0.10236271641855776</c:v>
                </c:pt>
                <c:pt idx="538">
                  <c:v>0.10207638104496541</c:v>
                </c:pt>
                <c:pt idx="539">
                  <c:v>0.10179048631617393</c:v>
                </c:pt>
                <c:pt idx="540">
                  <c:v>0.10150503073843131</c:v>
                </c:pt>
                <c:pt idx="541">
                  <c:v>0.10122001282580362</c:v>
                </c:pt>
                <c:pt idx="542">
                  <c:v>0.10093543110012049</c:v>
                </c:pt>
                <c:pt idx="543">
                  <c:v>0.10065128409091939</c:v>
                </c:pt>
                <c:pt idx="544">
                  <c:v>0.10036757033539245</c:v>
                </c:pt>
                <c:pt idx="545">
                  <c:v>0.10008428837833128</c:v>
                </c:pt>
                <c:pt idx="546">
                  <c:v>9.9801436772074981E-2</c:v>
                </c:pt>
                <c:pt idx="547">
                  <c:v>9.9519014076456247E-2</c:v>
                </c:pt>
                <c:pt idx="548">
                  <c:v>9.9237018858749582E-2</c:v>
                </c:pt>
                <c:pt idx="549">
                  <c:v>9.8955449693618913E-2</c:v>
                </c:pt>
                <c:pt idx="550">
                  <c:v>9.8674305163066411E-2</c:v>
                </c:pt>
                <c:pt idx="551">
                  <c:v>9.8393583856381306E-2</c:v>
                </c:pt>
                <c:pt idx="552">
                  <c:v>9.8113284370089371E-2</c:v>
                </c:pt>
                <c:pt idx="553">
                  <c:v>9.7833405307902632E-2</c:v>
                </c:pt>
                <c:pt idx="554">
                  <c:v>9.7553945280669518E-2</c:v>
                </c:pt>
                <c:pt idx="555">
                  <c:v>9.7274902906326455E-2</c:v>
                </c:pt>
                <c:pt idx="556">
                  <c:v>9.6996276809847348E-2</c:v>
                </c:pt>
                <c:pt idx="557">
                  <c:v>9.671806562319718E-2</c:v>
                </c:pt>
                <c:pt idx="558">
                  <c:v>9.6440267985282269E-2</c:v>
                </c:pt>
                <c:pt idx="559">
                  <c:v>9.6162882541903527E-2</c:v>
                </c:pt>
                <c:pt idx="560">
                  <c:v>9.5885907945709503E-2</c:v>
                </c:pt>
                <c:pt idx="561">
                  <c:v>9.5609342856148749E-2</c:v>
                </c:pt>
                <c:pt idx="562">
                  <c:v>9.533318593942397E-2</c:v>
                </c:pt>
                <c:pt idx="563">
                  <c:v>9.5057435868446283E-2</c:v>
                </c:pt>
                <c:pt idx="564">
                  <c:v>9.4782091322789142E-2</c:v>
                </c:pt>
                <c:pt idx="565">
                  <c:v>9.4507150988643485E-2</c:v>
                </c:pt>
                <c:pt idx="566">
                  <c:v>9.4232613558772549E-2</c:v>
                </c:pt>
                <c:pt idx="567">
                  <c:v>9.3958477732467793E-2</c:v>
                </c:pt>
                <c:pt idx="568">
                  <c:v>9.3684742215504824E-2</c:v>
                </c:pt>
                <c:pt idx="569">
                  <c:v>9.3411405720099649E-2</c:v>
                </c:pt>
                <c:pt idx="570">
                  <c:v>9.3138466964865385E-2</c:v>
                </c:pt>
                <c:pt idx="571">
                  <c:v>9.2865924674768952E-2</c:v>
                </c:pt>
                <c:pt idx="572">
                  <c:v>9.2593777581089443E-2</c:v>
                </c:pt>
                <c:pt idx="573">
                  <c:v>9.2322024421374715E-2</c:v>
                </c:pt>
                <c:pt idx="574">
                  <c:v>9.2050663939400534E-2</c:v>
                </c:pt>
                <c:pt idx="575">
                  <c:v>9.1779694885128382E-2</c:v>
                </c:pt>
                <c:pt idx="576">
                  <c:v>9.1509116014664937E-2</c:v>
                </c:pt>
                <c:pt idx="577">
                  <c:v>9.1238926090220551E-2</c:v>
                </c:pt>
                <c:pt idx="578">
                  <c:v>9.0969123880069391E-2</c:v>
                </c:pt>
                <c:pt idx="579">
                  <c:v>9.0699708158508696E-2</c:v>
                </c:pt>
                <c:pt idx="580">
                  <c:v>9.0430677705819695E-2</c:v>
                </c:pt>
                <c:pt idx="581">
                  <c:v>9.0162031308227419E-2</c:v>
                </c:pt>
                <c:pt idx="582">
                  <c:v>8.9893767757862397E-2</c:v>
                </c:pt>
                <c:pt idx="583">
                  <c:v>8.9625885852720688E-2</c:v>
                </c:pt>
                <c:pt idx="584">
                  <c:v>8.9358384396626578E-2</c:v>
                </c:pt>
                <c:pt idx="585">
                  <c:v>8.909126219919361E-2</c:v>
                </c:pt>
                <c:pt idx="586">
                  <c:v>8.882451807578684E-2</c:v>
                </c:pt>
                <c:pt idx="587">
                  <c:v>8.8558150847486083E-2</c:v>
                </c:pt>
                <c:pt idx="588">
                  <c:v>8.829215934104695E-2</c:v>
                </c:pt>
                <c:pt idx="589">
                  <c:v>8.802654238886598E-2</c:v>
                </c:pt>
                <c:pt idx="590">
                  <c:v>8.7761298828942347E-2</c:v>
                </c:pt>
                <c:pt idx="591">
                  <c:v>8.7496427504842433E-2</c:v>
                </c:pt>
                <c:pt idx="592">
                  <c:v>8.7231927265663534E-2</c:v>
                </c:pt>
                <c:pt idx="593">
                  <c:v>8.696779696599799E-2</c:v>
                </c:pt>
                <c:pt idx="594">
                  <c:v>8.6704035465897888E-2</c:v>
                </c:pt>
                <c:pt idx="595">
                  <c:v>8.6440641630839976E-2</c:v>
                </c:pt>
                <c:pt idx="596">
                  <c:v>8.6177614331690799E-2</c:v>
                </c:pt>
                <c:pt idx="597">
                  <c:v>8.5914952444671289E-2</c:v>
                </c:pt>
                <c:pt idx="598">
                  <c:v>8.5652654851323895E-2</c:v>
                </c:pt>
                <c:pt idx="599">
                  <c:v>8.5390720438477397E-2</c:v>
                </c:pt>
                <c:pt idx="600">
                  <c:v>8.5129148098213703E-2</c:v>
                </c:pt>
                <c:pt idx="601">
                  <c:v>8.4867936727833881E-2</c:v>
                </c:pt>
                <c:pt idx="602">
                  <c:v>8.4607085229825518E-2</c:v>
                </c:pt>
                <c:pt idx="603">
                  <c:v>8.4346592511829188E-2</c:v>
                </c:pt>
                <c:pt idx="604">
                  <c:v>8.408645748660637E-2</c:v>
                </c:pt>
                <c:pt idx="605">
                  <c:v>8.382667907200636E-2</c:v>
                </c:pt>
                <c:pt idx="606">
                  <c:v>8.3567256190934414E-2</c:v>
                </c:pt>
                <c:pt idx="607">
                  <c:v>8.3308187771319986E-2</c:v>
                </c:pt>
                <c:pt idx="608">
                  <c:v>8.3049472746084985E-2</c:v>
                </c:pt>
                <c:pt idx="609">
                  <c:v>8.2791110053111794E-2</c:v>
                </c:pt>
                <c:pt idx="610">
                  <c:v>8.2533098635213187E-2</c:v>
                </c:pt>
                <c:pt idx="611">
                  <c:v>8.227543744010013E-2</c:v>
                </c:pt>
                <c:pt idx="612">
                  <c:v>8.2018125420352472E-2</c:v>
                </c:pt>
                <c:pt idx="613">
                  <c:v>8.1761161533387194E-2</c:v>
                </c:pt>
                <c:pt idx="614">
                  <c:v>8.150454474142943E-2</c:v>
                </c:pt>
                <c:pt idx="615">
                  <c:v>8.1248274011481159E-2</c:v>
                </c:pt>
                <c:pt idx="616">
                  <c:v>8.0992348315293006E-2</c:v>
                </c:pt>
                <c:pt idx="617">
                  <c:v>8.0736766629333601E-2</c:v>
                </c:pt>
                <c:pt idx="618">
                  <c:v>8.0481527934760488E-2</c:v>
                </c:pt>
                <c:pt idx="619">
                  <c:v>8.0226631217391819E-2</c:v>
                </c:pt>
                <c:pt idx="620">
                  <c:v>7.9972075467676706E-2</c:v>
                </c:pt>
                <c:pt idx="621">
                  <c:v>7.9717859680667025E-2</c:v>
                </c:pt>
                <c:pt idx="622">
                  <c:v>7.9463982855989213E-2</c:v>
                </c:pt>
                <c:pt idx="623">
                  <c:v>7.9210443997815294E-2</c:v>
                </c:pt>
                <c:pt idx="624">
                  <c:v>7.8957242114836568E-2</c:v>
                </c:pt>
                <c:pt idx="625">
                  <c:v>7.8704376220233963E-2</c:v>
                </c:pt>
                <c:pt idx="626">
                  <c:v>7.8451845331652281E-2</c:v>
                </c:pt>
                <c:pt idx="627">
                  <c:v>7.8199648471171668E-2</c:v>
                </c:pt>
                <c:pt idx="628">
                  <c:v>7.7947784665281294E-2</c:v>
                </c:pt>
                <c:pt idx="629">
                  <c:v>7.769625294485194E-2</c:v>
                </c:pt>
                <c:pt idx="630">
                  <c:v>7.744505234511001E-2</c:v>
                </c:pt>
                <c:pt idx="631">
                  <c:v>7.7194181905610226E-2</c:v>
                </c:pt>
                <c:pt idx="632">
                  <c:v>7.6943640670210423E-2</c:v>
                </c:pt>
                <c:pt idx="633">
                  <c:v>7.6693427687044569E-2</c:v>
                </c:pt>
                <c:pt idx="634">
                  <c:v>7.6443542008497234E-2</c:v>
                </c:pt>
                <c:pt idx="635">
                  <c:v>7.6193982691178275E-2</c:v>
                </c:pt>
                <c:pt idx="636">
                  <c:v>7.5944748795896855E-2</c:v>
                </c:pt>
                <c:pt idx="637">
                  <c:v>7.5695839387636465E-2</c:v>
                </c:pt>
                <c:pt idx="638">
                  <c:v>7.5447253535529835E-2</c:v>
                </c:pt>
                <c:pt idx="639">
                  <c:v>7.5198990312834169E-2</c:v>
                </c:pt>
                <c:pt idx="640">
                  <c:v>7.4951048796905839E-2</c:v>
                </c:pt>
                <c:pt idx="641">
                  <c:v>7.4703428069176958E-2</c:v>
                </c:pt>
                <c:pt idx="642">
                  <c:v>7.4456127215129841E-2</c:v>
                </c:pt>
                <c:pt idx="643">
                  <c:v>7.4209145324274028E-2</c:v>
                </c:pt>
                <c:pt idx="644">
                  <c:v>7.3962481490121301E-2</c:v>
                </c:pt>
                <c:pt idx="645">
                  <c:v>7.371613481016237E-2</c:v>
                </c:pt>
                <c:pt idx="646">
                  <c:v>7.3470104385843671E-2</c:v>
                </c:pt>
                <c:pt idx="647">
                  <c:v>7.3224389322543049E-2</c:v>
                </c:pt>
                <c:pt idx="648">
                  <c:v>7.2978988729547334E-2</c:v>
                </c:pt>
                <c:pt idx="649">
                  <c:v>7.2733901720028582E-2</c:v>
                </c:pt>
                <c:pt idx="650">
                  <c:v>7.248912741102187E-2</c:v>
                </c:pt>
                <c:pt idx="651">
                  <c:v>7.2244664923401869E-2</c:v>
                </c:pt>
                <c:pt idx="652">
                  <c:v>7.2000513381860642E-2</c:v>
                </c:pt>
                <c:pt idx="653">
                  <c:v>7.1756671914885439E-2</c:v>
                </c:pt>
                <c:pt idx="654">
                  <c:v>7.1513139654735935E-2</c:v>
                </c:pt>
                <c:pt idx="655">
                  <c:v>7.1269915737422584E-2</c:v>
                </c:pt>
                <c:pt idx="656">
                  <c:v>7.1026999302684413E-2</c:v>
                </c:pt>
                <c:pt idx="657">
                  <c:v>7.0784389493967703E-2</c:v>
                </c:pt>
                <c:pt idx="658">
                  <c:v>7.0542085458403792E-2</c:v>
                </c:pt>
                <c:pt idx="659">
                  <c:v>7.0300086346788082E-2</c:v>
                </c:pt>
                <c:pt idx="660">
                  <c:v>7.0058391313558954E-2</c:v>
                </c:pt>
                <c:pt idx="661">
                  <c:v>6.9816999516775891E-2</c:v>
                </c:pt>
                <c:pt idx="662">
                  <c:v>6.957591011809916E-2</c:v>
                </c:pt>
                <c:pt idx="663">
                  <c:v>6.9335122282769057E-2</c:v>
                </c:pt>
                <c:pt idx="664">
                  <c:v>6.9094635179584807E-2</c:v>
                </c:pt>
                <c:pt idx="665">
                  <c:v>6.8854447980884026E-2</c:v>
                </c:pt>
                <c:pt idx="666">
                  <c:v>6.8614559862523072E-2</c:v>
                </c:pt>
                <c:pt idx="667">
                  <c:v>6.8374970003856061E-2</c:v>
                </c:pt>
                <c:pt idx="668">
                  <c:v>6.8135677587714882E-2</c:v>
                </c:pt>
                <c:pt idx="669">
                  <c:v>6.7896681800390102E-2</c:v>
                </c:pt>
                <c:pt idx="670">
                  <c:v>6.7657981831610203E-2</c:v>
                </c:pt>
                <c:pt idx="671">
                  <c:v>6.7419576874522047E-2</c:v>
                </c:pt>
                <c:pt idx="672">
                  <c:v>6.718146612567244E-2</c:v>
                </c:pt>
                <c:pt idx="673">
                  <c:v>6.6943648784986931E-2</c:v>
                </c:pt>
                <c:pt idx="674">
                  <c:v>6.6706124055752603E-2</c:v>
                </c:pt>
                <c:pt idx="675">
                  <c:v>6.6468891144597642E-2</c:v>
                </c:pt>
                <c:pt idx="676">
                  <c:v>6.6231949261472578E-2</c:v>
                </c:pt>
                <c:pt idx="677">
                  <c:v>6.5995297619632298E-2</c:v>
                </c:pt>
                <c:pt idx="678">
                  <c:v>6.5758935435616395E-2</c:v>
                </c:pt>
                <c:pt idx="679">
                  <c:v>6.5522861929230736E-2</c:v>
                </c:pt>
                <c:pt idx="680">
                  <c:v>6.5287076323529925E-2</c:v>
                </c:pt>
                <c:pt idx="681">
                  <c:v>6.5051577844798203E-2</c:v>
                </c:pt>
                <c:pt idx="682">
                  <c:v>6.4816365722531355E-2</c:v>
                </c:pt>
                <c:pt idx="683">
                  <c:v>6.4581439189419054E-2</c:v>
                </c:pt>
                <c:pt idx="684">
                  <c:v>6.4346797481326767E-2</c:v>
                </c:pt>
                <c:pt idx="685">
                  <c:v>6.4112439837277879E-2</c:v>
                </c:pt>
                <c:pt idx="686">
                  <c:v>6.3878365499436485E-2</c:v>
                </c:pt>
                <c:pt idx="687">
                  <c:v>6.3644573713089181E-2</c:v>
                </c:pt>
                <c:pt idx="688">
                  <c:v>6.3411063726628192E-2</c:v>
                </c:pt>
                <c:pt idx="689">
                  <c:v>6.3177834791534049E-2</c:v>
                </c:pt>
                <c:pt idx="690">
                  <c:v>6.2944886162358493E-2</c:v>
                </c:pt>
                <c:pt idx="691">
                  <c:v>6.2712217096707046E-2</c:v>
                </c:pt>
                <c:pt idx="692">
                  <c:v>6.2479826855222353E-2</c:v>
                </c:pt>
                <c:pt idx="693">
                  <c:v>6.2247714701567425E-2</c:v>
                </c:pt>
                <c:pt idx="694">
                  <c:v>6.2015879902409421E-2</c:v>
                </c:pt>
                <c:pt idx="695">
                  <c:v>6.1784321727401781E-2</c:v>
                </c:pt>
                <c:pt idx="696">
                  <c:v>6.1553039449169122E-2</c:v>
                </c:pt>
                <c:pt idx="697">
                  <c:v>6.1322032343290145E-2</c:v>
                </c:pt>
                <c:pt idx="698">
                  <c:v>6.1091299688282197E-2</c:v>
                </c:pt>
                <c:pt idx="699">
                  <c:v>6.0860840765583957E-2</c:v>
                </c:pt>
                <c:pt idx="700">
                  <c:v>6.0630654859540334E-2</c:v>
                </c:pt>
                <c:pt idx="701">
                  <c:v>6.0400741257386592E-2</c:v>
                </c:pt>
                <c:pt idx="702">
                  <c:v>6.0171099249231919E-2</c:v>
                </c:pt>
                <c:pt idx="703">
                  <c:v>5.9941728128044547E-2</c:v>
                </c:pt>
                <c:pt idx="704">
                  <c:v>5.971262718963577E-2</c:v>
                </c:pt>
                <c:pt idx="705">
                  <c:v>5.9483795732644285E-2</c:v>
                </c:pt>
                <c:pt idx="706">
                  <c:v>5.9255233058521539E-2</c:v>
                </c:pt>
                <c:pt idx="707">
                  <c:v>5.9026938471515633E-2</c:v>
                </c:pt>
                <c:pt idx="708">
                  <c:v>5.8798911278656774E-2</c:v>
                </c:pt>
                <c:pt idx="709">
                  <c:v>5.8571150789742288E-2</c:v>
                </c:pt>
                <c:pt idx="710">
                  <c:v>5.8343656317321191E-2</c:v>
                </c:pt>
                <c:pt idx="711">
                  <c:v>5.8116427176679752E-2</c:v>
                </c:pt>
                <c:pt idx="712">
                  <c:v>5.788946268582662E-2</c:v>
                </c:pt>
                <c:pt idx="713">
                  <c:v>5.7662762165478276E-2</c:v>
                </c:pt>
                <c:pt idx="714">
                  <c:v>5.743632493904427E-2</c:v>
                </c:pt>
                <c:pt idx="715">
                  <c:v>5.7210150332613452E-2</c:v>
                </c:pt>
                <c:pt idx="716">
                  <c:v>5.6984237674938432E-2</c:v>
                </c:pt>
                <c:pt idx="717">
                  <c:v>5.6758586297422697E-2</c:v>
                </c:pt>
                <c:pt idx="718">
                  <c:v>5.6533195534105518E-2</c:v>
                </c:pt>
                <c:pt idx="719">
                  <c:v>5.6308064721648288E-2</c:v>
                </c:pt>
                <c:pt idx="720">
                  <c:v>5.6083193199320536E-2</c:v>
                </c:pt>
                <c:pt idx="721">
                  <c:v>5.5858580308985939E-2</c:v>
                </c:pt>
                <c:pt idx="722">
                  <c:v>5.5634225395088666E-2</c:v>
                </c:pt>
                <c:pt idx="723">
                  <c:v>5.5410127804639719E-2</c:v>
                </c:pt>
                <c:pt idx="724">
                  <c:v>5.5186286887203395E-2</c:v>
                </c:pt>
                <c:pt idx="725">
                  <c:v>5.4962701994883401E-2</c:v>
                </c:pt>
                <c:pt idx="726">
                  <c:v>5.4739372482310311E-2</c:v>
                </c:pt>
                <c:pt idx="727">
                  <c:v>5.4516297706626915E-2</c:v>
                </c:pt>
                <c:pt idx="728">
                  <c:v>5.4293477027476444E-2</c:v>
                </c:pt>
                <c:pt idx="729">
                  <c:v>5.4070909806988365E-2</c:v>
                </c:pt>
                <c:pt idx="730">
                  <c:v>5.3848595409766054E-2</c:v>
                </c:pt>
                <c:pt idx="731">
                  <c:v>5.3626533202873139E-2</c:v>
                </c:pt>
                <c:pt idx="732">
                  <c:v>5.3404722555821293E-2</c:v>
                </c:pt>
                <c:pt idx="733">
                  <c:v>5.3183162840556797E-2</c:v>
                </c:pt>
                <c:pt idx="734">
                  <c:v>5.2961853431448658E-2</c:v>
                </c:pt>
                <c:pt idx="735">
                  <c:v>5.2740793705274958E-2</c:v>
                </c:pt>
                <c:pt idx="736">
                  <c:v>5.2519983041210971E-2</c:v>
                </c:pt>
                <c:pt idx="737">
                  <c:v>5.2299420820816955E-2</c:v>
                </c:pt>
                <c:pt idx="738">
                  <c:v>5.2079106428024713E-2</c:v>
                </c:pt>
                <c:pt idx="739">
                  <c:v>5.1859039249126604E-2</c:v>
                </c:pt>
                <c:pt idx="740">
                  <c:v>5.1639218672762222E-2</c:v>
                </c:pt>
                <c:pt idx="741">
                  <c:v>5.1419644089906957E-2</c:v>
                </c:pt>
                <c:pt idx="742">
                  <c:v>5.1200314893859566E-2</c:v>
                </c:pt>
                <c:pt idx="743">
                  <c:v>5.0981230480230399E-2</c:v>
                </c:pt>
                <c:pt idx="744">
                  <c:v>5.0762390246929412E-2</c:v>
                </c:pt>
                <c:pt idx="745">
                  <c:v>5.0543793594154285E-2</c:v>
                </c:pt>
                <c:pt idx="746">
                  <c:v>5.0325439924378768E-2</c:v>
                </c:pt>
                <c:pt idx="747">
                  <c:v>5.010732864234102E-2</c:v>
                </c:pt>
                <c:pt idx="748">
                  <c:v>4.9889459155031624E-2</c:v>
                </c:pt>
                <c:pt idx="749">
                  <c:v>4.9671830871683031E-2</c:v>
                </c:pt>
                <c:pt idx="750">
                  <c:v>4.9454443203756693E-2</c:v>
                </c:pt>
                <c:pt idx="751">
                  <c:v>4.9237295564933392E-2</c:v>
                </c:pt>
                <c:pt idx="752">
                  <c:v>4.9020387371100038E-2</c:v>
                </c:pt>
                <c:pt idx="753">
                  <c:v>4.8803718040340116E-2</c:v>
                </c:pt>
                <c:pt idx="754">
                  <c:v>4.8587286992921586E-2</c:v>
                </c:pt>
                <c:pt idx="755">
                  <c:v>4.837109365128589E-2</c:v>
                </c:pt>
                <c:pt idx="756">
                  <c:v>4.8155137440037299E-2</c:v>
                </c:pt>
                <c:pt idx="757">
                  <c:v>4.7939417785931582E-2</c:v>
                </c:pt>
                <c:pt idx="758">
                  <c:v>4.7723934117865574E-2</c:v>
                </c:pt>
                <c:pt idx="759">
                  <c:v>4.7508685866865741E-2</c:v>
                </c:pt>
                <c:pt idx="760">
                  <c:v>4.7293672466078074E-2</c:v>
                </c:pt>
                <c:pt idx="761">
                  <c:v>4.7078893350756879E-2</c:v>
                </c:pt>
                <c:pt idx="762">
                  <c:v>4.686434795825456E-2</c:v>
                </c:pt>
                <c:pt idx="763">
                  <c:v>4.6650035728011074E-2</c:v>
                </c:pt>
                <c:pt idx="764">
                  <c:v>4.6435956101543052E-2</c:v>
                </c:pt>
                <c:pt idx="765">
                  <c:v>4.6222108522434135E-2</c:v>
                </c:pt>
                <c:pt idx="766">
                  <c:v>4.6008492436323656E-2</c:v>
                </c:pt>
                <c:pt idx="767">
                  <c:v>4.5795107290897419E-2</c:v>
                </c:pt>
                <c:pt idx="768">
                  <c:v>4.5581952535876491E-2</c:v>
                </c:pt>
                <c:pt idx="769">
                  <c:v>4.5369027623007985E-2</c:v>
                </c:pt>
                <c:pt idx="770">
                  <c:v>4.5156332006054067E-2</c:v>
                </c:pt>
                <c:pt idx="771">
                  <c:v>4.4943865140782857E-2</c:v>
                </c:pt>
                <c:pt idx="772">
                  <c:v>4.4731626484957987E-2</c:v>
                </c:pt>
                <c:pt idx="773">
                  <c:v>4.451961549832828E-2</c:v>
                </c:pt>
                <c:pt idx="774">
                  <c:v>4.4307831642618978E-2</c:v>
                </c:pt>
                <c:pt idx="775">
                  <c:v>4.4096274381521083E-2</c:v>
                </c:pt>
                <c:pt idx="776">
                  <c:v>4.3884943180682034E-2</c:v>
                </c:pt>
                <c:pt idx="777">
                  <c:v>4.3673837507695823E-2</c:v>
                </c:pt>
                <c:pt idx="778">
                  <c:v>4.3462956832093891E-2</c:v>
                </c:pt>
                <c:pt idx="779">
                  <c:v>4.3252300625335027E-2</c:v>
                </c:pt>
                <c:pt idx="780">
                  <c:v>4.3041868360796265E-2</c:v>
                </c:pt>
                <c:pt idx="781">
                  <c:v>4.2831659513763221E-2</c:v>
                </c:pt>
                <c:pt idx="782">
                  <c:v>4.2621673561420992E-2</c:v>
                </c:pt>
                <c:pt idx="783">
                  <c:v>4.241190998284472E-2</c:v>
                </c:pt>
                <c:pt idx="784">
                  <c:v>4.2202368258990486E-2</c:v>
                </c:pt>
                <c:pt idx="785">
                  <c:v>4.1993047872685874E-2</c:v>
                </c:pt>
                <c:pt idx="786">
                  <c:v>4.1783948308620977E-2</c:v>
                </c:pt>
                <c:pt idx="787">
                  <c:v>4.157506905333952E-2</c:v>
                </c:pt>
                <c:pt idx="788">
                  <c:v>4.1366409595229525E-2</c:v>
                </c:pt>
                <c:pt idx="789">
                  <c:v>4.1157969424514662E-2</c:v>
                </c:pt>
                <c:pt idx="790">
                  <c:v>4.0949748033245026E-2</c:v>
                </c:pt>
                <c:pt idx="791">
                  <c:v>4.0741744915288702E-2</c:v>
                </c:pt>
                <c:pt idx="792">
                  <c:v>4.0533959566322331E-2</c:v>
                </c:pt>
                <c:pt idx="793">
                  <c:v>4.032639148382311E-2</c:v>
                </c:pt>
                <c:pt idx="794">
                  <c:v>4.0119040167059805E-2</c:v>
                </c:pt>
                <c:pt idx="795">
                  <c:v>3.9911905117083868E-2</c:v>
                </c:pt>
                <c:pt idx="796">
                  <c:v>3.9704985836720774E-2</c:v>
                </c:pt>
                <c:pt idx="797">
                  <c:v>3.9498281830562698E-2</c:v>
                </c:pt>
                <c:pt idx="798">
                  <c:v>3.9291792604958187E-2</c:v>
                </c:pt>
                <c:pt idx="799">
                  <c:v>3.9085517668005165E-2</c:v>
                </c:pt>
                <c:pt idx="800">
                  <c:v>3.8879456529541834E-2</c:v>
                </c:pt>
                <c:pt idx="801">
                  <c:v>3.8673608701138673E-2</c:v>
                </c:pt>
                <c:pt idx="802">
                  <c:v>3.8467973696090119E-2</c:v>
                </c:pt>
                <c:pt idx="803">
                  <c:v>3.8262551029406122E-2</c:v>
                </c:pt>
                <c:pt idx="804">
                  <c:v>3.8057340217804381E-2</c:v>
                </c:pt>
                <c:pt idx="805">
                  <c:v>3.7852340779701454E-2</c:v>
                </c:pt>
                <c:pt idx="806">
                  <c:v>3.7647552235205883E-2</c:v>
                </c:pt>
                <c:pt idx="807">
                  <c:v>3.7442974106109195E-2</c:v>
                </c:pt>
                <c:pt idx="808">
                  <c:v>3.7238605915877798E-2</c:v>
                </c:pt>
                <c:pt idx="809">
                  <c:v>3.7034447189646102E-2</c:v>
                </c:pt>
                <c:pt idx="810">
                  <c:v>3.6830497454207412E-2</c:v>
                </c:pt>
                <c:pt idx="811">
                  <c:v>3.6626756238007263E-2</c:v>
                </c:pt>
                <c:pt idx="812">
                  <c:v>3.6423223071134436E-2</c:v>
                </c:pt>
                <c:pt idx="813">
                  <c:v>3.6219897485313957E-2</c:v>
                </c:pt>
                <c:pt idx="814">
                  <c:v>3.6016779013899547E-2</c:v>
                </c:pt>
                <c:pt idx="815">
                  <c:v>3.5813867191865301E-2</c:v>
                </c:pt>
                <c:pt idx="816">
                  <c:v>3.5611161555798465E-2</c:v>
                </c:pt>
                <c:pt idx="817">
                  <c:v>3.5408661643892114E-2</c:v>
                </c:pt>
                <c:pt idx="818">
                  <c:v>3.5206366995937044E-2</c:v>
                </c:pt>
                <c:pt idx="819">
                  <c:v>3.5004277153314778E-2</c:v>
                </c:pt>
                <c:pt idx="820">
                  <c:v>3.4802391658989795E-2</c:v>
                </c:pt>
                <c:pt idx="821">
                  <c:v>3.4600710057502648E-2</c:v>
                </c:pt>
                <c:pt idx="822">
                  <c:v>3.4399231894961968E-2</c:v>
                </c:pt>
                <c:pt idx="823">
                  <c:v>3.419795671903747E-2</c:v>
                </c:pt>
                <c:pt idx="824">
                  <c:v>3.399688407895296E-2</c:v>
                </c:pt>
                <c:pt idx="825">
                  <c:v>3.3796013525478785E-2</c:v>
                </c:pt>
                <c:pt idx="826">
                  <c:v>3.3595344610924505E-2</c:v>
                </c:pt>
                <c:pt idx="827">
                  <c:v>3.3394876889132119E-2</c:v>
                </c:pt>
                <c:pt idx="828">
                  <c:v>3.3194609915469075E-2</c:v>
                </c:pt>
                <c:pt idx="829">
                  <c:v>3.2994543246820607E-2</c:v>
                </c:pt>
                <c:pt idx="830">
                  <c:v>3.2794676441583404E-2</c:v>
                </c:pt>
                <c:pt idx="831">
                  <c:v>3.2595009059658286E-2</c:v>
                </c:pt>
                <c:pt idx="832">
                  <c:v>3.2395540662443212E-2</c:v>
                </c:pt>
                <c:pt idx="833">
                  <c:v>3.2196270812826722E-2</c:v>
                </c:pt>
                <c:pt idx="834">
                  <c:v>3.1997199075180727E-2</c:v>
                </c:pt>
                <c:pt idx="835">
                  <c:v>3.1798325015354179E-2</c:v>
                </c:pt>
                <c:pt idx="836">
                  <c:v>3.1599648200665409E-2</c:v>
                </c:pt>
                <c:pt idx="837">
                  <c:v>3.1401168199896468E-2</c:v>
                </c:pt>
                <c:pt idx="838">
                  <c:v>3.1202884583285906E-2</c:v>
                </c:pt>
                <c:pt idx="839">
                  <c:v>3.1004796922522004E-2</c:v>
                </c:pt>
                <c:pt idx="840">
                  <c:v>3.0806904790736556E-2</c:v>
                </c:pt>
                <c:pt idx="841">
                  <c:v>3.0609207762497537E-2</c:v>
                </c:pt>
                <c:pt idx="842">
                  <c:v>3.041170541380378E-2</c:v>
                </c:pt>
                <c:pt idx="843">
                  <c:v>3.0214397322077313E-2</c:v>
                </c:pt>
                <c:pt idx="844">
                  <c:v>3.0017283066157585E-2</c:v>
                </c:pt>
                <c:pt idx="845">
                  <c:v>2.9820362226294805E-2</c:v>
                </c:pt>
                <c:pt idx="846">
                  <c:v>2.9623634384143505E-2</c:v>
                </c:pt>
                <c:pt idx="847">
                  <c:v>2.9427099122756095E-2</c:v>
                </c:pt>
                <c:pt idx="848">
                  <c:v>2.9230756026577098E-2</c:v>
                </c:pt>
                <c:pt idx="849">
                  <c:v>2.9034604681436371E-2</c:v>
                </c:pt>
                <c:pt idx="850">
                  <c:v>2.8838644674542668E-2</c:v>
                </c:pt>
                <c:pt idx="851">
                  <c:v>2.8642875594477979E-2</c:v>
                </c:pt>
                <c:pt idx="852">
                  <c:v>2.8447297031191199E-2</c:v>
                </c:pt>
                <c:pt idx="853">
                  <c:v>2.8251908575991469E-2</c:v>
                </c:pt>
                <c:pt idx="854">
                  <c:v>2.8056709821543291E-2</c:v>
                </c:pt>
                <c:pt idx="855">
                  <c:v>2.7861700361858754E-2</c:v>
                </c:pt>
                <c:pt idx="856">
                  <c:v>2.7666879792292987E-2</c:v>
                </c:pt>
                <c:pt idx="857">
                  <c:v>2.747224770953749E-2</c:v>
                </c:pt>
                <c:pt idx="858">
                  <c:v>2.7277803711614035E-2</c:v>
                </c:pt>
                <c:pt idx="859">
                  <c:v>2.7083547397869445E-2</c:v>
                </c:pt>
                <c:pt idx="860">
                  <c:v>2.68894783689686E-2</c:v>
                </c:pt>
                <c:pt idx="861">
                  <c:v>2.6695596226889662E-2</c:v>
                </c:pt>
                <c:pt idx="862">
                  <c:v>2.6501900574917414E-2</c:v>
                </c:pt>
                <c:pt idx="863">
                  <c:v>2.6308391017638044E-2</c:v>
                </c:pt>
                <c:pt idx="864">
                  <c:v>2.6115067160932925E-2</c:v>
                </c:pt>
                <c:pt idx="865">
                  <c:v>2.5921928611973288E-2</c:v>
                </c:pt>
                <c:pt idx="866">
                  <c:v>2.5728974979214114E-2</c:v>
                </c:pt>
                <c:pt idx="867">
                  <c:v>2.5536205872388917E-2</c:v>
                </c:pt>
                <c:pt idx="868">
                  <c:v>2.5343620902503416E-2</c:v>
                </c:pt>
                <c:pt idx="869">
                  <c:v>2.5151219681830872E-2</c:v>
                </c:pt>
                <c:pt idx="870">
                  <c:v>2.4959001823905425E-2</c:v>
                </c:pt>
                <c:pt idx="871">
                  <c:v>2.4766966943517765E-2</c:v>
                </c:pt>
                <c:pt idx="872">
                  <c:v>2.4575114656708252E-2</c:v>
                </c:pt>
                <c:pt idx="873">
                  <c:v>2.4383444580762692E-2</c:v>
                </c:pt>
                <c:pt idx="874">
                  <c:v>2.41919563342059E-2</c:v>
                </c:pt>
                <c:pt idx="875">
                  <c:v>2.4000649536797147E-2</c:v>
                </c:pt>
                <c:pt idx="876">
                  <c:v>2.3809523809523836E-2</c:v>
                </c:pt>
                <c:pt idx="877">
                  <c:v>0</c:v>
                </c:pt>
              </c:numCache>
            </c:numRef>
          </c:val>
        </c:ser>
        <c:dLbls>
          <c:showLegendKey val="0"/>
          <c:showVal val="0"/>
          <c:showCatName val="0"/>
          <c:showSerName val="0"/>
          <c:showPercent val="0"/>
          <c:showBubbleSize val="0"/>
        </c:dLbls>
        <c:axId val="271683072"/>
        <c:axId val="194442304"/>
      </c:areaChart>
      <c:catAx>
        <c:axId val="271683072"/>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w="9525">
            <a:solidFill>
              <a:schemeClr val="tx1"/>
            </a:solidFill>
          </a:ln>
        </c:spPr>
        <c:crossAx val="194442304"/>
        <c:crosses val="autoZero"/>
        <c:auto val="1"/>
        <c:lblAlgn val="ctr"/>
        <c:lblOffset val="100"/>
        <c:tickLblSkip val="88"/>
        <c:tickMarkSkip val="44"/>
        <c:noMultiLvlLbl val="0"/>
      </c:catAx>
      <c:valAx>
        <c:axId val="194442304"/>
        <c:scaling>
          <c:orientation val="minMax"/>
          <c:max val="1.08"/>
          <c:min val="0"/>
        </c:scaling>
        <c:delete val="0"/>
        <c:axPos val="l"/>
        <c:title>
          <c:tx>
            <c:rich>
              <a:bodyPr rot="-5400000" vert="horz"/>
              <a:lstStyle/>
              <a:p>
                <a:pPr>
                  <a:defRPr/>
                </a:pPr>
                <a:r>
                  <a:rPr lang="de-DE"/>
                  <a:t>normierte el. Leistung</a:t>
                </a:r>
              </a:p>
            </c:rich>
          </c:tx>
          <c:overlay val="0"/>
        </c:title>
        <c:numFmt formatCode="General" sourceLinked="1"/>
        <c:majorTickMark val="out"/>
        <c:minorTickMark val="out"/>
        <c:tickLblPos val="nextTo"/>
        <c:spPr>
          <a:ln w="9525">
            <a:solidFill>
              <a:schemeClr val="tx1"/>
            </a:solidFill>
          </a:ln>
        </c:spPr>
        <c:crossAx val="271683072"/>
        <c:crosses val="autoZero"/>
        <c:crossBetween val="midCat"/>
        <c:majorUnit val="0.1"/>
        <c:minorUnit val="5.0000000000000024E-2"/>
      </c:valAx>
    </c:plotArea>
    <c:legend>
      <c:legendPos val="r"/>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minimaler Eigenverbrauch</a:t>
            </a:r>
          </a:p>
        </c:rich>
      </c:tx>
      <c:overlay val="1"/>
    </c:title>
    <c:autoTitleDeleted val="0"/>
    <c:plotArea>
      <c:layout>
        <c:manualLayout>
          <c:layoutTarget val="inner"/>
          <c:xMode val="edge"/>
          <c:yMode val="edge"/>
          <c:x val="0.13725240594925633"/>
          <c:y val="3.2882035578886012E-2"/>
          <c:w val="0.62608792650918743"/>
          <c:h val="0.80021216097987746"/>
        </c:manualLayout>
      </c:layout>
      <c:areaChart>
        <c:grouping val="standard"/>
        <c:varyColors val="0"/>
        <c:ser>
          <c:idx val="0"/>
          <c:order val="0"/>
          <c:tx>
            <c:v>JDL, geteilt</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el.'!$Q$11:$Q$888</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0.66184041888883183</c:v>
                </c:pt>
                <c:pt idx="393">
                  <c:v>0.61917378270676515</c:v>
                </c:pt>
                <c:pt idx="394">
                  <c:v>0.59176154478841825</c:v>
                </c:pt>
                <c:pt idx="395">
                  <c:v>0.57112376558629618</c:v>
                </c:pt>
                <c:pt idx="396">
                  <c:v>0.554400057461647</c:v>
                </c:pt>
                <c:pt idx="397">
                  <c:v>0.54025284115563632</c:v>
                </c:pt>
                <c:pt idx="398">
                  <c:v>0.52794169074677311</c:v>
                </c:pt>
                <c:pt idx="399">
                  <c:v>0.51701112976880614</c:v>
                </c:pt>
                <c:pt idx="400">
                  <c:v>0.50715979785073761</c:v>
                </c:pt>
                <c:pt idx="401">
                  <c:v>0.498177339866125</c:v>
                </c:pt>
                <c:pt idx="402">
                  <c:v>0.48991076623533902</c:v>
                </c:pt>
                <c:pt idx="403">
                  <c:v>0.48224512569273514</c:v>
                </c:pt>
                <c:pt idx="404">
                  <c:v>0.47509173097201152</c:v>
                </c:pt>
                <c:pt idx="405">
                  <c:v>0.46838063950745612</c:v>
                </c:pt>
                <c:pt idx="406">
                  <c:v>0.46205566145285659</c:v>
                </c:pt>
                <c:pt idx="407">
                  <c:v>0.45607093597501736</c:v>
                </c:pt>
                <c:pt idx="408">
                  <c:v>0.45038851722802031</c:v>
                </c:pt>
                <c:pt idx="409">
                  <c:v>0.4449766311579525</c:v>
                </c:pt>
                <c:pt idx="410">
                  <c:v>0.43980839029951713</c:v>
                </c:pt>
                <c:pt idx="411">
                  <c:v>0.43486082877543586</c:v>
                </c:pt>
                <c:pt idx="412">
                  <c:v>0.43011416590330254</c:v>
                </c:pt>
                <c:pt idx="413">
                  <c:v>0.4255512360812298</c:v>
                </c:pt>
                <c:pt idx="414">
                  <c:v>0.42115704164679768</c:v>
                </c:pt>
                <c:pt idx="415">
                  <c:v>0.41691839805435216</c:v>
                </c:pt>
                <c:pt idx="416">
                  <c:v>0.4128236493027001</c:v>
                </c:pt>
                <c:pt idx="417">
                  <c:v>0.40886243748287554</c:v>
                </c:pt>
                <c:pt idx="418">
                  <c:v>0.40502551449093538</c:v>
                </c:pt>
                <c:pt idx="419">
                  <c:v>0.40130458693208715</c:v>
                </c:pt>
                <c:pt idx="420">
                  <c:v>0.39769218740137036</c:v>
                </c:pt>
                <c:pt idx="421">
                  <c:v>0.39418156690976203</c:v>
                </c:pt>
                <c:pt idx="422">
                  <c:v>0.39076660440016864</c:v>
                </c:pt>
                <c:pt idx="423">
                  <c:v>0.38744173018008887</c:v>
                </c:pt>
                <c:pt idx="424">
                  <c:v>0.38420186076677554</c:v>
                </c:pt>
                <c:pt idx="425">
                  <c:v>0.38104234315286256</c:v>
                </c:pt>
                <c:pt idx="426">
                  <c:v>0.37795890689597689</c:v>
                </c:pt>
                <c:pt idx="427">
                  <c:v>0.37494762274389626</c:v>
                </c:pt>
                <c:pt idx="428">
                  <c:v>0.3720048667485818</c:v>
                </c:pt>
                <c:pt idx="429">
                  <c:v>0.36912728901355807</c:v>
                </c:pt>
                <c:pt idx="430">
                  <c:v>0.36631178637128459</c:v>
                </c:pt>
                <c:pt idx="431">
                  <c:v>0.36355547840907898</c:v>
                </c:pt>
                <c:pt idx="432">
                  <c:v>0.36085568636045195</c:v>
                </c:pt>
                <c:pt idx="433">
                  <c:v>0.35820991445841111</c:v>
                </c:pt>
                <c:pt idx="434">
                  <c:v>0.3556158334122741</c:v>
                </c:pt>
                <c:pt idx="435">
                  <c:v>0.35307126572279213</c:v>
                </c:pt>
                <c:pt idx="436">
                  <c:v>0.3505741725942525</c:v>
                </c:pt>
                <c:pt idx="437">
                  <c:v>0.34812264223852762</c:v>
                </c:pt>
                <c:pt idx="438">
                  <c:v>0.34571487939621681</c:v>
                </c:pt>
                <c:pt idx="439">
                  <c:v>0.34334919592521851</c:v>
                </c:pt>
                <c:pt idx="440">
                  <c:v>0.34102400232818619</c:v>
                </c:pt>
                <c:pt idx="441">
                  <c:v>0.33873780010809029</c:v>
                </c:pt>
                <c:pt idx="442">
                  <c:v>0.33648917485612195</c:v>
                </c:pt>
                <c:pt idx="443">
                  <c:v>0.33427678998889143</c:v>
                </c:pt>
                <c:pt idx="444">
                  <c:v>0.33209938106270154</c:v>
                </c:pt>
                <c:pt idx="445">
                  <c:v>0.3299557506019114</c:v>
                </c:pt>
                <c:pt idx="446">
                  <c:v>0.32784476338630553</c:v>
                </c:pt>
                <c:pt idx="447">
                  <c:v>0.32576534214918584</c:v>
                </c:pt>
                <c:pt idx="448">
                  <c:v>0.32371646364373563</c:v>
                </c:pt>
                <c:pt idx="449">
                  <c:v>0.32169715504026442</c:v>
                </c:pt>
                <c:pt idx="450">
                  <c:v>0.31970649062131229</c:v>
                </c:pt>
                <c:pt idx="451">
                  <c:v>0.31774358874538622</c:v>
                </c:pt>
                <c:pt idx="452">
                  <c:v>0.31580760905340632</c:v>
                </c:pt>
                <c:pt idx="453">
                  <c:v>0.31389774989482555</c:v>
                </c:pt>
                <c:pt idx="454">
                  <c:v>0.31201324595290192</c:v>
                </c:pt>
                <c:pt idx="455">
                  <c:v>0.31015336605081856</c:v>
                </c:pt>
                <c:pt idx="456">
                  <c:v>0.30831741112228139</c:v>
                </c:pt>
                <c:pt idx="457">
                  <c:v>0.30650471233193866</c:v>
                </c:pt>
                <c:pt idx="458">
                  <c:v>0.30471462933247306</c:v>
                </c:pt>
                <c:pt idx="459">
                  <c:v>0.30294654864654469</c:v>
                </c:pt>
                <c:pt idx="460">
                  <c:v>0.30119988216294757</c:v>
                </c:pt>
                <c:pt idx="461">
                  <c:v>0.29947406573739244</c:v>
                </c:pt>
                <c:pt idx="462">
                  <c:v>0.29776855788924583</c:v>
                </c:pt>
                <c:pt idx="463">
                  <c:v>0.29608283858640139</c:v>
                </c:pt>
                <c:pt idx="464">
                  <c:v>0.29441640811118219</c:v>
                </c:pt>
                <c:pt idx="465">
                  <c:v>0.29276878600084355</c:v>
                </c:pt>
                <c:pt idx="466">
                  <c:v>0.29113951005683214</c:v>
                </c:pt>
                <c:pt idx="467">
                  <c:v>0.28952813541748479</c:v>
                </c:pt>
                <c:pt idx="468">
                  <c:v>0.28793423368932947</c:v>
                </c:pt>
                <c:pt idx="469">
                  <c:v>0.28635739213257516</c:v>
                </c:pt>
                <c:pt idx="470">
                  <c:v>0.28479721289676196</c:v>
                </c:pt>
                <c:pt idx="471">
                  <c:v>0.28325331230288975</c:v>
                </c:pt>
                <c:pt idx="472">
                  <c:v>0.28172532016865659</c:v>
                </c:pt>
                <c:pt idx="473">
                  <c:v>0.28021287917371884</c:v>
                </c:pt>
                <c:pt idx="474">
                  <c:v>0.27871564426214457</c:v>
                </c:pt>
                <c:pt idx="475">
                  <c:v>0.27723328207945919</c:v>
                </c:pt>
                <c:pt idx="476">
                  <c:v>0.27576547044189459</c:v>
                </c:pt>
                <c:pt idx="477">
                  <c:v>0.27431189783564658</c:v>
                </c:pt>
                <c:pt idx="478">
                  <c:v>0.27287226294411171</c:v>
                </c:pt>
                <c:pt idx="479">
                  <c:v>0.27144627420124345</c:v>
                </c:pt>
                <c:pt idx="480">
                  <c:v>0.27003364936930063</c:v>
                </c:pt>
                <c:pt idx="481">
                  <c:v>0.26863411513940083</c:v>
                </c:pt>
                <c:pt idx="482">
                  <c:v>0.26724740675340797</c:v>
                </c:pt>
                <c:pt idx="483">
                  <c:v>0.265873267645793</c:v>
                </c:pt>
                <c:pt idx="484">
                  <c:v>0.26451144910420843</c:v>
                </c:pt>
                <c:pt idx="485">
                  <c:v>0.26316170994760968</c:v>
                </c:pt>
                <c:pt idx="486">
                  <c:v>0.2618238162208375</c:v>
                </c:pt>
                <c:pt idx="487">
                  <c:v>0.26049754090465937</c:v>
                </c:pt>
                <c:pt idx="488">
                  <c:v>0.25918266364033227</c:v>
                </c:pt>
                <c:pt idx="489">
                  <c:v>0.25787897046781827</c:v>
                </c:pt>
                <c:pt idx="490">
                  <c:v>0.25658625357684761</c:v>
                </c:pt>
                <c:pt idx="491">
                  <c:v>0.25530431107007012</c:v>
                </c:pt>
                <c:pt idx="492">
                  <c:v>0.25403294673759891</c:v>
                </c:pt>
                <c:pt idx="493">
                  <c:v>0.25277196984228867</c:v>
                </c:pt>
                <c:pt idx="494">
                  <c:v>0.25152119491513669</c:v>
                </c:pt>
                <c:pt idx="495">
                  <c:v>0.25028044156023987</c:v>
                </c:pt>
                <c:pt idx="496">
                  <c:v>0.24904953426876986</c:v>
                </c:pt>
                <c:pt idx="497">
                  <c:v>0.24782830224147023</c:v>
                </c:pt>
                <c:pt idx="498">
                  <c:v>0.24661657921920899</c:v>
                </c:pt>
                <c:pt idx="499">
                  <c:v>0.24541420332114727</c:v>
                </c:pt>
                <c:pt idx="500">
                  <c:v>0.24422101689011755</c:v>
                </c:pt>
                <c:pt idx="501">
                  <c:v>0.24303686634482413</c:v>
                </c:pt>
                <c:pt idx="502">
                  <c:v>0.24186160203850948</c:v>
                </c:pt>
                <c:pt idx="503">
                  <c:v>0.24069507812374402</c:v>
                </c:pt>
                <c:pt idx="504">
                  <c:v>0.23953715242302565</c:v>
                </c:pt>
                <c:pt idx="505">
                  <c:v>0.23838768630488694</c:v>
                </c:pt>
                <c:pt idx="506">
                  <c:v>0.2372465445652332</c:v>
                </c:pt>
                <c:pt idx="507">
                  <c:v>0.2361135953136434</c:v>
                </c:pt>
                <c:pt idx="508">
                  <c:v>0.23498870986438802</c:v>
                </c:pt>
                <c:pt idx="509">
                  <c:v>0.23387176263192944</c:v>
                </c:pt>
                <c:pt idx="510">
                  <c:v>0.23276263103068218</c:v>
                </c:pt>
                <c:pt idx="511">
                  <c:v>0.23166119537882823</c:v>
                </c:pt>
                <c:pt idx="512">
                  <c:v>0.23056733880598856</c:v>
                </c:pt>
                <c:pt idx="513">
                  <c:v>0.22948094716456613</c:v>
                </c:pt>
                <c:pt idx="514">
                  <c:v>0.22840190894458801</c:v>
                </c:pt>
                <c:pt idx="515">
                  <c:v>0.22733011519187674</c:v>
                </c:pt>
                <c:pt idx="516">
                  <c:v>0.22626545942939991</c:v>
                </c:pt>
                <c:pt idx="517">
                  <c:v>0.22520783758164697</c:v>
                </c:pt>
                <c:pt idx="518">
                  <c:v>0.22415714790189434</c:v>
                </c:pt>
                <c:pt idx="519">
                  <c:v>0.22311329090222787</c:v>
                </c:pt>
                <c:pt idx="520">
                  <c:v>0.22207616928619656</c:v>
                </c:pt>
                <c:pt idx="521">
                  <c:v>0.2210456878839776</c:v>
                </c:pt>
                <c:pt idx="522">
                  <c:v>0.22002175358994447</c:v>
                </c:pt>
                <c:pt idx="523">
                  <c:v>0.21900427530252753</c:v>
                </c:pt>
                <c:pt idx="524">
                  <c:v>0.21799316386626733</c:v>
                </c:pt>
                <c:pt idx="525">
                  <c:v>0.21698833201596657</c:v>
                </c:pt>
                <c:pt idx="526">
                  <c:v>0.21598969432284709</c:v>
                </c:pt>
                <c:pt idx="527">
                  <c:v>0.21499716714262795</c:v>
                </c:pt>
                <c:pt idx="528">
                  <c:v>0.21401066856544071</c:v>
                </c:pt>
                <c:pt idx="529">
                  <c:v>0.21303011836750418</c:v>
                </c:pt>
                <c:pt idx="530">
                  <c:v>0.21205543796448667</c:v>
                </c:pt>
                <c:pt idx="531">
                  <c:v>0.21108655036648194</c:v>
                </c:pt>
                <c:pt idx="532">
                  <c:v>0.21012338013453447</c:v>
                </c:pt>
                <c:pt idx="533">
                  <c:v>0.20916585333864879</c:v>
                </c:pt>
                <c:pt idx="534">
                  <c:v>0.2082138975172223</c:v>
                </c:pt>
                <c:pt idx="535">
                  <c:v>0.20726744163784472</c:v>
                </c:pt>
                <c:pt idx="536">
                  <c:v>0.20632641605940816</c:v>
                </c:pt>
                <c:pt idx="537">
                  <c:v>0.20539075249547412</c:v>
                </c:pt>
                <c:pt idx="538">
                  <c:v>0.20446038397885058</c:v>
                </c:pt>
                <c:pt idx="539">
                  <c:v>0.20353524482732777</c:v>
                </c:pt>
                <c:pt idx="540">
                  <c:v>0.20261527061052986</c:v>
                </c:pt>
                <c:pt idx="541">
                  <c:v>0.2017003981178368</c:v>
                </c:pt>
                <c:pt idx="542">
                  <c:v>0.2007905653273373</c:v>
                </c:pt>
                <c:pt idx="543">
                  <c:v>0.19988571137577105</c:v>
                </c:pt>
                <c:pt idx="544">
                  <c:v>0.19898577652942306</c:v>
                </c:pt>
                <c:pt idx="545">
                  <c:v>0.19809070215593472</c:v>
                </c:pt>
                <c:pt idx="546">
                  <c:v>0.19720043069699578</c:v>
                </c:pt>
                <c:pt idx="547">
                  <c:v>0.19631490564188558</c:v>
                </c:pt>
                <c:pt idx="548">
                  <c:v>0.19543407150182979</c:v>
                </c:pt>
                <c:pt idx="549">
                  <c:v>0.19455787378514555</c:v>
                </c:pt>
                <c:pt idx="550">
                  <c:v>0.19368625897314196</c:v>
                </c:pt>
                <c:pt idx="551">
                  <c:v>0.1928191744967529</c:v>
                </c:pt>
                <c:pt idx="552">
                  <c:v>0.1919565687138719</c:v>
                </c:pt>
                <c:pt idx="553">
                  <c:v>0.19109839088736424</c:v>
                </c:pt>
                <c:pt idx="554">
                  <c:v>0.19024459116373549</c:v>
                </c:pt>
                <c:pt idx="555">
                  <c:v>0.18939512055242735</c:v>
                </c:pt>
                <c:pt idx="556">
                  <c:v>0.18854993090572314</c:v>
                </c:pt>
                <c:pt idx="557">
                  <c:v>0.18770897489924021</c:v>
                </c:pt>
                <c:pt idx="558">
                  <c:v>0.18687220601298682</c:v>
                </c:pt>
                <c:pt idx="559">
                  <c:v>0.18603957851296693</c:v>
                </c:pt>
                <c:pt idx="560">
                  <c:v>0.18521104743331207</c:v>
                </c:pt>
                <c:pt idx="561">
                  <c:v>0.18438656855892122</c:v>
                </c:pt>
                <c:pt idx="562">
                  <c:v>0.18356609840859495</c:v>
                </c:pt>
                <c:pt idx="563">
                  <c:v>0.18274959421864212</c:v>
                </c:pt>
                <c:pt idx="564">
                  <c:v>0.18193701392694739</c:v>
                </c:pt>
                <c:pt idx="565">
                  <c:v>0.18112831615748226</c:v>
                </c:pt>
                <c:pt idx="566">
                  <c:v>0.18032346020524348</c:v>
                </c:pt>
                <c:pt idx="567">
                  <c:v>0.17952240602160852</c:v>
                </c:pt>
                <c:pt idx="568">
                  <c:v>0.17872511420008896</c:v>
                </c:pt>
                <c:pt idx="569">
                  <c:v>0.1779315459624744</c:v>
                </c:pt>
                <c:pt idx="570">
                  <c:v>0.17714166314534918</c:v>
                </c:pt>
                <c:pt idx="571">
                  <c:v>0.17635542818697392</c:v>
                </c:pt>
                <c:pt idx="572">
                  <c:v>0.1755728041145157</c:v>
                </c:pt>
                <c:pt idx="573">
                  <c:v>0.17479375453162105</c:v>
                </c:pt>
                <c:pt idx="574">
                  <c:v>0.17401824360631568</c:v>
                </c:pt>
                <c:pt idx="575">
                  <c:v>0.17324623605922351</c:v>
                </c:pt>
                <c:pt idx="576">
                  <c:v>0.17247769715209471</c:v>
                </c:pt>
                <c:pt idx="577">
                  <c:v>0.17171259267663097</c:v>
                </c:pt>
                <c:pt idx="578">
                  <c:v>0.17095088894360244</c:v>
                </c:pt>
                <c:pt idx="579">
                  <c:v>0.1701925527722431</c:v>
                </c:pt>
                <c:pt idx="580">
                  <c:v>0.16943755147991835</c:v>
                </c:pt>
                <c:pt idx="581">
                  <c:v>0.16868585287205751</c:v>
                </c:pt>
                <c:pt idx="582">
                  <c:v>0.16793742523233901</c:v>
                </c:pt>
                <c:pt idx="583">
                  <c:v>0.16719223731312571</c:v>
                </c:pt>
                <c:pt idx="584">
                  <c:v>0.16645025832613836</c:v>
                </c:pt>
                <c:pt idx="585">
                  <c:v>0.16571145793336306</c:v>
                </c:pt>
                <c:pt idx="586">
                  <c:v>0.16497580623818364</c:v>
                </c:pt>
                <c:pt idx="587">
                  <c:v>0.16424327377673476</c:v>
                </c:pt>
                <c:pt idx="588">
                  <c:v>0.16351383150946475</c:v>
                </c:pt>
                <c:pt idx="589">
                  <c:v>0.16278745081290869</c:v>
                </c:pt>
                <c:pt idx="590">
                  <c:v>0.16206410347165723</c:v>
                </c:pt>
                <c:pt idx="591">
                  <c:v>0.16134376167052411</c:v>
                </c:pt>
                <c:pt idx="592">
                  <c:v>0.1606263979868997</c:v>
                </c:pt>
                <c:pt idx="593">
                  <c:v>0.15991198538328844</c:v>
                </c:pt>
                <c:pt idx="594">
                  <c:v>0.15920049720002505</c:v>
                </c:pt>
                <c:pt idx="595">
                  <c:v>0.15849190714816275</c:v>
                </c:pt>
                <c:pt idx="596">
                  <c:v>0.15778618930252952</c:v>
                </c:pt>
                <c:pt idx="597">
                  <c:v>0.15708331809494913</c:v>
                </c:pt>
                <c:pt idx="598">
                  <c:v>0.15638326830761762</c:v>
                </c:pt>
                <c:pt idx="599">
                  <c:v>0.15568601506663737</c:v>
                </c:pt>
                <c:pt idx="600">
                  <c:v>0.15499153383569919</c:v>
                </c:pt>
                <c:pt idx="601">
                  <c:v>0.15429980040990976</c:v>
                </c:pt>
                <c:pt idx="602">
                  <c:v>0.15361079090976171</c:v>
                </c:pt>
                <c:pt idx="603">
                  <c:v>0.15292448177524143</c:v>
                </c:pt>
                <c:pt idx="604">
                  <c:v>0.15224084976006946</c:v>
                </c:pt>
                <c:pt idx="605">
                  <c:v>0.15155987192607323</c:v>
                </c:pt>
                <c:pt idx="606">
                  <c:v>0.15088152563768464</c:v>
                </c:pt>
                <c:pt idx="607">
                  <c:v>0.1502057885565623</c:v>
                </c:pt>
                <c:pt idx="608">
                  <c:v>0.14953263863633315</c:v>
                </c:pt>
                <c:pt idx="609">
                  <c:v>0.14886205411745057</c:v>
                </c:pt>
                <c:pt idx="610">
                  <c:v>0.14819401352216699</c:v>
                </c:pt>
                <c:pt idx="611">
                  <c:v>0.14752849564961723</c:v>
                </c:pt>
                <c:pt idx="612">
                  <c:v>0.14686547957100726</c:v>
                </c:pt>
                <c:pt idx="613">
                  <c:v>0.14620494462491196</c:v>
                </c:pt>
                <c:pt idx="614">
                  <c:v>0.14554687041267078</c:v>
                </c:pt>
                <c:pt idx="615">
                  <c:v>0.14489123679388605</c:v>
                </c:pt>
                <c:pt idx="616">
                  <c:v>0.1442380238820159</c:v>
                </c:pt>
                <c:pt idx="617">
                  <c:v>0.14358721204006342</c:v>
                </c:pt>
                <c:pt idx="618">
                  <c:v>0.14293878187635656</c:v>
                </c:pt>
                <c:pt idx="619">
                  <c:v>0.14229271424041801</c:v>
                </c:pt>
                <c:pt idx="620">
                  <c:v>0.14164899021892186</c:v>
                </c:pt>
                <c:pt idx="621">
                  <c:v>0.14100759113173722</c:v>
                </c:pt>
                <c:pt idx="622">
                  <c:v>0.14036849852805189</c:v>
                </c:pt>
                <c:pt idx="623">
                  <c:v>0.13973169418257947</c:v>
                </c:pt>
                <c:pt idx="624">
                  <c:v>0.13909716009184381</c:v>
                </c:pt>
                <c:pt idx="625">
                  <c:v>0.13846487847054068</c:v>
                </c:pt>
                <c:pt idx="626">
                  <c:v>0.13783483174797451</c:v>
                </c:pt>
                <c:pt idx="627">
                  <c:v>0.13720700256456853</c:v>
                </c:pt>
                <c:pt idx="628">
                  <c:v>0.13658137376844504</c:v>
                </c:pt>
                <c:pt idx="629">
                  <c:v>0.13595792841207688</c:v>
                </c:pt>
                <c:pt idx="630">
                  <c:v>0.13533664974900506</c:v>
                </c:pt>
                <c:pt idx="631">
                  <c:v>0.13471752123062386</c:v>
                </c:pt>
                <c:pt idx="632">
                  <c:v>0.13410052650303006</c:v>
                </c:pt>
                <c:pt idx="633">
                  <c:v>0.13348564940393459</c:v>
                </c:pt>
                <c:pt idx="634">
                  <c:v>0.13287287395963687</c:v>
                </c:pt>
                <c:pt idx="635">
                  <c:v>0.13226218438205839</c:v>
                </c:pt>
                <c:pt idx="636">
                  <c:v>0.13165356506583448</c:v>
                </c:pt>
                <c:pt idx="637">
                  <c:v>0.13104700058546492</c:v>
                </c:pt>
                <c:pt idx="638">
                  <c:v>0.13044247569251832</c:v>
                </c:pt>
                <c:pt idx="639">
                  <c:v>0.12983997531289282</c:v>
                </c:pt>
                <c:pt idx="640">
                  <c:v>0.12923948454412881</c:v>
                </c:pt>
                <c:pt idx="641">
                  <c:v>0.12864098865277451</c:v>
                </c:pt>
                <c:pt idx="642">
                  <c:v>0.12804447307180156</c:v>
                </c:pt>
                <c:pt idx="643">
                  <c:v>0.12744992339807149</c:v>
                </c:pt>
                <c:pt idx="644">
                  <c:v>0.12685732538984862</c:v>
                </c:pt>
                <c:pt idx="645">
                  <c:v>0.12626666496436267</c:v>
                </c:pt>
                <c:pt idx="646">
                  <c:v>0.12567792819541612</c:v>
                </c:pt>
                <c:pt idx="647">
                  <c:v>0.12509110131103729</c:v>
                </c:pt>
                <c:pt idx="648">
                  <c:v>0.12450617069117742</c:v>
                </c:pt>
                <c:pt idx="649">
                  <c:v>0.12392312286545115</c:v>
                </c:pt>
                <c:pt idx="650">
                  <c:v>0.12334194451091907</c:v>
                </c:pt>
                <c:pt idx="651">
                  <c:v>0.12276262244991187</c:v>
                </c:pt>
                <c:pt idx="652">
                  <c:v>0.12218514364789446</c:v>
                </c:pt>
                <c:pt idx="653">
                  <c:v>0.12160949521136943</c:v>
                </c:pt>
                <c:pt idx="654">
                  <c:v>0.12103566438581959</c:v>
                </c:pt>
                <c:pt idx="655">
                  <c:v>0.12046363855368791</c:v>
                </c:pt>
                <c:pt idx="656">
                  <c:v>0.11989340523239456</c:v>
                </c:pt>
                <c:pt idx="657">
                  <c:v>0.11932495207238925</c:v>
                </c:pt>
                <c:pt idx="658">
                  <c:v>0.11875826685524049</c:v>
                </c:pt>
                <c:pt idx="659">
                  <c:v>0.11819333749175731</c:v>
                </c:pt>
                <c:pt idx="660">
                  <c:v>0.11763015202014637</c:v>
                </c:pt>
                <c:pt idx="661">
                  <c:v>0.11706869860420166</c:v>
                </c:pt>
                <c:pt idx="662">
                  <c:v>0.11650896553152612</c:v>
                </c:pt>
                <c:pt idx="663">
                  <c:v>0.11595094121178495</c:v>
                </c:pt>
                <c:pt idx="664">
                  <c:v>0.11539461417499086</c:v>
                </c:pt>
                <c:pt idx="665">
                  <c:v>0.11483997306981797</c:v>
                </c:pt>
                <c:pt idx="666">
                  <c:v>0.11428700666194691</c:v>
                </c:pt>
                <c:pt idx="667">
                  <c:v>0.11373570383243825</c:v>
                </c:pt>
                <c:pt idx="668">
                  <c:v>0.11318605357613354</c:v>
                </c:pt>
                <c:pt idx="669">
                  <c:v>0.11263804500008656</c:v>
                </c:pt>
                <c:pt idx="670">
                  <c:v>0.1120916673220187</c:v>
                </c:pt>
                <c:pt idx="671">
                  <c:v>0.11154690986880322</c:v>
                </c:pt>
                <c:pt idx="672">
                  <c:v>0.11100376207497553</c:v>
                </c:pt>
                <c:pt idx="673">
                  <c:v>0.11046221348126717</c:v>
                </c:pt>
                <c:pt idx="674">
                  <c:v>0.10992225373316755</c:v>
                </c:pt>
                <c:pt idx="675">
                  <c:v>0.10938387257950755</c:v>
                </c:pt>
                <c:pt idx="676">
                  <c:v>0.10884705987106924</c:v>
                </c:pt>
                <c:pt idx="677">
                  <c:v>0.10831180555921816</c:v>
                </c:pt>
                <c:pt idx="678">
                  <c:v>0.10777809969455843</c:v>
                </c:pt>
                <c:pt idx="679">
                  <c:v>0.10724593242561098</c:v>
                </c:pt>
                <c:pt idx="680">
                  <c:v>0.106715293997514</c:v>
                </c:pt>
                <c:pt idx="681">
                  <c:v>0.10618617475074443</c:v>
                </c:pt>
                <c:pt idx="682">
                  <c:v>0.10565856511986149</c:v>
                </c:pt>
                <c:pt idx="683">
                  <c:v>0.10513245563227025</c:v>
                </c:pt>
                <c:pt idx="684">
                  <c:v>0.10460783690700604</c:v>
                </c:pt>
                <c:pt idx="685">
                  <c:v>0.10408469965353906</c:v>
                </c:pt>
                <c:pt idx="686">
                  <c:v>0.10356303467059824</c:v>
                </c:pt>
                <c:pt idx="687">
                  <c:v>0.10304283284501448</c:v>
                </c:pt>
                <c:pt idx="688">
                  <c:v>0.10252408515058253</c:v>
                </c:pt>
                <c:pt idx="689">
                  <c:v>0.10200678264694152</c:v>
                </c:pt>
                <c:pt idx="690">
                  <c:v>0.10149091647847397</c:v>
                </c:pt>
                <c:pt idx="691">
                  <c:v>0.10097647787322162</c:v>
                </c:pt>
                <c:pt idx="692">
                  <c:v>0.10046345814181989</c:v>
                </c:pt>
                <c:pt idx="693">
                  <c:v>9.9951848676448019E-2</c:v>
                </c:pt>
                <c:pt idx="694">
                  <c:v>9.9441640949797461E-2</c:v>
                </c:pt>
                <c:pt idx="695">
                  <c:v>9.8932826514055106E-2</c:v>
                </c:pt>
                <c:pt idx="696">
                  <c:v>9.8425396999904491E-2</c:v>
                </c:pt>
                <c:pt idx="697">
                  <c:v>9.7919344115540929E-2</c:v>
                </c:pt>
                <c:pt idx="698">
                  <c:v>9.7414659645703616E-2</c:v>
                </c:pt>
                <c:pt idx="699">
                  <c:v>9.6911335450721836E-2</c:v>
                </c:pt>
                <c:pt idx="700">
                  <c:v>9.6409363465576714E-2</c:v>
                </c:pt>
                <c:pt idx="701">
                  <c:v>9.5908735698977954E-2</c:v>
                </c:pt>
                <c:pt idx="702">
                  <c:v>9.5409444232454121E-2</c:v>
                </c:pt>
                <c:pt idx="703">
                  <c:v>9.4911481219457139E-2</c:v>
                </c:pt>
                <c:pt idx="704">
                  <c:v>9.4414838884481322E-2</c:v>
                </c:pt>
                <c:pt idx="705">
                  <c:v>9.391950952219541E-2</c:v>
                </c:pt>
                <c:pt idx="706">
                  <c:v>9.3425485496588023E-2</c:v>
                </c:pt>
                <c:pt idx="707">
                  <c:v>9.2932759240126228E-2</c:v>
                </c:pt>
                <c:pt idx="708">
                  <c:v>9.2441323252926866E-2</c:v>
                </c:pt>
                <c:pt idx="709">
                  <c:v>9.195117010194076E-2</c:v>
                </c:pt>
                <c:pt idx="710">
                  <c:v>9.1462292420149138E-2</c:v>
                </c:pt>
                <c:pt idx="711">
                  <c:v>9.097468290577182E-2</c:v>
                </c:pt>
                <c:pt idx="712">
                  <c:v>9.0488334321488284E-2</c:v>
                </c:pt>
                <c:pt idx="713">
                  <c:v>9.0003239493669063E-2</c:v>
                </c:pt>
                <c:pt idx="714">
                  <c:v>8.9519391311620122E-2</c:v>
                </c:pt>
                <c:pt idx="715">
                  <c:v>8.903678272683746E-2</c:v>
                </c:pt>
                <c:pt idx="716">
                  <c:v>8.8555406752273469E-2</c:v>
                </c:pt>
                <c:pt idx="717">
                  <c:v>8.8075256461613405E-2</c:v>
                </c:pt>
                <c:pt idx="718">
                  <c:v>8.7596324988563623E-2</c:v>
                </c:pt>
                <c:pt idx="719">
                  <c:v>8.7118605526149029E-2</c:v>
                </c:pt>
                <c:pt idx="720">
                  <c:v>8.6642091326022186E-2</c:v>
                </c:pt>
                <c:pt idx="721">
                  <c:v>8.6166775697781861E-2</c:v>
                </c:pt>
                <c:pt idx="722">
                  <c:v>8.5692652008301007E-2</c:v>
                </c:pt>
                <c:pt idx="723">
                  <c:v>8.5219713681066067E-2</c:v>
                </c:pt>
                <c:pt idx="724">
                  <c:v>8.4747954195523501E-2</c:v>
                </c:pt>
                <c:pt idx="725">
                  <c:v>8.427736708643907E-2</c:v>
                </c:pt>
                <c:pt idx="726">
                  <c:v>8.3807945943263018E-2</c:v>
                </c:pt>
                <c:pt idx="727">
                  <c:v>8.3339684409506121E-2</c:v>
                </c:pt>
                <c:pt idx="728">
                  <c:v>8.287257618212529E-2</c:v>
                </c:pt>
                <c:pt idx="729">
                  <c:v>8.2406615010916062E-2</c:v>
                </c:pt>
                <c:pt idx="730">
                  <c:v>8.1941794697915404E-2</c:v>
                </c:pt>
                <c:pt idx="731">
                  <c:v>8.1478109096812745E-2</c:v>
                </c:pt>
                <c:pt idx="732">
                  <c:v>8.1015552112367772E-2</c:v>
                </c:pt>
                <c:pt idx="733">
                  <c:v>8.0554117699839445E-2</c:v>
                </c:pt>
                <c:pt idx="734">
                  <c:v>8.0093799864420001E-2</c:v>
                </c:pt>
                <c:pt idx="735">
                  <c:v>7.9634592660678738E-2</c:v>
                </c:pt>
                <c:pt idx="736">
                  <c:v>7.9176490192013338E-2</c:v>
                </c:pt>
                <c:pt idx="737">
                  <c:v>7.8719486610108524E-2</c:v>
                </c:pt>
                <c:pt idx="738">
                  <c:v>7.8263576114402156E-2</c:v>
                </c:pt>
                <c:pt idx="739">
                  <c:v>7.780875295155909E-2</c:v>
                </c:pt>
                <c:pt idx="740">
                  <c:v>7.7355011414952601E-2</c:v>
                </c:pt>
                <c:pt idx="741">
                  <c:v>7.6902345844151898E-2</c:v>
                </c:pt>
                <c:pt idx="742">
                  <c:v>7.6450750624418196E-2</c:v>
                </c:pt>
                <c:pt idx="743">
                  <c:v>7.6000220186206002E-2</c:v>
                </c:pt>
                <c:pt idx="744">
                  <c:v>7.5550749004672957E-2</c:v>
                </c:pt>
                <c:pt idx="745">
                  <c:v>7.5102331599194994E-2</c:v>
                </c:pt>
                <c:pt idx="746">
                  <c:v>7.4654962532889391E-2</c:v>
                </c:pt>
                <c:pt idx="747">
                  <c:v>7.4208636412142259E-2</c:v>
                </c:pt>
                <c:pt idx="748">
                  <c:v>7.3763347886145469E-2</c:v>
                </c:pt>
                <c:pt idx="749">
                  <c:v>7.3319091646436685E-2</c:v>
                </c:pt>
                <c:pt idx="750">
                  <c:v>7.2875862426447502E-2</c:v>
                </c:pt>
                <c:pt idx="751">
                  <c:v>7.2433655001057695E-2</c:v>
                </c:pt>
                <c:pt idx="752">
                  <c:v>7.1992464186154237E-2</c:v>
                </c:pt>
                <c:pt idx="753">
                  <c:v>7.1552284838196867E-2</c:v>
                </c:pt>
                <c:pt idx="754">
                  <c:v>7.1113111853790434E-2</c:v>
                </c:pt>
                <c:pt idx="755">
                  <c:v>7.067494016926068E-2</c:v>
                </c:pt>
                <c:pt idx="756">
                  <c:v>7.0237764760237464E-2</c:v>
                </c:pt>
                <c:pt idx="757">
                  <c:v>6.9801580641243754E-2</c:v>
                </c:pt>
                <c:pt idx="758">
                  <c:v>6.9366382865287735E-2</c:v>
                </c:pt>
                <c:pt idx="759">
                  <c:v>6.8932166523462901E-2</c:v>
                </c:pt>
                <c:pt idx="760">
                  <c:v>6.8498926744551936E-2</c:v>
                </c:pt>
                <c:pt idx="761">
                  <c:v>6.8066658694635795E-2</c:v>
                </c:pt>
                <c:pt idx="762">
                  <c:v>6.7635357576709132E-2</c:v>
                </c:pt>
                <c:pt idx="763">
                  <c:v>6.7205018630298374E-2</c:v>
                </c:pt>
                <c:pt idx="764">
                  <c:v>6.6775637131087473E-2</c:v>
                </c:pt>
                <c:pt idx="765">
                  <c:v>6.634720839054653E-2</c:v>
                </c:pt>
                <c:pt idx="766">
                  <c:v>6.5919727755565649E-2</c:v>
                </c:pt>
                <c:pt idx="767">
                  <c:v>6.5493190608094443E-2</c:v>
                </c:pt>
                <c:pt idx="768">
                  <c:v>6.5067592364784987E-2</c:v>
                </c:pt>
                <c:pt idx="769">
                  <c:v>6.464292847663955E-2</c:v>
                </c:pt>
                <c:pt idx="770">
                  <c:v>6.421919442866364E-2</c:v>
                </c:pt>
                <c:pt idx="771">
                  <c:v>6.3796385739522288E-2</c:v>
                </c:pt>
                <c:pt idx="772">
                  <c:v>6.3374497961202092E-2</c:v>
                </c:pt>
                <c:pt idx="773">
                  <c:v>6.2953526678675487E-2</c:v>
                </c:pt>
                <c:pt idx="774">
                  <c:v>6.2533467509572227E-2</c:v>
                </c:pt>
                <c:pt idx="775">
                  <c:v>6.211431610385143E-2</c:v>
                </c:pt>
                <c:pt idx="776">
                  <c:v>6.1696068143480831E-2</c:v>
                </c:pt>
                <c:pt idx="777">
                  <c:v>6.1278719342118482E-2</c:v>
                </c:pt>
                <c:pt idx="778">
                  <c:v>6.0862265444798669E-2</c:v>
                </c:pt>
                <c:pt idx="779">
                  <c:v>6.0446702227622162E-2</c:v>
                </c:pt>
                <c:pt idx="780">
                  <c:v>6.0032025497449237E-2</c:v>
                </c:pt>
                <c:pt idx="781">
                  <c:v>5.9618231091598362E-2</c:v>
                </c:pt>
                <c:pt idx="782">
                  <c:v>5.9205314877546544E-2</c:v>
                </c:pt>
                <c:pt idx="783">
                  <c:v>5.8793272752634795E-2</c:v>
                </c:pt>
                <c:pt idx="784">
                  <c:v>5.838210064377658E-2</c:v>
                </c:pt>
                <c:pt idx="785">
                  <c:v>5.7971794507170382E-2</c:v>
                </c:pt>
                <c:pt idx="786">
                  <c:v>5.7562350328014933E-2</c:v>
                </c:pt>
                <c:pt idx="787">
                  <c:v>5.7153764120228878E-2</c:v>
                </c:pt>
                <c:pt idx="788">
                  <c:v>5.6746031926173002E-2</c:v>
                </c:pt>
                <c:pt idx="789">
                  <c:v>5.6339149816376333E-2</c:v>
                </c:pt>
                <c:pt idx="790">
                  <c:v>5.5933113889266028E-2</c:v>
                </c:pt>
                <c:pt idx="791">
                  <c:v>5.5527920270898923E-2</c:v>
                </c:pt>
                <c:pt idx="792">
                  <c:v>5.5123565114697959E-2</c:v>
                </c:pt>
                <c:pt idx="793">
                  <c:v>5.4720044601191176E-2</c:v>
                </c:pt>
                <c:pt idx="794">
                  <c:v>5.4317354937754025E-2</c:v>
                </c:pt>
                <c:pt idx="795">
                  <c:v>5.3915492358354133E-2</c:v>
                </c:pt>
                <c:pt idx="796">
                  <c:v>5.3514453123299277E-2</c:v>
                </c:pt>
                <c:pt idx="797">
                  <c:v>5.3114233518989806E-2</c:v>
                </c:pt>
                <c:pt idx="798">
                  <c:v>5.271482985767173E-2</c:v>
                </c:pt>
                <c:pt idx="799">
                  <c:v>5.2316238477194243E-2</c:v>
                </c:pt>
                <c:pt idx="800">
                  <c:v>5.1918455740769809E-2</c:v>
                </c:pt>
                <c:pt idx="801">
                  <c:v>5.1521478036736901E-2</c:v>
                </c:pt>
                <c:pt idx="802">
                  <c:v>5.1125301778325416E-2</c:v>
                </c:pt>
                <c:pt idx="803">
                  <c:v>5.0729923403425414E-2</c:v>
                </c:pt>
                <c:pt idx="804">
                  <c:v>5.0335339374357746E-2</c:v>
                </c:pt>
                <c:pt idx="805">
                  <c:v>4.9941546177648233E-2</c:v>
                </c:pt>
                <c:pt idx="806">
                  <c:v>4.9548540323803736E-2</c:v>
                </c:pt>
                <c:pt idx="807">
                  <c:v>4.9156318347091443E-2</c:v>
                </c:pt>
                <c:pt idx="808">
                  <c:v>4.8764876805319934E-2</c:v>
                </c:pt>
                <c:pt idx="809">
                  <c:v>4.8374212279623907E-2</c:v>
                </c:pt>
                <c:pt idx="810">
                  <c:v>4.7984321374249905E-2</c:v>
                </c:pt>
                <c:pt idx="811">
                  <c:v>4.7595200716346375E-2</c:v>
                </c:pt>
                <c:pt idx="812">
                  <c:v>4.7206846955754056E-2</c:v>
                </c:pt>
                <c:pt idx="813">
                  <c:v>4.6819256764800588E-2</c:v>
                </c:pt>
                <c:pt idx="814">
                  <c:v>4.6432426838096452E-2</c:v>
                </c:pt>
                <c:pt idx="815">
                  <c:v>4.6046353892333136E-2</c:v>
                </c:pt>
                <c:pt idx="816">
                  <c:v>4.5661034666084843E-2</c:v>
                </c:pt>
                <c:pt idx="817">
                  <c:v>4.5276465919610431E-2</c:v>
                </c:pt>
                <c:pt idx="818">
                  <c:v>4.4892644434659346E-2</c:v>
                </c:pt>
                <c:pt idx="819">
                  <c:v>4.4509567014279439E-2</c:v>
                </c:pt>
                <c:pt idx="820">
                  <c:v>4.4127230482625679E-2</c:v>
                </c:pt>
                <c:pt idx="821">
                  <c:v>4.3745631684772968E-2</c:v>
                </c:pt>
                <c:pt idx="822">
                  <c:v>4.3364767486529288E-2</c:v>
                </c:pt>
                <c:pt idx="823">
                  <c:v>4.2984634774252295E-2</c:v>
                </c:pt>
                <c:pt idx="824">
                  <c:v>4.2605230454666687E-2</c:v>
                </c:pt>
                <c:pt idx="825">
                  <c:v>4.2226551454685235E-2</c:v>
                </c:pt>
                <c:pt idx="826">
                  <c:v>4.1848594721229926E-2</c:v>
                </c:pt>
                <c:pt idx="827">
                  <c:v>4.1471357221056548E-2</c:v>
                </c:pt>
                <c:pt idx="828">
                  <c:v>4.1094835940580499E-2</c:v>
                </c:pt>
                <c:pt idx="829">
                  <c:v>4.0719027885705028E-2</c:v>
                </c:pt>
                <c:pt idx="830">
                  <c:v>4.0343930081650381E-2</c:v>
                </c:pt>
                <c:pt idx="831">
                  <c:v>3.9969539572786483E-2</c:v>
                </c:pt>
                <c:pt idx="832">
                  <c:v>3.9595853422465299E-2</c:v>
                </c:pt>
                <c:pt idx="833">
                  <c:v>3.9222868712857406E-2</c:v>
                </c:pt>
                <c:pt idx="834">
                  <c:v>3.8850582544787682E-2</c:v>
                </c:pt>
                <c:pt idx="835">
                  <c:v>3.8478992037576099E-2</c:v>
                </c:pt>
                <c:pt idx="836">
                  <c:v>3.8108094328876518E-2</c:v>
                </c:pt>
                <c:pt idx="837">
                  <c:v>3.7737886574520596E-2</c:v>
                </c:pt>
                <c:pt idx="838">
                  <c:v>3.7368365948361015E-2</c:v>
                </c:pt>
                <c:pt idx="839">
                  <c:v>3.6999529642117168E-2</c:v>
                </c:pt>
                <c:pt idx="840">
                  <c:v>3.6631374865223387E-2</c:v>
                </c:pt>
                <c:pt idx="841">
                  <c:v>3.6263898844677733E-2</c:v>
                </c:pt>
                <c:pt idx="842">
                  <c:v>3.5897098824891893E-2</c:v>
                </c:pt>
                <c:pt idx="843">
                  <c:v>3.5530972067544964E-2</c:v>
                </c:pt>
                <c:pt idx="844">
                  <c:v>3.5165515851435791E-2</c:v>
                </c:pt>
                <c:pt idx="845">
                  <c:v>3.4800727472339643E-2</c:v>
                </c:pt>
                <c:pt idx="846">
                  <c:v>3.4436604242864433E-2</c:v>
                </c:pt>
                <c:pt idx="847">
                  <c:v>3.4073143492309721E-2</c:v>
                </c:pt>
                <c:pt idx="848">
                  <c:v>3.3710342566526053E-2</c:v>
                </c:pt>
                <c:pt idx="849">
                  <c:v>3.3348198827777065E-2</c:v>
                </c:pt>
                <c:pt idx="850">
                  <c:v>3.2986709654602153E-2</c:v>
                </c:pt>
                <c:pt idx="851">
                  <c:v>3.2625872441680692E-2</c:v>
                </c:pt>
                <c:pt idx="852">
                  <c:v>3.2265684599698252E-2</c:v>
                </c:pt>
                <c:pt idx="853">
                  <c:v>3.1906143555212929E-2</c:v>
                </c:pt>
                <c:pt idx="854">
                  <c:v>3.1547246750525226E-2</c:v>
                </c:pt>
                <c:pt idx="855">
                  <c:v>3.1188991643546715E-2</c:v>
                </c:pt>
                <c:pt idx="856">
                  <c:v>3.0831375707672137E-2</c:v>
                </c:pt>
                <c:pt idx="857">
                  <c:v>3.0474396431651729E-2</c:v>
                </c:pt>
                <c:pt idx="858">
                  <c:v>3.0118051319465211E-2</c:v>
                </c:pt>
                <c:pt idx="859">
                  <c:v>2.976233789019711E-2</c:v>
                </c:pt>
                <c:pt idx="860">
                  <c:v>2.9407253677913192E-2</c:v>
                </c:pt>
                <c:pt idx="861">
                  <c:v>2.9052796231538669E-2</c:v>
                </c:pt>
                <c:pt idx="862">
                  <c:v>2.8698963114736409E-2</c:v>
                </c:pt>
                <c:pt idx="863">
                  <c:v>2.8345751905788141E-2</c:v>
                </c:pt>
                <c:pt idx="864">
                  <c:v>2.7993160197475553E-2</c:v>
                </c:pt>
                <c:pt idx="865">
                  <c:v>2.7641185596962825E-2</c:v>
                </c:pt>
                <c:pt idx="866">
                  <c:v>2.7289825725681172E-2</c:v>
                </c:pt>
                <c:pt idx="867">
                  <c:v>2.6939078219213597E-2</c:v>
                </c:pt>
                <c:pt idx="868">
                  <c:v>2.6588940727180876E-2</c:v>
                </c:pt>
                <c:pt idx="869">
                  <c:v>2.6239410913129313E-2</c:v>
                </c:pt>
                <c:pt idx="870">
                  <c:v>2.5890486454419492E-2</c:v>
                </c:pt>
                <c:pt idx="871">
                  <c:v>2.5542165042115705E-2</c:v>
                </c:pt>
                <c:pt idx="872">
                  <c:v>2.519444438087648E-2</c:v>
                </c:pt>
                <c:pt idx="873">
                  <c:v>2.4847322188846999E-2</c:v>
                </c:pt>
                <c:pt idx="874">
                  <c:v>2.4500796197551744E-2</c:v>
                </c:pt>
                <c:pt idx="875">
                  <c:v>2.4154864151788469E-2</c:v>
                </c:pt>
                <c:pt idx="876">
                  <c:v>2.3809523809523836E-2</c:v>
                </c:pt>
                <c:pt idx="877">
                  <c:v>2.3809523809523836E-2</c:v>
                </c:pt>
              </c:numCache>
            </c:numRef>
          </c:val>
        </c:ser>
        <c:ser>
          <c:idx val="1"/>
          <c:order val="1"/>
          <c:spPr>
            <a:noFill/>
            <a:ln w="22225">
              <a:solidFill>
                <a:schemeClr val="tx1"/>
              </a:solidFill>
            </a:ln>
          </c:spPr>
          <c:val>
            <c:numRef>
              <c:f>'Theorie Ausl. el.'!$P$11:$P$888</c:f>
              <c:numCache>
                <c:formatCode>General</c:formatCode>
                <c:ptCount val="878"/>
                <c:pt idx="0">
                  <c:v>1</c:v>
                </c:pt>
                <c:pt idx="1">
                  <c:v>0.64911774297458202</c:v>
                </c:pt>
                <c:pt idx="2">
                  <c:v>0.60484584757522097</c:v>
                </c:pt>
                <c:pt idx="3">
                  <c:v>0.57640227108597331</c:v>
                </c:pt>
                <c:pt idx="4">
                  <c:v>0.55498803073637837</c:v>
                </c:pt>
                <c:pt idx="5">
                  <c:v>0.53763512169464933</c:v>
                </c:pt>
                <c:pt idx="6">
                  <c:v>0.52295564056988497</c:v>
                </c:pt>
                <c:pt idx="7">
                  <c:v>0.51018130418158281</c:v>
                </c:pt>
                <c:pt idx="8">
                  <c:v>0.49883949954041207</c:v>
                </c:pt>
                <c:pt idx="9">
                  <c:v>0.48861752810680625</c:v>
                </c:pt>
                <c:pt idx="10">
                  <c:v>0.47929712050244333</c:v>
                </c:pt>
                <c:pt idx="11">
                  <c:v>0.47071953117640419</c:v>
                </c:pt>
                <c:pt idx="12">
                  <c:v>0.46276548401826612</c:v>
                </c:pt>
                <c:pt idx="13">
                  <c:v>0.45534295505500699</c:v>
                </c:pt>
                <c:pt idx="14">
                  <c:v>0.44837937025149666</c:v>
                </c:pt>
                <c:pt idx="15">
                  <c:v>0.44181642571465518</c:v>
                </c:pt>
                <c:pt idx="16">
                  <c:v>0.43560653517587022</c:v>
                </c:pt>
                <c:pt idx="17">
                  <c:v>0.42971032514166596</c:v>
                </c:pt>
                <c:pt idx="18">
                  <c:v>0.42409482611369242</c:v>
                </c:pt>
                <c:pt idx="19">
                  <c:v>0.41873213903175344</c:v>
                </c:pt>
                <c:pt idx="20">
                  <c:v>0.41359843396671458</c:v>
                </c:pt>
                <c:pt idx="21">
                  <c:v>0.4086731860218239</c:v>
                </c:pt>
                <c:pt idx="22">
                  <c:v>0.40393858376877967</c:v>
                </c:pt>
                <c:pt idx="23">
                  <c:v>0.39937906528376244</c:v>
                </c:pt>
                <c:pt idx="24">
                  <c:v>0.39498094997513622</c:v>
                </c:pt>
                <c:pt idx="25">
                  <c:v>0.3907321433045976</c:v>
                </c:pt>
                <c:pt idx="26">
                  <c:v>0.38662189766456989</c:v>
                </c:pt>
                <c:pt idx="27">
                  <c:v>0.38264061700701524</c:v>
                </c:pt>
                <c:pt idx="28">
                  <c:v>0.3787796959123455</c:v>
                </c:pt>
                <c:pt idx="29">
                  <c:v>0.37503138602725961</c:v>
                </c:pt>
                <c:pt idx="30">
                  <c:v>0.3713886844435651</c:v>
                </c:pt>
                <c:pt idx="31">
                  <c:v>0.36784523980986295</c:v>
                </c:pt>
                <c:pt idx="32">
                  <c:v>0.36439527288349727</c:v>
                </c:pt>
                <c:pt idx="33">
                  <c:v>0.36103350892437613</c:v>
                </c:pt>
                <c:pt idx="34">
                  <c:v>0.35775511986368913</c:v>
                </c:pt>
                <c:pt idx="35">
                  <c:v>0.35455567459097215</c:v>
                </c:pt>
                <c:pt idx="36">
                  <c:v>0.35143109602260825</c:v>
                </c:pt>
                <c:pt idx="37">
                  <c:v>0.34837762386571081</c:v>
                </c:pt>
                <c:pt idx="38">
                  <c:v>0.34539178218967914</c:v>
                </c:pt>
                <c:pt idx="39">
                  <c:v>0.34247035107560053</c:v>
                </c:pt>
                <c:pt idx="40">
                  <c:v>0.33961034174019167</c:v>
                </c:pt>
                <c:pt idx="41">
                  <c:v>0.33680897463295578</c:v>
                </c:pt>
                <c:pt idx="42">
                  <c:v>0.33406366008793531</c:v>
                </c:pt>
                <c:pt idx="43">
                  <c:v>0.33137198117886957</c:v>
                </c:pt>
                <c:pt idx="44">
                  <c:v>0.32873167848182472</c:v>
                </c:pt>
                <c:pt idx="45">
                  <c:v>0.326140636494886</c:v>
                </c:pt>
                <c:pt idx="46">
                  <c:v>0.32359687150216709</c:v>
                </c:pt>
                <c:pt idx="47">
                  <c:v>0.32109852070070266</c:v>
                </c:pt>
                <c:pt idx="48">
                  <c:v>0.31864383243493188</c:v>
                </c:pt>
                <c:pt idx="49">
                  <c:v>0.31623115740538843</c:v>
                </c:pt>
                <c:pt idx="50">
                  <c:v>0.31385894073665521</c:v>
                </c:pt>
                <c:pt idx="51">
                  <c:v>0.31152571480521074</c:v>
                </c:pt>
                <c:pt idx="52">
                  <c:v>0.30923009274100099</c:v>
                </c:pt>
                <c:pt idx="53">
                  <c:v>0.30697076252779731</c:v>
                </c:pt>
                <c:pt idx="54">
                  <c:v>0.30474648163698537</c:v>
                </c:pt>
                <c:pt idx="55">
                  <c:v>0.30255607213763103</c:v>
                </c:pt>
                <c:pt idx="56">
                  <c:v>0.3003984162327189</c:v>
                </c:pt>
                <c:pt idx="57">
                  <c:v>0.29827245217752063</c:v>
                </c:pt>
                <c:pt idx="58">
                  <c:v>0.29617717054129244</c:v>
                </c:pt>
                <c:pt idx="59">
                  <c:v>0.29411161077803849</c:v>
                </c:pt>
                <c:pt idx="60">
                  <c:v>0.29207485807601163</c:v>
                </c:pt>
                <c:pt idx="61">
                  <c:v>0.29006604045905959</c:v>
                </c:pt>
                <c:pt idx="62">
                  <c:v>0.28808432611590384</c:v>
                </c:pt>
                <c:pt idx="63">
                  <c:v>0.28612892093606945</c:v>
                </c:pt>
                <c:pt idx="64">
                  <c:v>0.28419906623346181</c:v>
                </c:pt>
                <c:pt idx="65">
                  <c:v>0.28229403664061314</c:v>
                </c:pt>
                <c:pt idx="66">
                  <c:v>0.28041313815838564</c:v>
                </c:pt>
                <c:pt idx="67">
                  <c:v>0.27855570634748916</c:v>
                </c:pt>
                <c:pt idx="68">
                  <c:v>0.27672110464954791</c:v>
                </c:pt>
                <c:pt idx="69">
                  <c:v>0.274908722826678</c:v>
                </c:pt>
                <c:pt idx="70">
                  <c:v>0.27311797550962569</c:v>
                </c:pt>
                <c:pt idx="71">
                  <c:v>0.27134830084547523</c:v>
                </c:pt>
                <c:pt idx="72">
                  <c:v>0.26959915923680111</c:v>
                </c:pt>
                <c:pt idx="73">
                  <c:v>0.26787003216490346</c:v>
                </c:pt>
                <c:pt idx="74">
                  <c:v>0.26616042109044891</c:v>
                </c:pt>
                <c:pt idx="75">
                  <c:v>0.26446984642545368</c:v>
                </c:pt>
                <c:pt idx="76">
                  <c:v>0.26279784657109539</c:v>
                </c:pt>
                <c:pt idx="77">
                  <c:v>0.26114397701633041</c:v>
                </c:pt>
                <c:pt idx="78">
                  <c:v>0.25950780949273877</c:v>
                </c:pt>
                <c:pt idx="79">
                  <c:v>0.25788893118141754</c:v>
                </c:pt>
                <c:pt idx="80">
                  <c:v>0.25628694396810048</c:v>
                </c:pt>
                <c:pt idx="81">
                  <c:v>0.2547014637430095</c:v>
                </c:pt>
                <c:pt idx="82">
                  <c:v>0.25313211974223404</c:v>
                </c:pt>
                <c:pt idx="83">
                  <c:v>0.25157855392770312</c:v>
                </c:pt>
                <c:pt idx="84">
                  <c:v>0.25004042040304975</c:v>
                </c:pt>
                <c:pt idx="85">
                  <c:v>0.2485173848628931</c:v>
                </c:pt>
                <c:pt idx="86">
                  <c:v>0.24700912407325426</c:v>
                </c:pt>
                <c:pt idx="87">
                  <c:v>0.2455153253810084</c:v>
                </c:pt>
                <c:pt idx="88">
                  <c:v>0.24403568625043492</c:v>
                </c:pt>
                <c:pt idx="89">
                  <c:v>0.2425699138250802</c:v>
                </c:pt>
                <c:pt idx="90">
                  <c:v>0.24111772451328273</c:v>
                </c:pt>
                <c:pt idx="91">
                  <c:v>0.23967884359583425</c:v>
                </c:pt>
                <c:pt idx="92">
                  <c:v>0.23825300485436629</c:v>
                </c:pt>
                <c:pt idx="93">
                  <c:v>0.23683995021915505</c:v>
                </c:pt>
                <c:pt idx="94">
                  <c:v>0.23543942943513119</c:v>
                </c:pt>
                <c:pt idx="95">
                  <c:v>0.23405119974497313</c:v>
                </c:pt>
                <c:pt idx="96">
                  <c:v>0.23267502558823772</c:v>
                </c:pt>
                <c:pt idx="97">
                  <c:v>0.23131067831556085</c:v>
                </c:pt>
                <c:pt idx="98">
                  <c:v>0.22995793591702474</c:v>
                </c:pt>
                <c:pt idx="99">
                  <c:v>0.2286165827638531</c:v>
                </c:pt>
                <c:pt idx="100">
                  <c:v>0.22728640936265332</c:v>
                </c:pt>
                <c:pt idx="101">
                  <c:v>0.2259672121214773</c:v>
                </c:pt>
                <c:pt idx="102">
                  <c:v>0.22465879312702053</c:v>
                </c:pt>
                <c:pt idx="103">
                  <c:v>0.22336095993232652</c:v>
                </c:pt>
                <c:pt idx="104">
                  <c:v>0.22207352535440483</c:v>
                </c:pt>
                <c:pt idx="105">
                  <c:v>0.22079630728120747</c:v>
                </c:pt>
                <c:pt idx="106">
                  <c:v>0.21952912848744821</c:v>
                </c:pt>
                <c:pt idx="107">
                  <c:v>0.21827181645877936</c:v>
                </c:pt>
                <c:pt idx="108">
                  <c:v>0.21702420322387239</c:v>
                </c:pt>
                <c:pt idx="109">
                  <c:v>0.21578612519397855</c:v>
                </c:pt>
                <c:pt idx="110">
                  <c:v>0.21455742300956882</c:v>
                </c:pt>
                <c:pt idx="111">
                  <c:v>0.21333794139368178</c:v>
                </c:pt>
                <c:pt idx="112">
                  <c:v>0.21212752901162824</c:v>
                </c:pt>
                <c:pt idx="113">
                  <c:v>0.21092603833672041</c:v>
                </c:pt>
                <c:pt idx="114">
                  <c:v>0.20973332552171919</c:v>
                </c:pt>
                <c:pt idx="115">
                  <c:v>0.20854925027570681</c:v>
                </c:pt>
                <c:pt idx="116">
                  <c:v>0.20737367574611099</c:v>
                </c:pt>
                <c:pt idx="117">
                  <c:v>0.20620646840562151</c:v>
                </c:pt>
                <c:pt idx="118">
                  <c:v>0.20504749794375998</c:v>
                </c:pt>
                <c:pt idx="119">
                  <c:v>0.20389663716286743</c:v>
                </c:pt>
                <c:pt idx="120">
                  <c:v>0.20275376187830263</c:v>
                </c:pt>
                <c:pt idx="121">
                  <c:v>0.20161875082263803</c:v>
                </c:pt>
                <c:pt idx="122">
                  <c:v>0.2004914855536688</c:v>
                </c:pt>
                <c:pt idx="123">
                  <c:v>0.19937185036604954</c:v>
                </c:pt>
                <c:pt idx="124">
                  <c:v>0.19825973220638859</c:v>
                </c:pt>
                <c:pt idx="125">
                  <c:v>0.19715502059163714</c:v>
                </c:pt>
                <c:pt idx="126">
                  <c:v>0.19605760753062151</c:v>
                </c:pt>
                <c:pt idx="127">
                  <c:v>0.19496738744857189</c:v>
                </c:pt>
                <c:pt idx="128">
                  <c:v>0.19388425711451129</c:v>
                </c:pt>
                <c:pt idx="129">
                  <c:v>0.192808115571376</c:v>
                </c:pt>
                <c:pt idx="130">
                  <c:v>0.19173886406874163</c:v>
                </c:pt>
                <c:pt idx="131">
                  <c:v>0.19067640599804181</c:v>
                </c:pt>
                <c:pt idx="132">
                  <c:v>0.18962064683016588</c:v>
                </c:pt>
                <c:pt idx="133">
                  <c:v>0.18857149405533269</c:v>
                </c:pt>
                <c:pt idx="134">
                  <c:v>0.18752885712514122</c:v>
                </c:pt>
                <c:pt idx="135">
                  <c:v>0.18649264739670179</c:v>
                </c:pt>
                <c:pt idx="136">
                  <c:v>0.18546277807876022</c:v>
                </c:pt>
                <c:pt idx="137">
                  <c:v>0.18443916417972939</c:v>
                </c:pt>
                <c:pt idx="138">
                  <c:v>0.18342172245754573</c:v>
                </c:pt>
                <c:pt idx="139">
                  <c:v>0.18241037137127614</c:v>
                </c:pt>
                <c:pt idx="140">
                  <c:v>0.18140503103440109</c:v>
                </c:pt>
                <c:pt idx="141">
                  <c:v>0.18040562316970332</c:v>
                </c:pt>
                <c:pt idx="142">
                  <c:v>0.17941207106569745</c:v>
                </c:pt>
                <c:pt idx="143">
                  <c:v>0.17842429953453742</c:v>
                </c:pt>
                <c:pt idx="144">
                  <c:v>0.17744223487133992</c:v>
                </c:pt>
                <c:pt idx="145">
                  <c:v>0.17646580481486929</c:v>
                </c:pt>
                <c:pt idx="146">
                  <c:v>0.17549493850952669</c:v>
                </c:pt>
                <c:pt idx="147">
                  <c:v>0.17452956646859386</c:v>
                </c:pt>
                <c:pt idx="148">
                  <c:v>0.17356962053868041</c:v>
                </c:pt>
                <c:pt idx="149">
                  <c:v>0.17261503386532762</c:v>
                </c:pt>
                <c:pt idx="150">
                  <c:v>0.1716657408597243</c:v>
                </c:pt>
                <c:pt idx="151">
                  <c:v>0.17072167716649056</c:v>
                </c:pt>
                <c:pt idx="152">
                  <c:v>0.16978277963249011</c:v>
                </c:pt>
                <c:pt idx="153">
                  <c:v>0.16884898627662881</c:v>
                </c:pt>
                <c:pt idx="154">
                  <c:v>0.16792023626060615</c:v>
                </c:pt>
                <c:pt idx="155">
                  <c:v>0.16699646986057892</c:v>
                </c:pt>
                <c:pt idx="156">
                  <c:v>0.16607762843970697</c:v>
                </c:pt>
                <c:pt idx="157">
                  <c:v>0.16516365442154612</c:v>
                </c:pt>
                <c:pt idx="158">
                  <c:v>0.16425449126425662</c:v>
                </c:pt>
                <c:pt idx="159">
                  <c:v>0.16335008343559876</c:v>
                </c:pt>
                <c:pt idx="160">
                  <c:v>0.16245037638868509</c:v>
                </c:pt>
                <c:pt idx="161">
                  <c:v>0.16155531653846311</c:v>
                </c:pt>
                <c:pt idx="162">
                  <c:v>0.16066485123890051</c:v>
                </c:pt>
                <c:pt idx="163">
                  <c:v>0.15977892876084998</c:v>
                </c:pt>
                <c:pt idx="164">
                  <c:v>0.15889749827056732</c:v>
                </c:pt>
                <c:pt idx="165">
                  <c:v>0.15802050980886062</c:v>
                </c:pt>
                <c:pt idx="166">
                  <c:v>0.15714791427084795</c:v>
                </c:pt>
                <c:pt idx="167">
                  <c:v>0.15627966338630261</c:v>
                </c:pt>
                <c:pt idx="168">
                  <c:v>0.1554157097005654</c:v>
                </c:pt>
                <c:pt idx="169">
                  <c:v>0.15455600655600332</c:v>
                </c:pt>
                <c:pt idx="170">
                  <c:v>0.15370050807399849</c:v>
                </c:pt>
                <c:pt idx="171">
                  <c:v>0.15284916913744528</c:v>
                </c:pt>
                <c:pt idx="172">
                  <c:v>0.15200194537374179</c:v>
                </c:pt>
                <c:pt idx="173">
                  <c:v>0.15115879313825786</c:v>
                </c:pt>
                <c:pt idx="174">
                  <c:v>0.15031966949826225</c:v>
                </c:pt>
                <c:pt idx="175">
                  <c:v>0.14948453221729607</c:v>
                </c:pt>
                <c:pt idx="176">
                  <c:v>0.14865333973997541</c:v>
                </c:pt>
                <c:pt idx="177">
                  <c:v>0.14782605117721048</c:v>
                </c:pt>
                <c:pt idx="178">
                  <c:v>0.14700262629182659</c:v>
                </c:pt>
                <c:pt idx="179">
                  <c:v>0.14618302548457551</c:v>
                </c:pt>
                <c:pt idx="180">
                  <c:v>0.14536720978052076</c:v>
                </c:pt>
                <c:pt idx="181">
                  <c:v>0.14455514081579057</c:v>
                </c:pt>
                <c:pt idx="182">
                  <c:v>0.14374678082468051</c:v>
                </c:pt>
                <c:pt idx="183">
                  <c:v>0.14294209262709967</c:v>
                </c:pt>
                <c:pt idx="184">
                  <c:v>0.14214103961634594</c:v>
                </c:pt>
                <c:pt idx="185">
                  <c:v>0.14134358574720185</c:v>
                </c:pt>
                <c:pt idx="186">
                  <c:v>0.14054969552434082</c:v>
                </c:pt>
                <c:pt idx="187">
                  <c:v>0.13975933399103313</c:v>
                </c:pt>
                <c:pt idx="188">
                  <c:v>0.13897246671814301</c:v>
                </c:pt>
                <c:pt idx="189">
                  <c:v>0.1381890597934079</c:v>
                </c:pt>
                <c:pt idx="190">
                  <c:v>0.13740907981099137</c:v>
                </c:pt>
                <c:pt idx="191">
                  <c:v>0.1366324938612995</c:v>
                </c:pt>
                <c:pt idx="192">
                  <c:v>0.1358592695210562</c:v>
                </c:pt>
                <c:pt idx="193">
                  <c:v>0.13508937484362582</c:v>
                </c:pt>
                <c:pt idx="194">
                  <c:v>0.13432277834957862</c:v>
                </c:pt>
                <c:pt idx="195">
                  <c:v>0.13355944901748973</c:v>
                </c:pt>
                <c:pt idx="196">
                  <c:v>0.13279935627496553</c:v>
                </c:pt>
                <c:pt idx="197">
                  <c:v>0.13204246998989166</c:v>
                </c:pt>
                <c:pt idx="198">
                  <c:v>0.13128876046189353</c:v>
                </c:pt>
                <c:pt idx="199">
                  <c:v>0.13053819841400582</c:v>
                </c:pt>
                <c:pt idx="200">
                  <c:v>0.12979075498454329</c:v>
                </c:pt>
                <c:pt idx="201">
                  <c:v>0.12904640171916748</c:v>
                </c:pt>
                <c:pt idx="202">
                  <c:v>0.12830511056314342</c:v>
                </c:pt>
                <c:pt idx="203">
                  <c:v>0.12756685385378141</c:v>
                </c:pt>
                <c:pt idx="204">
                  <c:v>0.12683160431305796</c:v>
                </c:pt>
                <c:pt idx="205">
                  <c:v>0.12609933504041104</c:v>
                </c:pt>
                <c:pt idx="206">
                  <c:v>0.12537001950570503</c:v>
                </c:pt>
                <c:pt idx="207">
                  <c:v>0.1246436315423598</c:v>
                </c:pt>
                <c:pt idx="208">
                  <c:v>0.12392014534063966</c:v>
                </c:pt>
                <c:pt idx="209">
                  <c:v>0.12319953544109852</c:v>
                </c:pt>
                <c:pt idx="210">
                  <c:v>0.12248177672817551</c:v>
                </c:pt>
                <c:pt idx="211">
                  <c:v>0.1217668444239377</c:v>
                </c:pt>
                <c:pt idx="212">
                  <c:v>0.12105471408196622</c:v>
                </c:pt>
                <c:pt idx="213">
                  <c:v>0.12034536158137998</c:v>
                </c:pt>
                <c:pt idx="214">
                  <c:v>0.11963876312099708</c:v>
                </c:pt>
                <c:pt idx="215">
                  <c:v>0.11893489521362488</c:v>
                </c:pt>
                <c:pt idx="216">
                  <c:v>0.11823373468048004</c:v>
                </c:pt>
                <c:pt idx="217">
                  <c:v>0.11753525864573222</c:v>
                </c:pt>
                <c:pt idx="218">
                  <c:v>0.11683944453116923</c:v>
                </c:pt>
                <c:pt idx="219">
                  <c:v>0.11614627005098033</c:v>
                </c:pt>
                <c:pt idx="220">
                  <c:v>0.11545571320665327</c:v>
                </c:pt>
                <c:pt idx="221">
                  <c:v>0.11476775228198466</c:v>
                </c:pt>
                <c:pt idx="222">
                  <c:v>0.11408236583819831</c:v>
                </c:pt>
                <c:pt idx="223">
                  <c:v>0.11339953270916892</c:v>
                </c:pt>
                <c:pt idx="224">
                  <c:v>0.11271923199675071</c:v>
                </c:pt>
                <c:pt idx="225">
                  <c:v>0.112041443066205</c:v>
                </c:pt>
                <c:pt idx="226">
                  <c:v>0.1113661455417263</c:v>
                </c:pt>
                <c:pt idx="227">
                  <c:v>0.11069331930206405</c:v>
                </c:pt>
                <c:pt idx="228">
                  <c:v>0.11002294447623662</c:v>
                </c:pt>
                <c:pt idx="229">
                  <c:v>0.10935500143933718</c:v>
                </c:pt>
                <c:pt idx="230">
                  <c:v>0.10868947080842661</c:v>
                </c:pt>
                <c:pt idx="231">
                  <c:v>0.10802633343851242</c:v>
                </c:pt>
                <c:pt idx="232">
                  <c:v>0.10736557041861305</c:v>
                </c:pt>
                <c:pt idx="233">
                  <c:v>0.10670716306790207</c:v>
                </c:pt>
                <c:pt idx="234">
                  <c:v>0.10605109293193382</c:v>
                </c:pt>
                <c:pt idx="235">
                  <c:v>0.10539734177894566</c:v>
                </c:pt>
                <c:pt idx="236">
                  <c:v>0.10474589159623582</c:v>
                </c:pt>
                <c:pt idx="237">
                  <c:v>0.10409672458661701</c:v>
                </c:pt>
                <c:pt idx="238">
                  <c:v>0.10344982316494011</c:v>
                </c:pt>
                <c:pt idx="239">
                  <c:v>0.10280516995468925</c:v>
                </c:pt>
                <c:pt idx="240">
                  <c:v>0.10216274778464596</c:v>
                </c:pt>
                <c:pt idx="241">
                  <c:v>0.10152253968561908</c:v>
                </c:pt>
                <c:pt idx="242">
                  <c:v>0.1008845288872412</c:v>
                </c:pt>
                <c:pt idx="243">
                  <c:v>0.10024869881482856</c:v>
                </c:pt>
                <c:pt idx="244">
                  <c:v>9.9615033086303151E-2</c:v>
                </c:pt>
                <c:pt idx="245">
                  <c:v>9.8983515509175279E-2</c:v>
                </c:pt>
                <c:pt idx="246">
                  <c:v>9.8354130077586532E-2</c:v>
                </c:pt>
                <c:pt idx="247">
                  <c:v>9.7726860969409413E-2</c:v>
                </c:pt>
                <c:pt idx="248">
                  <c:v>9.7101692543404727E-2</c:v>
                </c:pt>
                <c:pt idx="249">
                  <c:v>9.6478609336433485E-2</c:v>
                </c:pt>
                <c:pt idx="250">
                  <c:v>9.5857596060722638E-2</c:v>
                </c:pt>
                <c:pt idx="251">
                  <c:v>9.5238637601184561E-2</c:v>
                </c:pt>
                <c:pt idx="252">
                  <c:v>9.4621719012787153E-2</c:v>
                </c:pt>
                <c:pt idx="253">
                  <c:v>9.4006825517973902E-2</c:v>
                </c:pt>
                <c:pt idx="254">
                  <c:v>9.3393942504134464E-2</c:v>
                </c:pt>
                <c:pt idx="255">
                  <c:v>9.2783055521121982E-2</c:v>
                </c:pt>
                <c:pt idx="256">
                  <c:v>9.217415027881759E-2</c:v>
                </c:pt>
                <c:pt idx="257">
                  <c:v>9.1567212644741658E-2</c:v>
                </c:pt>
                <c:pt idx="258">
                  <c:v>9.0962228641708665E-2</c:v>
                </c:pt>
                <c:pt idx="259">
                  <c:v>9.0359184445526375E-2</c:v>
                </c:pt>
                <c:pt idx="260">
                  <c:v>8.97580663827382E-2</c:v>
                </c:pt>
                <c:pt idx="261">
                  <c:v>8.9158860928406858E-2</c:v>
                </c:pt>
                <c:pt idx="262">
                  <c:v>8.8561554703939227E-2</c:v>
                </c:pt>
                <c:pt idx="263">
                  <c:v>8.7966134474951274E-2</c:v>
                </c:pt>
                <c:pt idx="264">
                  <c:v>8.7372587149171954E-2</c:v>
                </c:pt>
                <c:pt idx="265">
                  <c:v>8.6780899774385523E-2</c:v>
                </c:pt>
                <c:pt idx="266">
                  <c:v>8.6191059536411374E-2</c:v>
                </c:pt>
                <c:pt idx="267">
                  <c:v>8.5603053757119962E-2</c:v>
                </c:pt>
                <c:pt idx="268">
                  <c:v>8.5016869892485469E-2</c:v>
                </c:pt>
                <c:pt idx="269">
                  <c:v>8.4432495530672669E-2</c:v>
                </c:pt>
                <c:pt idx="270">
                  <c:v>8.3849918390158207E-2</c:v>
                </c:pt>
                <c:pt idx="271">
                  <c:v>8.3269126317886188E-2</c:v>
                </c:pt>
                <c:pt idx="272">
                  <c:v>8.2690107287455517E-2</c:v>
                </c:pt>
                <c:pt idx="273">
                  <c:v>8.2112849397339982E-2</c:v>
                </c:pt>
                <c:pt idx="274">
                  <c:v>8.1537340869139663E-2</c:v>
                </c:pt>
                <c:pt idx="275">
                  <c:v>8.0963570045863076E-2</c:v>
                </c:pt>
                <c:pt idx="276">
                  <c:v>8.0391525390239527E-2</c:v>
                </c:pt>
                <c:pt idx="277">
                  <c:v>7.982119548306077E-2</c:v>
                </c:pt>
                <c:pt idx="278">
                  <c:v>7.9252569021551533E-2</c:v>
                </c:pt>
                <c:pt idx="279">
                  <c:v>7.8685634817768801E-2</c:v>
                </c:pt>
                <c:pt idx="280">
                  <c:v>7.8120381797027738E-2</c:v>
                </c:pt>
                <c:pt idx="281">
                  <c:v>7.7556798996355703E-2</c:v>
                </c:pt>
                <c:pt idx="282">
                  <c:v>7.6994875562972909E-2</c:v>
                </c:pt>
                <c:pt idx="283">
                  <c:v>7.6434600752797288E-2</c:v>
                </c:pt>
                <c:pt idx="284">
                  <c:v>7.5875963928977552E-2</c:v>
                </c:pt>
                <c:pt idx="285">
                  <c:v>7.5318954560448681E-2</c:v>
                </c:pt>
                <c:pt idx="286">
                  <c:v>7.476356222051328E-2</c:v>
                </c:pt>
                <c:pt idx="287">
                  <c:v>7.4209776585446696E-2</c:v>
                </c:pt>
                <c:pt idx="288">
                  <c:v>7.3657587433124672E-2</c:v>
                </c:pt>
                <c:pt idx="289">
                  <c:v>7.3106984641675421E-2</c:v>
                </c:pt>
                <c:pt idx="290">
                  <c:v>7.2557958188153138E-2</c:v>
                </c:pt>
                <c:pt idx="291">
                  <c:v>7.2010498147233259E-2</c:v>
                </c:pt>
                <c:pt idx="292">
                  <c:v>7.1464594689930827E-2</c:v>
                </c:pt>
                <c:pt idx="293">
                  <c:v>7.0920238082338605E-2</c:v>
                </c:pt>
                <c:pt idx="294">
                  <c:v>7.0377418684386295E-2</c:v>
                </c:pt>
                <c:pt idx="295">
                  <c:v>6.9836126948620736E-2</c:v>
                </c:pt>
                <c:pt idx="296">
                  <c:v>6.929635341900553E-2</c:v>
                </c:pt>
                <c:pt idx="297">
                  <c:v>6.8758088729739875E-2</c:v>
                </c:pt>
                <c:pt idx="298">
                  <c:v>6.8221323604097051E-2</c:v>
                </c:pt>
                <c:pt idx="299">
                  <c:v>6.7686048853282221E-2</c:v>
                </c:pt>
                <c:pt idx="300">
                  <c:v>6.7152255375307113E-2</c:v>
                </c:pt>
                <c:pt idx="301">
                  <c:v>6.6619934153884675E-2</c:v>
                </c:pt>
                <c:pt idx="302">
                  <c:v>6.6089076257339618E-2</c:v>
                </c:pt>
                <c:pt idx="303">
                  <c:v>6.5559672837537719E-2</c:v>
                </c:pt>
                <c:pt idx="304">
                  <c:v>6.503171512883188E-2</c:v>
                </c:pt>
                <c:pt idx="305">
                  <c:v>6.4505194447024183E-2</c:v>
                </c:pt>
                <c:pt idx="306">
                  <c:v>6.3980102188344934E-2</c:v>
                </c:pt>
                <c:pt idx="307">
                  <c:v>6.3456429828448124E-2</c:v>
                </c:pt>
                <c:pt idx="308">
                  <c:v>6.2934168921421785E-2</c:v>
                </c:pt>
                <c:pt idx="309">
                  <c:v>6.2413311098814872E-2</c:v>
                </c:pt>
                <c:pt idx="310">
                  <c:v>6.1893848068678259E-2</c:v>
                </c:pt>
                <c:pt idx="311">
                  <c:v>6.1375771614621488E-2</c:v>
                </c:pt>
                <c:pt idx="312">
                  <c:v>6.0859073594883517E-2</c:v>
                </c:pt>
                <c:pt idx="313">
                  <c:v>6.0343745941418558E-2</c:v>
                </c:pt>
                <c:pt idx="314">
                  <c:v>5.9829780658995579E-2</c:v>
                </c:pt>
                <c:pt idx="315">
                  <c:v>5.9317169824311344E-2</c:v>
                </c:pt>
                <c:pt idx="316">
                  <c:v>5.8805905585117113E-2</c:v>
                </c:pt>
                <c:pt idx="317">
                  <c:v>5.8295980159359773E-2</c:v>
                </c:pt>
                <c:pt idx="318">
                  <c:v>5.7787385834334293E-2</c:v>
                </c:pt>
                <c:pt idx="319">
                  <c:v>5.7280114965850504E-2</c:v>
                </c:pt>
                <c:pt idx="320">
                  <c:v>5.6774159977411087E-2</c:v>
                </c:pt>
                <c:pt idx="321">
                  <c:v>5.6269513359403667E-2</c:v>
                </c:pt>
                <c:pt idx="322">
                  <c:v>5.5766167668303557E-2</c:v>
                </c:pt>
                <c:pt idx="323">
                  <c:v>5.5264115525888613E-2</c:v>
                </c:pt>
                <c:pt idx="324">
                  <c:v>5.4763349618467294E-2</c:v>
                </c:pt>
                <c:pt idx="325">
                  <c:v>5.4263862696115939E-2</c:v>
                </c:pt>
                <c:pt idx="326">
                  <c:v>5.3765647571929365E-2</c:v>
                </c:pt>
                <c:pt idx="327">
                  <c:v>5.3268697121281017E-2</c:v>
                </c:pt>
                <c:pt idx="328">
                  <c:v>5.2773004281095326E-2</c:v>
                </c:pt>
                <c:pt idx="329">
                  <c:v>5.2278562049129729E-2</c:v>
                </c:pt>
                <c:pt idx="330">
                  <c:v>5.178536348326801E-2</c:v>
                </c:pt>
                <c:pt idx="331">
                  <c:v>5.1293401700823194E-2</c:v>
                </c:pt>
                <c:pt idx="332">
                  <c:v>5.0802669877851314E-2</c:v>
                </c:pt>
                <c:pt idx="333">
                  <c:v>5.0313161248474736E-2</c:v>
                </c:pt>
                <c:pt idx="334">
                  <c:v>4.9824869104215463E-2</c:v>
                </c:pt>
                <c:pt idx="335">
                  <c:v>4.9337786793337668E-2</c:v>
                </c:pt>
                <c:pt idx="336">
                  <c:v>4.8851907720200427E-2</c:v>
                </c:pt>
                <c:pt idx="337">
                  <c:v>4.8367225344619014E-2</c:v>
                </c:pt>
                <c:pt idx="338">
                  <c:v>4.7883733181236177E-2</c:v>
                </c:pt>
                <c:pt idx="339">
                  <c:v>4.7401424798900971E-2</c:v>
                </c:pt>
                <c:pt idx="340">
                  <c:v>4.6920293820058023E-2</c:v>
                </c:pt>
                <c:pt idx="341">
                  <c:v>4.6440333920144572E-2</c:v>
                </c:pt>
                <c:pt idx="342">
                  <c:v>4.5961538826996162E-2</c:v>
                </c:pt>
                <c:pt idx="343">
                  <c:v>4.5483902320260672E-2</c:v>
                </c:pt>
                <c:pt idx="344">
                  <c:v>4.5007418230821106E-2</c:v>
                </c:pt>
                <c:pt idx="345">
                  <c:v>4.4532080440225164E-2</c:v>
                </c:pt>
                <c:pt idx="346">
                  <c:v>4.405788288012491E-2</c:v>
                </c:pt>
                <c:pt idx="347">
                  <c:v>4.3584819531721775E-2</c:v>
                </c:pt>
                <c:pt idx="348">
                  <c:v>4.3112884425221432E-2</c:v>
                </c:pt>
                <c:pt idx="349">
                  <c:v>4.2642071639295009E-2</c:v>
                </c:pt>
                <c:pt idx="350">
                  <c:v>4.2172375300547627E-2</c:v>
                </c:pt>
                <c:pt idx="351">
                  <c:v>4.1703789582995698E-2</c:v>
                </c:pt>
                <c:pt idx="352">
                  <c:v>4.1236308707548797E-2</c:v>
                </c:pt>
                <c:pt idx="353">
                  <c:v>4.0769926941502277E-2</c:v>
                </c:pt>
                <c:pt idx="354">
                  <c:v>4.0304638598032905E-2</c:v>
                </c:pt>
                <c:pt idx="355">
                  <c:v>3.9840438035703918E-2</c:v>
                </c:pt>
                <c:pt idx="356">
                  <c:v>3.937731965797675E-2</c:v>
                </c:pt>
                <c:pt idx="357">
                  <c:v>3.8915277912727753E-2</c:v>
                </c:pt>
                <c:pt idx="358">
                  <c:v>3.8454307291772793E-2</c:v>
                </c:pt>
                <c:pt idx="359">
                  <c:v>3.7994402330398191E-2</c:v>
                </c:pt>
                <c:pt idx="360">
                  <c:v>3.7535557606897085E-2</c:v>
                </c:pt>
                <c:pt idx="361">
                  <c:v>3.7077767742113243E-2</c:v>
                </c:pt>
                <c:pt idx="362">
                  <c:v>3.6621027398989758E-2</c:v>
                </c:pt>
                <c:pt idx="363">
                  <c:v>3.6165331282124624E-2</c:v>
                </c:pt>
                <c:pt idx="364">
                  <c:v>3.5710674137331311E-2</c:v>
                </c:pt>
                <c:pt idx="365">
                  <c:v>3.5257050751207109E-2</c:v>
                </c:pt>
                <c:pt idx="366">
                  <c:v>3.4804455950704027E-2</c:v>
                </c:pt>
                <c:pt idx="367">
                  <c:v>3.43528846027088E-2</c:v>
                </c:pt>
                <c:pt idx="368">
                  <c:v>3.3902331613625325E-2</c:v>
                </c:pt>
                <c:pt idx="369">
                  <c:v>3.3452791928965442E-2</c:v>
                </c:pt>
                <c:pt idx="370">
                  <c:v>3.300426053294192E-2</c:v>
                </c:pt>
                <c:pt idx="371">
                  <c:v>3.2556732448070114E-2</c:v>
                </c:pt>
                <c:pt idx="372">
                  <c:v>3.2110202734772275E-2</c:v>
                </c:pt>
                <c:pt idx="373">
                  <c:v>3.1664666490987536E-2</c:v>
                </c:pt>
                <c:pt idx="374">
                  <c:v>3.1220118851788214E-2</c:v>
                </c:pt>
                <c:pt idx="375">
                  <c:v>3.0776554988999338E-2</c:v>
                </c:pt>
                <c:pt idx="376">
                  <c:v>3.0333970110824171E-2</c:v>
                </c:pt>
                <c:pt idx="377">
                  <c:v>2.9892359461473839E-2</c:v>
                </c:pt>
                <c:pt idx="378">
                  <c:v>2.9451718320802955E-2</c:v>
                </c:pt>
                <c:pt idx="379">
                  <c:v>2.9012042003947469E-2</c:v>
                </c:pt>
                <c:pt idx="380">
                  <c:v>2.8573325860970389E-2</c:v>
                </c:pt>
                <c:pt idx="381">
                  <c:v>2.8135565276508956E-2</c:v>
                </c:pt>
                <c:pt idx="382">
                  <c:v>2.7698755669428254E-2</c:v>
                </c:pt>
                <c:pt idx="383">
                  <c:v>2.7262892492478152E-2</c:v>
                </c:pt>
                <c:pt idx="384">
                  <c:v>2.6827971231955461E-2</c:v>
                </c:pt>
                <c:pt idx="385">
                  <c:v>2.6393987407369202E-2</c:v>
                </c:pt>
                <c:pt idx="386">
                  <c:v>2.5960936571111204E-2</c:v>
                </c:pt>
                <c:pt idx="387">
                  <c:v>2.5528814308129699E-2</c:v>
                </c:pt>
                <c:pt idx="388">
                  <c:v>2.5097616235608688E-2</c:v>
                </c:pt>
                <c:pt idx="389">
                  <c:v>2.4667338002648864E-2</c:v>
                </c:pt>
                <c:pt idx="390">
                  <c:v>2.4237975289954528E-2</c:v>
                </c:pt>
                <c:pt idx="391">
                  <c:v>2.3809523809523836E-2</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2"/>
          <c:tx>
            <c:v>Einspeisung</c:v>
          </c:tx>
          <c:spPr>
            <a:solidFill>
              <a:schemeClr val="accent1">
                <a:alpha val="49000"/>
              </a:schemeClr>
            </a:solidFill>
            <a:ln w="12700">
              <a:solidFill>
                <a:schemeClr val="tx2"/>
              </a:solidFill>
            </a:ln>
          </c:spPr>
          <c:val>
            <c:numRef>
              <c:f>'Theorie Ausl. el.'!$N$11:$N$888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0.29316057096623693</c:v>
                </c:pt>
                <c:pt idx="135">
                  <c:v>0.29316057096623693</c:v>
                </c:pt>
                <c:pt idx="136">
                  <c:v>0.29316057096623693</c:v>
                </c:pt>
                <c:pt idx="137">
                  <c:v>0.29316057096623693</c:v>
                </c:pt>
                <c:pt idx="138">
                  <c:v>0.29316057096623693</c:v>
                </c:pt>
                <c:pt idx="139">
                  <c:v>0.29316057096623693</c:v>
                </c:pt>
                <c:pt idx="140">
                  <c:v>0.29316057096623693</c:v>
                </c:pt>
                <c:pt idx="141">
                  <c:v>0.29316057096623693</c:v>
                </c:pt>
                <c:pt idx="142">
                  <c:v>0.29316057096623693</c:v>
                </c:pt>
                <c:pt idx="143">
                  <c:v>0.29316057096623693</c:v>
                </c:pt>
                <c:pt idx="144">
                  <c:v>0.29316057096623693</c:v>
                </c:pt>
                <c:pt idx="145">
                  <c:v>0.29316057096623693</c:v>
                </c:pt>
                <c:pt idx="146">
                  <c:v>0.29316057096623693</c:v>
                </c:pt>
                <c:pt idx="147">
                  <c:v>0.29316057096623693</c:v>
                </c:pt>
                <c:pt idx="148">
                  <c:v>0.29316057096623693</c:v>
                </c:pt>
                <c:pt idx="149">
                  <c:v>0.29316057096623693</c:v>
                </c:pt>
                <c:pt idx="150">
                  <c:v>0.29316057096623693</c:v>
                </c:pt>
                <c:pt idx="151">
                  <c:v>0.29316057096623693</c:v>
                </c:pt>
                <c:pt idx="152">
                  <c:v>0.29316057096623693</c:v>
                </c:pt>
                <c:pt idx="153">
                  <c:v>0.29316057096623693</c:v>
                </c:pt>
                <c:pt idx="154">
                  <c:v>0.29316057096623693</c:v>
                </c:pt>
                <c:pt idx="155">
                  <c:v>0.29316057096623693</c:v>
                </c:pt>
                <c:pt idx="156">
                  <c:v>0.29316057096623693</c:v>
                </c:pt>
                <c:pt idx="157">
                  <c:v>0.29316057096623693</c:v>
                </c:pt>
                <c:pt idx="158">
                  <c:v>0.29316057096623693</c:v>
                </c:pt>
                <c:pt idx="159">
                  <c:v>0.29316057096623693</c:v>
                </c:pt>
                <c:pt idx="160">
                  <c:v>0.29316057096623693</c:v>
                </c:pt>
                <c:pt idx="161">
                  <c:v>0.29316057096623693</c:v>
                </c:pt>
                <c:pt idx="162">
                  <c:v>0.29316057096623693</c:v>
                </c:pt>
                <c:pt idx="163">
                  <c:v>0.29316057096623693</c:v>
                </c:pt>
                <c:pt idx="164">
                  <c:v>0.29316057096623693</c:v>
                </c:pt>
                <c:pt idx="165">
                  <c:v>0.29316057096623693</c:v>
                </c:pt>
                <c:pt idx="166">
                  <c:v>0.29316057096623693</c:v>
                </c:pt>
                <c:pt idx="167">
                  <c:v>0.29316057096623693</c:v>
                </c:pt>
                <c:pt idx="168">
                  <c:v>0.29316057096623693</c:v>
                </c:pt>
                <c:pt idx="169">
                  <c:v>0.29316057096623693</c:v>
                </c:pt>
                <c:pt idx="170">
                  <c:v>0.29316057096623693</c:v>
                </c:pt>
                <c:pt idx="171">
                  <c:v>0.29316057096623693</c:v>
                </c:pt>
                <c:pt idx="172">
                  <c:v>0.29316057096623693</c:v>
                </c:pt>
                <c:pt idx="173">
                  <c:v>0.29316057096623693</c:v>
                </c:pt>
                <c:pt idx="174">
                  <c:v>0.29316057096623693</c:v>
                </c:pt>
                <c:pt idx="175">
                  <c:v>0.29316057096623693</c:v>
                </c:pt>
                <c:pt idx="176">
                  <c:v>0.29316057096623693</c:v>
                </c:pt>
                <c:pt idx="177">
                  <c:v>0.29316057096623693</c:v>
                </c:pt>
                <c:pt idx="178">
                  <c:v>0.29316057096623693</c:v>
                </c:pt>
                <c:pt idx="179">
                  <c:v>0.29316057096623693</c:v>
                </c:pt>
                <c:pt idx="180">
                  <c:v>0.29316057096623693</c:v>
                </c:pt>
                <c:pt idx="181">
                  <c:v>0.29316057096623693</c:v>
                </c:pt>
                <c:pt idx="182">
                  <c:v>0.29316057096623693</c:v>
                </c:pt>
                <c:pt idx="183">
                  <c:v>0.29316057096623693</c:v>
                </c:pt>
                <c:pt idx="184">
                  <c:v>0.29316057096623693</c:v>
                </c:pt>
                <c:pt idx="185">
                  <c:v>0.29316057096623693</c:v>
                </c:pt>
                <c:pt idx="186">
                  <c:v>0.29316057096623693</c:v>
                </c:pt>
                <c:pt idx="187">
                  <c:v>0.29316057096623693</c:v>
                </c:pt>
                <c:pt idx="188">
                  <c:v>0.29316057096623693</c:v>
                </c:pt>
                <c:pt idx="189">
                  <c:v>0.29316057096623693</c:v>
                </c:pt>
                <c:pt idx="190">
                  <c:v>0.29316057096623693</c:v>
                </c:pt>
                <c:pt idx="191">
                  <c:v>0.29316057096623693</c:v>
                </c:pt>
                <c:pt idx="192">
                  <c:v>0.29316057096623693</c:v>
                </c:pt>
                <c:pt idx="193">
                  <c:v>0.29316057096623693</c:v>
                </c:pt>
                <c:pt idx="194">
                  <c:v>0.29316057096623693</c:v>
                </c:pt>
                <c:pt idx="195">
                  <c:v>0.29316057096623693</c:v>
                </c:pt>
                <c:pt idx="196">
                  <c:v>0.29316057096623693</c:v>
                </c:pt>
                <c:pt idx="197">
                  <c:v>0.29316057096623693</c:v>
                </c:pt>
                <c:pt idx="198">
                  <c:v>0.29316057096623693</c:v>
                </c:pt>
                <c:pt idx="199">
                  <c:v>0.29316057096623693</c:v>
                </c:pt>
                <c:pt idx="200">
                  <c:v>0.29316057096623693</c:v>
                </c:pt>
                <c:pt idx="201">
                  <c:v>0.29316057096623693</c:v>
                </c:pt>
                <c:pt idx="202">
                  <c:v>0.29316057096623693</c:v>
                </c:pt>
                <c:pt idx="203">
                  <c:v>0.29316057096623693</c:v>
                </c:pt>
                <c:pt idx="204">
                  <c:v>0.29316057096623693</c:v>
                </c:pt>
                <c:pt idx="205">
                  <c:v>0.29316057096623693</c:v>
                </c:pt>
                <c:pt idx="206">
                  <c:v>0.29316057096623693</c:v>
                </c:pt>
                <c:pt idx="207">
                  <c:v>0.29316057096623693</c:v>
                </c:pt>
                <c:pt idx="208">
                  <c:v>0.29316057096623693</c:v>
                </c:pt>
                <c:pt idx="209">
                  <c:v>0.29316057096623693</c:v>
                </c:pt>
                <c:pt idx="210">
                  <c:v>0.29316057096623693</c:v>
                </c:pt>
                <c:pt idx="211">
                  <c:v>0.29316057096623693</c:v>
                </c:pt>
                <c:pt idx="212">
                  <c:v>0.29316057096623693</c:v>
                </c:pt>
                <c:pt idx="213">
                  <c:v>0.29316057096623693</c:v>
                </c:pt>
                <c:pt idx="214">
                  <c:v>0.29316057096623693</c:v>
                </c:pt>
                <c:pt idx="215">
                  <c:v>0.29316057096623693</c:v>
                </c:pt>
                <c:pt idx="216">
                  <c:v>0.29316057096623693</c:v>
                </c:pt>
                <c:pt idx="217">
                  <c:v>0.29316057096623693</c:v>
                </c:pt>
                <c:pt idx="218">
                  <c:v>0.29316057096623693</c:v>
                </c:pt>
                <c:pt idx="219">
                  <c:v>0.29316057096623693</c:v>
                </c:pt>
                <c:pt idx="220">
                  <c:v>0.29316057096623693</c:v>
                </c:pt>
                <c:pt idx="221">
                  <c:v>0.29316057096623693</c:v>
                </c:pt>
                <c:pt idx="222">
                  <c:v>0.29316057096623693</c:v>
                </c:pt>
                <c:pt idx="223">
                  <c:v>0.29316057096623693</c:v>
                </c:pt>
                <c:pt idx="224">
                  <c:v>0.29316057096623693</c:v>
                </c:pt>
                <c:pt idx="225">
                  <c:v>0.29316057096623693</c:v>
                </c:pt>
                <c:pt idx="226">
                  <c:v>0.29316057096623693</c:v>
                </c:pt>
                <c:pt idx="227">
                  <c:v>0.29316057096623693</c:v>
                </c:pt>
                <c:pt idx="228">
                  <c:v>0.29316057096623693</c:v>
                </c:pt>
                <c:pt idx="229">
                  <c:v>0.29316057096623693</c:v>
                </c:pt>
                <c:pt idx="230">
                  <c:v>0.29316057096623693</c:v>
                </c:pt>
                <c:pt idx="231">
                  <c:v>0.29316057096623693</c:v>
                </c:pt>
                <c:pt idx="232">
                  <c:v>0.29316057096623693</c:v>
                </c:pt>
                <c:pt idx="233">
                  <c:v>0.29316057096623693</c:v>
                </c:pt>
                <c:pt idx="234">
                  <c:v>0.29316057096623693</c:v>
                </c:pt>
                <c:pt idx="235">
                  <c:v>0.29316057096623693</c:v>
                </c:pt>
                <c:pt idx="236">
                  <c:v>0.29316057096623693</c:v>
                </c:pt>
                <c:pt idx="237">
                  <c:v>0.29316057096623693</c:v>
                </c:pt>
                <c:pt idx="238">
                  <c:v>0.29316057096623693</c:v>
                </c:pt>
                <c:pt idx="239">
                  <c:v>0.29316057096623693</c:v>
                </c:pt>
                <c:pt idx="240">
                  <c:v>0.29316057096623693</c:v>
                </c:pt>
                <c:pt idx="241">
                  <c:v>0.29316057096623693</c:v>
                </c:pt>
                <c:pt idx="242">
                  <c:v>0.29316057096623693</c:v>
                </c:pt>
                <c:pt idx="243">
                  <c:v>0.29316057096623693</c:v>
                </c:pt>
                <c:pt idx="244">
                  <c:v>0.29316057096623693</c:v>
                </c:pt>
                <c:pt idx="245">
                  <c:v>0.29316057096623693</c:v>
                </c:pt>
                <c:pt idx="246">
                  <c:v>0.29316057096623693</c:v>
                </c:pt>
                <c:pt idx="247">
                  <c:v>0.29316057096623693</c:v>
                </c:pt>
                <c:pt idx="248">
                  <c:v>0.29316057096623693</c:v>
                </c:pt>
                <c:pt idx="249">
                  <c:v>0.29316057096623693</c:v>
                </c:pt>
                <c:pt idx="250">
                  <c:v>0.29316057096623693</c:v>
                </c:pt>
                <c:pt idx="251">
                  <c:v>0.29316057096623693</c:v>
                </c:pt>
                <c:pt idx="252">
                  <c:v>0.29316057096623693</c:v>
                </c:pt>
                <c:pt idx="253">
                  <c:v>0.29316057096623693</c:v>
                </c:pt>
                <c:pt idx="254">
                  <c:v>0.29316057096623693</c:v>
                </c:pt>
                <c:pt idx="255">
                  <c:v>0.29316057096623693</c:v>
                </c:pt>
                <c:pt idx="256">
                  <c:v>0.29316057096623693</c:v>
                </c:pt>
                <c:pt idx="257">
                  <c:v>0.29316057096623693</c:v>
                </c:pt>
                <c:pt idx="258">
                  <c:v>0.29316057096623693</c:v>
                </c:pt>
                <c:pt idx="259">
                  <c:v>0.29316057096623693</c:v>
                </c:pt>
                <c:pt idx="260">
                  <c:v>0.29316057096623693</c:v>
                </c:pt>
                <c:pt idx="261">
                  <c:v>0.29316057096623693</c:v>
                </c:pt>
                <c:pt idx="262">
                  <c:v>0.29316057096623693</c:v>
                </c:pt>
                <c:pt idx="263">
                  <c:v>0.29316057096623693</c:v>
                </c:pt>
                <c:pt idx="264">
                  <c:v>0.29316057096623693</c:v>
                </c:pt>
                <c:pt idx="265">
                  <c:v>0.29316057096623693</c:v>
                </c:pt>
                <c:pt idx="266">
                  <c:v>0.29316057096623693</c:v>
                </c:pt>
                <c:pt idx="267">
                  <c:v>0.29316057096623693</c:v>
                </c:pt>
                <c:pt idx="268">
                  <c:v>0.29316057096623693</c:v>
                </c:pt>
                <c:pt idx="269">
                  <c:v>0.29316057096623693</c:v>
                </c:pt>
                <c:pt idx="270">
                  <c:v>0.29316057096623693</c:v>
                </c:pt>
                <c:pt idx="271">
                  <c:v>0.29316057096623693</c:v>
                </c:pt>
                <c:pt idx="272">
                  <c:v>0.29316057096623693</c:v>
                </c:pt>
                <c:pt idx="273">
                  <c:v>0.29316057096623693</c:v>
                </c:pt>
                <c:pt idx="274">
                  <c:v>0.29316057096623693</c:v>
                </c:pt>
                <c:pt idx="275">
                  <c:v>0.29316057096623693</c:v>
                </c:pt>
                <c:pt idx="276">
                  <c:v>0.29316057096623693</c:v>
                </c:pt>
                <c:pt idx="277">
                  <c:v>0.29316057096623693</c:v>
                </c:pt>
                <c:pt idx="278">
                  <c:v>0.29316057096623693</c:v>
                </c:pt>
                <c:pt idx="279">
                  <c:v>0.29316057096623693</c:v>
                </c:pt>
                <c:pt idx="280">
                  <c:v>0.29316057096623693</c:v>
                </c:pt>
                <c:pt idx="281">
                  <c:v>0.29316057096623693</c:v>
                </c:pt>
                <c:pt idx="282">
                  <c:v>0.29316057096623693</c:v>
                </c:pt>
                <c:pt idx="283">
                  <c:v>0.29316057096623693</c:v>
                </c:pt>
                <c:pt idx="284">
                  <c:v>0.29316057096623693</c:v>
                </c:pt>
                <c:pt idx="285">
                  <c:v>0.29316057096623693</c:v>
                </c:pt>
                <c:pt idx="286">
                  <c:v>0.29316057096623693</c:v>
                </c:pt>
                <c:pt idx="287">
                  <c:v>0.29316057096623693</c:v>
                </c:pt>
                <c:pt idx="288">
                  <c:v>0.29316057096623693</c:v>
                </c:pt>
                <c:pt idx="289">
                  <c:v>0.29316057096623693</c:v>
                </c:pt>
                <c:pt idx="290">
                  <c:v>0.29316057096623693</c:v>
                </c:pt>
                <c:pt idx="291">
                  <c:v>0.29316057096623693</c:v>
                </c:pt>
                <c:pt idx="292">
                  <c:v>0.29316057096623693</c:v>
                </c:pt>
                <c:pt idx="293">
                  <c:v>0.29316057096623693</c:v>
                </c:pt>
                <c:pt idx="294">
                  <c:v>0.29316057096623693</c:v>
                </c:pt>
                <c:pt idx="295">
                  <c:v>0.29316057096623693</c:v>
                </c:pt>
                <c:pt idx="296">
                  <c:v>0.29316057096623693</c:v>
                </c:pt>
                <c:pt idx="297">
                  <c:v>0.29316057096623693</c:v>
                </c:pt>
                <c:pt idx="298">
                  <c:v>0.29316057096623693</c:v>
                </c:pt>
                <c:pt idx="299">
                  <c:v>0.29316057096623693</c:v>
                </c:pt>
                <c:pt idx="300">
                  <c:v>0.29316057096623693</c:v>
                </c:pt>
                <c:pt idx="301">
                  <c:v>0.29316057096623693</c:v>
                </c:pt>
                <c:pt idx="302">
                  <c:v>0.29316057096623693</c:v>
                </c:pt>
                <c:pt idx="303">
                  <c:v>0.29316057096623693</c:v>
                </c:pt>
                <c:pt idx="304">
                  <c:v>0.29316057096623693</c:v>
                </c:pt>
                <c:pt idx="305">
                  <c:v>0.29316057096623693</c:v>
                </c:pt>
                <c:pt idx="306">
                  <c:v>0.29316057096623693</c:v>
                </c:pt>
                <c:pt idx="307">
                  <c:v>0.29316057096623693</c:v>
                </c:pt>
                <c:pt idx="308">
                  <c:v>0.29316057096623693</c:v>
                </c:pt>
                <c:pt idx="309">
                  <c:v>0.29316057096623693</c:v>
                </c:pt>
                <c:pt idx="310">
                  <c:v>0.29316057096623693</c:v>
                </c:pt>
                <c:pt idx="311">
                  <c:v>0.29316057096623693</c:v>
                </c:pt>
                <c:pt idx="312">
                  <c:v>0.29316057096623693</c:v>
                </c:pt>
                <c:pt idx="313">
                  <c:v>0.29316057096623693</c:v>
                </c:pt>
                <c:pt idx="314">
                  <c:v>0.29316057096623693</c:v>
                </c:pt>
                <c:pt idx="315">
                  <c:v>0.29316057096623693</c:v>
                </c:pt>
                <c:pt idx="316">
                  <c:v>0.29316057096623693</c:v>
                </c:pt>
                <c:pt idx="317">
                  <c:v>0.29316057096623693</c:v>
                </c:pt>
                <c:pt idx="318">
                  <c:v>0.29316057096623693</c:v>
                </c:pt>
                <c:pt idx="319">
                  <c:v>0.29316057096623693</c:v>
                </c:pt>
                <c:pt idx="320">
                  <c:v>0.29316057096623693</c:v>
                </c:pt>
                <c:pt idx="321">
                  <c:v>0.29316057096623693</c:v>
                </c:pt>
                <c:pt idx="322">
                  <c:v>0.29316057096623693</c:v>
                </c:pt>
                <c:pt idx="323">
                  <c:v>0.29316057096623693</c:v>
                </c:pt>
                <c:pt idx="324">
                  <c:v>0.29316057096623693</c:v>
                </c:pt>
                <c:pt idx="325">
                  <c:v>0.29316057096623693</c:v>
                </c:pt>
                <c:pt idx="326">
                  <c:v>0.29316057096623693</c:v>
                </c:pt>
                <c:pt idx="327">
                  <c:v>0.29316057096623693</c:v>
                </c:pt>
                <c:pt idx="328">
                  <c:v>0.29316057096623693</c:v>
                </c:pt>
                <c:pt idx="329">
                  <c:v>0.29316057096623693</c:v>
                </c:pt>
                <c:pt idx="330">
                  <c:v>0.29316057096623693</c:v>
                </c:pt>
                <c:pt idx="331">
                  <c:v>0.29316057096623693</c:v>
                </c:pt>
                <c:pt idx="332">
                  <c:v>0.29316057096623693</c:v>
                </c:pt>
                <c:pt idx="333">
                  <c:v>0.29316057096623693</c:v>
                </c:pt>
                <c:pt idx="334">
                  <c:v>0.29316057096623693</c:v>
                </c:pt>
                <c:pt idx="335">
                  <c:v>0.29316057096623693</c:v>
                </c:pt>
                <c:pt idx="336">
                  <c:v>0.29316057096623693</c:v>
                </c:pt>
                <c:pt idx="337">
                  <c:v>0.29316057096623693</c:v>
                </c:pt>
                <c:pt idx="338">
                  <c:v>0.29316057096623693</c:v>
                </c:pt>
                <c:pt idx="339">
                  <c:v>0.29316057096623693</c:v>
                </c:pt>
                <c:pt idx="340">
                  <c:v>0.29316057096623693</c:v>
                </c:pt>
                <c:pt idx="341">
                  <c:v>0.29316057096623693</c:v>
                </c:pt>
                <c:pt idx="342">
                  <c:v>0.29316057096623693</c:v>
                </c:pt>
                <c:pt idx="343">
                  <c:v>0.29316057096623693</c:v>
                </c:pt>
                <c:pt idx="344">
                  <c:v>0.29316057096623693</c:v>
                </c:pt>
                <c:pt idx="345">
                  <c:v>0.29316057096623693</c:v>
                </c:pt>
                <c:pt idx="346">
                  <c:v>0.29316057096623693</c:v>
                </c:pt>
                <c:pt idx="347">
                  <c:v>0.29316057096623693</c:v>
                </c:pt>
                <c:pt idx="348">
                  <c:v>0.29316057096623693</c:v>
                </c:pt>
                <c:pt idx="349">
                  <c:v>0.29316057096623693</c:v>
                </c:pt>
                <c:pt idx="350">
                  <c:v>0.29316057096623693</c:v>
                </c:pt>
                <c:pt idx="351">
                  <c:v>0.29316057096623693</c:v>
                </c:pt>
                <c:pt idx="352">
                  <c:v>0.29316057096623693</c:v>
                </c:pt>
                <c:pt idx="353">
                  <c:v>0.29316057096623693</c:v>
                </c:pt>
                <c:pt idx="354">
                  <c:v>0.29316057096623693</c:v>
                </c:pt>
                <c:pt idx="355">
                  <c:v>0.29316057096623693</c:v>
                </c:pt>
                <c:pt idx="356">
                  <c:v>0.29316057096623693</c:v>
                </c:pt>
                <c:pt idx="357">
                  <c:v>0.29316057096623693</c:v>
                </c:pt>
                <c:pt idx="358">
                  <c:v>0.29316057096623693</c:v>
                </c:pt>
                <c:pt idx="359">
                  <c:v>0.29316057096623693</c:v>
                </c:pt>
                <c:pt idx="360">
                  <c:v>0.29316057096623693</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3"/>
          <c:order val="3"/>
          <c:tx>
            <c:v>Eigenverbrauch</c:v>
          </c:tx>
          <c:spPr>
            <a:solidFill>
              <a:srgbClr val="92D050"/>
            </a:solidFill>
          </c:spPr>
          <c:val>
            <c:numRef>
              <c:f>'Theorie Ausl. el.'!$R$11:$R$888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0.29207485807601163</c:v>
                </c:pt>
                <c:pt idx="61">
                  <c:v>0.29006604045905959</c:v>
                </c:pt>
                <c:pt idx="62">
                  <c:v>0.28808432611590384</c:v>
                </c:pt>
                <c:pt idx="63">
                  <c:v>0.28612892093606945</c:v>
                </c:pt>
                <c:pt idx="64">
                  <c:v>0.28419906623346181</c:v>
                </c:pt>
                <c:pt idx="65">
                  <c:v>0.28229403664061314</c:v>
                </c:pt>
                <c:pt idx="66">
                  <c:v>0.28041313815838564</c:v>
                </c:pt>
                <c:pt idx="67">
                  <c:v>0.27855570634748916</c:v>
                </c:pt>
                <c:pt idx="68">
                  <c:v>0.27672110464954791</c:v>
                </c:pt>
                <c:pt idx="69">
                  <c:v>0.274908722826678</c:v>
                </c:pt>
                <c:pt idx="70">
                  <c:v>0.27311797550962569</c:v>
                </c:pt>
                <c:pt idx="71">
                  <c:v>0.27134830084547523</c:v>
                </c:pt>
                <c:pt idx="72">
                  <c:v>0.26959915923680111</c:v>
                </c:pt>
                <c:pt idx="73">
                  <c:v>0.26787003216490346</c:v>
                </c:pt>
                <c:pt idx="74">
                  <c:v>0.26616042109044891</c:v>
                </c:pt>
                <c:pt idx="75">
                  <c:v>0.26446984642545368</c:v>
                </c:pt>
                <c:pt idx="76">
                  <c:v>0.26279784657109539</c:v>
                </c:pt>
                <c:pt idx="77">
                  <c:v>0.26114397701633041</c:v>
                </c:pt>
                <c:pt idx="78">
                  <c:v>0.25950780949273877</c:v>
                </c:pt>
                <c:pt idx="79">
                  <c:v>0.25788893118141754</c:v>
                </c:pt>
                <c:pt idx="80">
                  <c:v>0.25628694396810048</c:v>
                </c:pt>
                <c:pt idx="81">
                  <c:v>0.2547014637430095</c:v>
                </c:pt>
                <c:pt idx="82">
                  <c:v>0.25313211974223404</c:v>
                </c:pt>
                <c:pt idx="83">
                  <c:v>0.25157855392770312</c:v>
                </c:pt>
                <c:pt idx="84">
                  <c:v>0.25004042040304975</c:v>
                </c:pt>
                <c:pt idx="85">
                  <c:v>0.2485173848628931</c:v>
                </c:pt>
                <c:pt idx="86">
                  <c:v>0.24700912407325426</c:v>
                </c:pt>
                <c:pt idx="87">
                  <c:v>0.2455153253810084</c:v>
                </c:pt>
                <c:pt idx="88">
                  <c:v>0.24403568625043492</c:v>
                </c:pt>
                <c:pt idx="89">
                  <c:v>0.2425699138250802</c:v>
                </c:pt>
                <c:pt idx="90">
                  <c:v>0.24111772451328273</c:v>
                </c:pt>
                <c:pt idx="91">
                  <c:v>0.23967884359583425</c:v>
                </c:pt>
                <c:pt idx="92">
                  <c:v>0.23825300485436629</c:v>
                </c:pt>
                <c:pt idx="93">
                  <c:v>0.23683995021915505</c:v>
                </c:pt>
                <c:pt idx="94">
                  <c:v>0.23543942943513119</c:v>
                </c:pt>
                <c:pt idx="95">
                  <c:v>0.23405119974497313</c:v>
                </c:pt>
                <c:pt idx="96">
                  <c:v>0.23267502558823772</c:v>
                </c:pt>
                <c:pt idx="97">
                  <c:v>0.23131067831556085</c:v>
                </c:pt>
                <c:pt idx="98">
                  <c:v>0.22995793591702474</c:v>
                </c:pt>
                <c:pt idx="99">
                  <c:v>0.2286165827638531</c:v>
                </c:pt>
                <c:pt idx="100">
                  <c:v>0.22728640936265332</c:v>
                </c:pt>
                <c:pt idx="101">
                  <c:v>0.2259672121214773</c:v>
                </c:pt>
                <c:pt idx="102">
                  <c:v>0.22465879312702053</c:v>
                </c:pt>
                <c:pt idx="103">
                  <c:v>0.22336095993232652</c:v>
                </c:pt>
                <c:pt idx="104">
                  <c:v>0.22207352535440483</c:v>
                </c:pt>
                <c:pt idx="105">
                  <c:v>0.22079630728120747</c:v>
                </c:pt>
                <c:pt idx="106">
                  <c:v>0.21952912848744821</c:v>
                </c:pt>
                <c:pt idx="107">
                  <c:v>0.21827181645877936</c:v>
                </c:pt>
                <c:pt idx="108">
                  <c:v>0.21702420322387239</c:v>
                </c:pt>
                <c:pt idx="109">
                  <c:v>0.21578612519397855</c:v>
                </c:pt>
                <c:pt idx="110">
                  <c:v>0.21455742300956882</c:v>
                </c:pt>
                <c:pt idx="111">
                  <c:v>0.21333794139368178</c:v>
                </c:pt>
                <c:pt idx="112">
                  <c:v>0.21212752901162824</c:v>
                </c:pt>
                <c:pt idx="113">
                  <c:v>0.21092603833672041</c:v>
                </c:pt>
                <c:pt idx="114">
                  <c:v>0.20973332552171919</c:v>
                </c:pt>
                <c:pt idx="115">
                  <c:v>0.20854925027570681</c:v>
                </c:pt>
                <c:pt idx="116">
                  <c:v>0.20737367574611099</c:v>
                </c:pt>
                <c:pt idx="117">
                  <c:v>0.20620646840562151</c:v>
                </c:pt>
                <c:pt idx="118">
                  <c:v>0.20504749794375998</c:v>
                </c:pt>
                <c:pt idx="119">
                  <c:v>0.20389663716286743</c:v>
                </c:pt>
                <c:pt idx="120">
                  <c:v>0.20275376187830263</c:v>
                </c:pt>
                <c:pt idx="121">
                  <c:v>0.20161875082263803</c:v>
                </c:pt>
                <c:pt idx="122">
                  <c:v>0.2004914855536688</c:v>
                </c:pt>
                <c:pt idx="123">
                  <c:v>0.19937185036604954</c:v>
                </c:pt>
                <c:pt idx="124">
                  <c:v>0.19825973220638859</c:v>
                </c:pt>
                <c:pt idx="125">
                  <c:v>0.19715502059163714</c:v>
                </c:pt>
                <c:pt idx="126">
                  <c:v>0.19605760753062151</c:v>
                </c:pt>
                <c:pt idx="127">
                  <c:v>0.19496738744857189</c:v>
                </c:pt>
                <c:pt idx="128">
                  <c:v>0.19388425711451129</c:v>
                </c:pt>
                <c:pt idx="129">
                  <c:v>0.192808115571376</c:v>
                </c:pt>
                <c:pt idx="130">
                  <c:v>0.19173886406874163</c:v>
                </c:pt>
                <c:pt idx="131">
                  <c:v>0.19067640599804181</c:v>
                </c:pt>
                <c:pt idx="132">
                  <c:v>0.18962064683016588</c:v>
                </c:pt>
                <c:pt idx="133">
                  <c:v>0.18857149405533269</c:v>
                </c:pt>
                <c:pt idx="134">
                  <c:v>0.18752885712514122</c:v>
                </c:pt>
                <c:pt idx="135">
                  <c:v>0.18649264739670179</c:v>
                </c:pt>
                <c:pt idx="136">
                  <c:v>0.18546277807876022</c:v>
                </c:pt>
                <c:pt idx="137">
                  <c:v>0.18443916417972939</c:v>
                </c:pt>
                <c:pt idx="138">
                  <c:v>0.18342172245754573</c:v>
                </c:pt>
                <c:pt idx="139">
                  <c:v>0.18241037137127614</c:v>
                </c:pt>
                <c:pt idx="140">
                  <c:v>0.18140503103440109</c:v>
                </c:pt>
                <c:pt idx="141">
                  <c:v>0.18040562316970332</c:v>
                </c:pt>
                <c:pt idx="142">
                  <c:v>0.17941207106569745</c:v>
                </c:pt>
                <c:pt idx="143">
                  <c:v>0.17842429953453742</c:v>
                </c:pt>
                <c:pt idx="144">
                  <c:v>0.17744223487133992</c:v>
                </c:pt>
                <c:pt idx="145">
                  <c:v>0.17646580481486929</c:v>
                </c:pt>
                <c:pt idx="146">
                  <c:v>0.17549493850952669</c:v>
                </c:pt>
                <c:pt idx="147">
                  <c:v>0.17452956646859386</c:v>
                </c:pt>
                <c:pt idx="148">
                  <c:v>0.17356962053868041</c:v>
                </c:pt>
                <c:pt idx="149">
                  <c:v>0.17261503386532762</c:v>
                </c:pt>
                <c:pt idx="150">
                  <c:v>0.1716657408597243</c:v>
                </c:pt>
                <c:pt idx="151">
                  <c:v>0.17072167716649056</c:v>
                </c:pt>
                <c:pt idx="152">
                  <c:v>0.16978277963249011</c:v>
                </c:pt>
                <c:pt idx="153">
                  <c:v>0.16884898627662881</c:v>
                </c:pt>
                <c:pt idx="154">
                  <c:v>0.16792023626060615</c:v>
                </c:pt>
                <c:pt idx="155">
                  <c:v>0.16699646986057892</c:v>
                </c:pt>
                <c:pt idx="156">
                  <c:v>0.16607762843970697</c:v>
                </c:pt>
                <c:pt idx="157">
                  <c:v>0.16516365442154612</c:v>
                </c:pt>
                <c:pt idx="158">
                  <c:v>0.16425449126425662</c:v>
                </c:pt>
                <c:pt idx="159">
                  <c:v>0.16335008343559876</c:v>
                </c:pt>
                <c:pt idx="160">
                  <c:v>0.16245037638868509</c:v>
                </c:pt>
                <c:pt idx="161">
                  <c:v>0.16155531653846311</c:v>
                </c:pt>
                <c:pt idx="162">
                  <c:v>0.16066485123890051</c:v>
                </c:pt>
                <c:pt idx="163">
                  <c:v>0.15977892876084998</c:v>
                </c:pt>
                <c:pt idx="164">
                  <c:v>0.15889749827056732</c:v>
                </c:pt>
                <c:pt idx="165">
                  <c:v>0.15802050980886062</c:v>
                </c:pt>
                <c:pt idx="166">
                  <c:v>0.15714791427084795</c:v>
                </c:pt>
                <c:pt idx="167">
                  <c:v>0.15627966338630261</c:v>
                </c:pt>
                <c:pt idx="168">
                  <c:v>0.1554157097005654</c:v>
                </c:pt>
                <c:pt idx="169">
                  <c:v>0.15455600655600332</c:v>
                </c:pt>
                <c:pt idx="170">
                  <c:v>0.15370050807399849</c:v>
                </c:pt>
                <c:pt idx="171">
                  <c:v>0.15284916913744528</c:v>
                </c:pt>
                <c:pt idx="172">
                  <c:v>0.15200194537374179</c:v>
                </c:pt>
                <c:pt idx="173">
                  <c:v>0.15115879313825786</c:v>
                </c:pt>
                <c:pt idx="174">
                  <c:v>0.15031966949826225</c:v>
                </c:pt>
                <c:pt idx="175">
                  <c:v>0.14948453221729607</c:v>
                </c:pt>
                <c:pt idx="176">
                  <c:v>0.14865333973997541</c:v>
                </c:pt>
                <c:pt idx="177">
                  <c:v>0.14782605117721048</c:v>
                </c:pt>
                <c:pt idx="178">
                  <c:v>0.14700262629182659</c:v>
                </c:pt>
                <c:pt idx="179">
                  <c:v>0.14618302548457551</c:v>
                </c:pt>
                <c:pt idx="180">
                  <c:v>0.14536720978052076</c:v>
                </c:pt>
                <c:pt idx="181">
                  <c:v>0.14455514081579057</c:v>
                </c:pt>
                <c:pt idx="182">
                  <c:v>0.14374678082468051</c:v>
                </c:pt>
                <c:pt idx="183">
                  <c:v>0.14294209262709967</c:v>
                </c:pt>
                <c:pt idx="184">
                  <c:v>0.14214103961634594</c:v>
                </c:pt>
                <c:pt idx="185">
                  <c:v>0.14134358574720185</c:v>
                </c:pt>
                <c:pt idx="186">
                  <c:v>0.14054969552434082</c:v>
                </c:pt>
                <c:pt idx="187">
                  <c:v>0.13975933399103313</c:v>
                </c:pt>
                <c:pt idx="188">
                  <c:v>0.13897246671814301</c:v>
                </c:pt>
                <c:pt idx="189">
                  <c:v>0.1381890597934079</c:v>
                </c:pt>
                <c:pt idx="190">
                  <c:v>0.13740907981099137</c:v>
                </c:pt>
                <c:pt idx="191">
                  <c:v>0.1366324938612995</c:v>
                </c:pt>
                <c:pt idx="192">
                  <c:v>0.1358592695210562</c:v>
                </c:pt>
                <c:pt idx="193">
                  <c:v>0.13508937484362582</c:v>
                </c:pt>
                <c:pt idx="194">
                  <c:v>0.13432277834957862</c:v>
                </c:pt>
                <c:pt idx="195">
                  <c:v>0.13355944901748973</c:v>
                </c:pt>
                <c:pt idx="196">
                  <c:v>0.13279935627496553</c:v>
                </c:pt>
                <c:pt idx="197">
                  <c:v>0.13204246998989166</c:v>
                </c:pt>
                <c:pt idx="198">
                  <c:v>0.13128876046189353</c:v>
                </c:pt>
                <c:pt idx="199">
                  <c:v>0.13053819841400582</c:v>
                </c:pt>
                <c:pt idx="200">
                  <c:v>0.12979075498454329</c:v>
                </c:pt>
                <c:pt idx="201">
                  <c:v>0.12904640171916748</c:v>
                </c:pt>
                <c:pt idx="202">
                  <c:v>0.12830511056314342</c:v>
                </c:pt>
                <c:pt idx="203">
                  <c:v>0.12756685385378141</c:v>
                </c:pt>
                <c:pt idx="204">
                  <c:v>0.12683160431305796</c:v>
                </c:pt>
                <c:pt idx="205">
                  <c:v>0.12609933504041104</c:v>
                </c:pt>
                <c:pt idx="206">
                  <c:v>0.12537001950570503</c:v>
                </c:pt>
                <c:pt idx="207">
                  <c:v>0.1246436315423598</c:v>
                </c:pt>
                <c:pt idx="208">
                  <c:v>0.12392014534063966</c:v>
                </c:pt>
                <c:pt idx="209">
                  <c:v>0.12319953544109852</c:v>
                </c:pt>
                <c:pt idx="210">
                  <c:v>0.12248177672817551</c:v>
                </c:pt>
                <c:pt idx="211">
                  <c:v>0.1217668444239377</c:v>
                </c:pt>
                <c:pt idx="212">
                  <c:v>0.12105471408196622</c:v>
                </c:pt>
                <c:pt idx="213">
                  <c:v>0.12034536158137998</c:v>
                </c:pt>
                <c:pt idx="214">
                  <c:v>0.11963876312099708</c:v>
                </c:pt>
                <c:pt idx="215">
                  <c:v>0.11893489521362488</c:v>
                </c:pt>
                <c:pt idx="216">
                  <c:v>0.11823373468048004</c:v>
                </c:pt>
                <c:pt idx="217">
                  <c:v>0.11753525864573222</c:v>
                </c:pt>
                <c:pt idx="218">
                  <c:v>0.11683944453116923</c:v>
                </c:pt>
                <c:pt idx="219">
                  <c:v>0.11614627005098033</c:v>
                </c:pt>
                <c:pt idx="220">
                  <c:v>0.11545571320665327</c:v>
                </c:pt>
                <c:pt idx="221">
                  <c:v>0.11476775228198466</c:v>
                </c:pt>
                <c:pt idx="222">
                  <c:v>0.11408236583819831</c:v>
                </c:pt>
                <c:pt idx="223">
                  <c:v>0.11339953270916892</c:v>
                </c:pt>
                <c:pt idx="224">
                  <c:v>0.11271923199675071</c:v>
                </c:pt>
                <c:pt idx="225">
                  <c:v>0.112041443066205</c:v>
                </c:pt>
                <c:pt idx="226">
                  <c:v>0.1113661455417263</c:v>
                </c:pt>
                <c:pt idx="227">
                  <c:v>0.11069331930206405</c:v>
                </c:pt>
                <c:pt idx="228">
                  <c:v>0.11002294447623662</c:v>
                </c:pt>
                <c:pt idx="229">
                  <c:v>0.10935500143933718</c:v>
                </c:pt>
                <c:pt idx="230">
                  <c:v>0.10868947080842661</c:v>
                </c:pt>
                <c:pt idx="231">
                  <c:v>0.10802633343851242</c:v>
                </c:pt>
                <c:pt idx="232">
                  <c:v>0.10736557041861305</c:v>
                </c:pt>
                <c:pt idx="233">
                  <c:v>0.10670716306790207</c:v>
                </c:pt>
                <c:pt idx="234">
                  <c:v>0.10605109293193382</c:v>
                </c:pt>
                <c:pt idx="235">
                  <c:v>0.10539734177894566</c:v>
                </c:pt>
                <c:pt idx="236">
                  <c:v>0.10474589159623582</c:v>
                </c:pt>
                <c:pt idx="237">
                  <c:v>0.10409672458661701</c:v>
                </c:pt>
                <c:pt idx="238">
                  <c:v>0.10344982316494011</c:v>
                </c:pt>
                <c:pt idx="239">
                  <c:v>0.10280516995468925</c:v>
                </c:pt>
                <c:pt idx="240">
                  <c:v>0.10216274778464596</c:v>
                </c:pt>
                <c:pt idx="241">
                  <c:v>0.10152253968561908</c:v>
                </c:pt>
                <c:pt idx="242">
                  <c:v>0.1008845288872412</c:v>
                </c:pt>
                <c:pt idx="243">
                  <c:v>0.10024869881482856</c:v>
                </c:pt>
                <c:pt idx="244">
                  <c:v>9.9615033086303151E-2</c:v>
                </c:pt>
                <c:pt idx="245">
                  <c:v>9.8983515509175279E-2</c:v>
                </c:pt>
                <c:pt idx="246">
                  <c:v>9.8354130077586532E-2</c:v>
                </c:pt>
                <c:pt idx="247">
                  <c:v>9.7726860969409413E-2</c:v>
                </c:pt>
                <c:pt idx="248">
                  <c:v>9.7101692543404727E-2</c:v>
                </c:pt>
                <c:pt idx="249">
                  <c:v>9.6478609336433485E-2</c:v>
                </c:pt>
                <c:pt idx="250">
                  <c:v>9.5857596060722638E-2</c:v>
                </c:pt>
                <c:pt idx="251">
                  <c:v>9.5238637601184561E-2</c:v>
                </c:pt>
                <c:pt idx="252">
                  <c:v>9.4621719012787153E-2</c:v>
                </c:pt>
                <c:pt idx="253">
                  <c:v>9.4006825517973902E-2</c:v>
                </c:pt>
                <c:pt idx="254">
                  <c:v>9.3393942504134464E-2</c:v>
                </c:pt>
                <c:pt idx="255">
                  <c:v>9.2783055521121982E-2</c:v>
                </c:pt>
                <c:pt idx="256">
                  <c:v>9.217415027881759E-2</c:v>
                </c:pt>
                <c:pt idx="257">
                  <c:v>9.1567212644741658E-2</c:v>
                </c:pt>
                <c:pt idx="258">
                  <c:v>9.0962228641708665E-2</c:v>
                </c:pt>
                <c:pt idx="259">
                  <c:v>9.0359184445526375E-2</c:v>
                </c:pt>
                <c:pt idx="260">
                  <c:v>8.97580663827382E-2</c:v>
                </c:pt>
                <c:pt idx="261">
                  <c:v>8.9158860928406858E-2</c:v>
                </c:pt>
                <c:pt idx="262">
                  <c:v>8.8561554703939227E-2</c:v>
                </c:pt>
                <c:pt idx="263">
                  <c:v>8.7966134474951274E-2</c:v>
                </c:pt>
                <c:pt idx="264">
                  <c:v>8.7372587149171954E-2</c:v>
                </c:pt>
                <c:pt idx="265">
                  <c:v>8.6780899774385523E-2</c:v>
                </c:pt>
                <c:pt idx="266">
                  <c:v>8.6191059536411374E-2</c:v>
                </c:pt>
                <c:pt idx="267">
                  <c:v>8.5603053757119962E-2</c:v>
                </c:pt>
                <c:pt idx="268">
                  <c:v>8.5016869892485469E-2</c:v>
                </c:pt>
                <c:pt idx="269">
                  <c:v>8.4432495530672669E-2</c:v>
                </c:pt>
                <c:pt idx="270">
                  <c:v>8.3849918390158207E-2</c:v>
                </c:pt>
                <c:pt idx="271">
                  <c:v>8.3269126317886188E-2</c:v>
                </c:pt>
                <c:pt idx="272">
                  <c:v>8.2690107287455517E-2</c:v>
                </c:pt>
                <c:pt idx="273">
                  <c:v>8.2112849397339982E-2</c:v>
                </c:pt>
                <c:pt idx="274">
                  <c:v>8.1537340869139663E-2</c:v>
                </c:pt>
                <c:pt idx="275">
                  <c:v>8.0963570045863076E-2</c:v>
                </c:pt>
                <c:pt idx="276">
                  <c:v>8.0391525390239527E-2</c:v>
                </c:pt>
                <c:pt idx="277">
                  <c:v>7.982119548306077E-2</c:v>
                </c:pt>
                <c:pt idx="278">
                  <c:v>7.9252569021551533E-2</c:v>
                </c:pt>
                <c:pt idx="279">
                  <c:v>7.8685634817768801E-2</c:v>
                </c:pt>
                <c:pt idx="280">
                  <c:v>7.8120381797027738E-2</c:v>
                </c:pt>
                <c:pt idx="281">
                  <c:v>7.7556798996355703E-2</c:v>
                </c:pt>
                <c:pt idx="282">
                  <c:v>7.6994875562972909E-2</c:v>
                </c:pt>
                <c:pt idx="283">
                  <c:v>7.6434600752797288E-2</c:v>
                </c:pt>
                <c:pt idx="284">
                  <c:v>7.5875963928977552E-2</c:v>
                </c:pt>
                <c:pt idx="285">
                  <c:v>7.5318954560448681E-2</c:v>
                </c:pt>
                <c:pt idx="286">
                  <c:v>7.476356222051328E-2</c:v>
                </c:pt>
                <c:pt idx="287">
                  <c:v>7.4209776585446696E-2</c:v>
                </c:pt>
                <c:pt idx="288">
                  <c:v>7.3657587433124672E-2</c:v>
                </c:pt>
                <c:pt idx="289">
                  <c:v>7.3106984641675421E-2</c:v>
                </c:pt>
                <c:pt idx="290">
                  <c:v>7.2557958188153138E-2</c:v>
                </c:pt>
                <c:pt idx="291">
                  <c:v>7.2010498147233259E-2</c:v>
                </c:pt>
                <c:pt idx="292">
                  <c:v>7.1464594689930827E-2</c:v>
                </c:pt>
                <c:pt idx="293">
                  <c:v>7.0920238082338605E-2</c:v>
                </c:pt>
                <c:pt idx="294">
                  <c:v>7.0377418684386295E-2</c:v>
                </c:pt>
                <c:pt idx="295">
                  <c:v>6.9836126948620736E-2</c:v>
                </c:pt>
                <c:pt idx="296">
                  <c:v>6.929635341900553E-2</c:v>
                </c:pt>
                <c:pt idx="297">
                  <c:v>6.8758088729739875E-2</c:v>
                </c:pt>
                <c:pt idx="298">
                  <c:v>6.8221323604097051E-2</c:v>
                </c:pt>
                <c:pt idx="299">
                  <c:v>6.7686048853282221E-2</c:v>
                </c:pt>
                <c:pt idx="300">
                  <c:v>6.7152255375307113E-2</c:v>
                </c:pt>
                <c:pt idx="301">
                  <c:v>6.6619934153884675E-2</c:v>
                </c:pt>
                <c:pt idx="302">
                  <c:v>6.6089076257339618E-2</c:v>
                </c:pt>
                <c:pt idx="303">
                  <c:v>6.5559672837537719E-2</c:v>
                </c:pt>
                <c:pt idx="304">
                  <c:v>6.503171512883188E-2</c:v>
                </c:pt>
                <c:pt idx="305">
                  <c:v>6.4505194447024183E-2</c:v>
                </c:pt>
                <c:pt idx="306">
                  <c:v>6.3980102188344934E-2</c:v>
                </c:pt>
                <c:pt idx="307">
                  <c:v>6.3456429828448124E-2</c:v>
                </c:pt>
                <c:pt idx="308">
                  <c:v>6.2934168921421785E-2</c:v>
                </c:pt>
                <c:pt idx="309">
                  <c:v>6.2413311098814872E-2</c:v>
                </c:pt>
                <c:pt idx="310">
                  <c:v>6.1893848068678259E-2</c:v>
                </c:pt>
                <c:pt idx="311">
                  <c:v>6.1375771614621488E-2</c:v>
                </c:pt>
                <c:pt idx="312">
                  <c:v>6.0859073594883517E-2</c:v>
                </c:pt>
                <c:pt idx="313">
                  <c:v>6.0343745941418558E-2</c:v>
                </c:pt>
                <c:pt idx="314">
                  <c:v>5.9829780658995579E-2</c:v>
                </c:pt>
                <c:pt idx="315">
                  <c:v>5.9317169824311344E-2</c:v>
                </c:pt>
                <c:pt idx="316">
                  <c:v>5.8805905585117113E-2</c:v>
                </c:pt>
                <c:pt idx="317">
                  <c:v>5.8295980159359773E-2</c:v>
                </c:pt>
                <c:pt idx="318">
                  <c:v>5.7787385834334293E-2</c:v>
                </c:pt>
                <c:pt idx="319">
                  <c:v>5.7280114965850504E-2</c:v>
                </c:pt>
                <c:pt idx="320">
                  <c:v>5.6774159977411087E-2</c:v>
                </c:pt>
                <c:pt idx="321">
                  <c:v>5.6269513359403667E-2</c:v>
                </c:pt>
                <c:pt idx="322">
                  <c:v>5.5766167668303557E-2</c:v>
                </c:pt>
                <c:pt idx="323">
                  <c:v>5.5264115525888613E-2</c:v>
                </c:pt>
                <c:pt idx="324">
                  <c:v>5.4763349618467294E-2</c:v>
                </c:pt>
                <c:pt idx="325">
                  <c:v>5.4263862696115939E-2</c:v>
                </c:pt>
                <c:pt idx="326">
                  <c:v>5.3765647571929365E-2</c:v>
                </c:pt>
                <c:pt idx="327">
                  <c:v>5.3268697121281017E-2</c:v>
                </c:pt>
                <c:pt idx="328">
                  <c:v>5.2773004281095326E-2</c:v>
                </c:pt>
                <c:pt idx="329">
                  <c:v>5.2278562049129729E-2</c:v>
                </c:pt>
                <c:pt idx="330">
                  <c:v>5.178536348326801E-2</c:v>
                </c:pt>
                <c:pt idx="331">
                  <c:v>5.1293401700823194E-2</c:v>
                </c:pt>
                <c:pt idx="332">
                  <c:v>5.0802669877851314E-2</c:v>
                </c:pt>
                <c:pt idx="333">
                  <c:v>5.0313161248474736E-2</c:v>
                </c:pt>
                <c:pt idx="334">
                  <c:v>4.9824869104215463E-2</c:v>
                </c:pt>
                <c:pt idx="335">
                  <c:v>4.9337786793337668E-2</c:v>
                </c:pt>
                <c:pt idx="336">
                  <c:v>4.8851907720200427E-2</c:v>
                </c:pt>
                <c:pt idx="337">
                  <c:v>4.8367225344619014E-2</c:v>
                </c:pt>
                <c:pt idx="338">
                  <c:v>4.7883733181236177E-2</c:v>
                </c:pt>
                <c:pt idx="339">
                  <c:v>4.7401424798900971E-2</c:v>
                </c:pt>
                <c:pt idx="340">
                  <c:v>4.6920293820058023E-2</c:v>
                </c:pt>
                <c:pt idx="341">
                  <c:v>4.6440333920144572E-2</c:v>
                </c:pt>
                <c:pt idx="342">
                  <c:v>4.5961538826996162E-2</c:v>
                </c:pt>
                <c:pt idx="343">
                  <c:v>4.5483902320260672E-2</c:v>
                </c:pt>
                <c:pt idx="344">
                  <c:v>4.5007418230821106E-2</c:v>
                </c:pt>
                <c:pt idx="345">
                  <c:v>4.4532080440225164E-2</c:v>
                </c:pt>
                <c:pt idx="346">
                  <c:v>4.405788288012491E-2</c:v>
                </c:pt>
                <c:pt idx="347">
                  <c:v>4.3584819531721775E-2</c:v>
                </c:pt>
                <c:pt idx="348">
                  <c:v>4.3112884425221432E-2</c:v>
                </c:pt>
                <c:pt idx="349">
                  <c:v>4.2642071639295009E-2</c:v>
                </c:pt>
                <c:pt idx="350">
                  <c:v>4.2172375300547627E-2</c:v>
                </c:pt>
                <c:pt idx="351">
                  <c:v>4.1703789582995698E-2</c:v>
                </c:pt>
                <c:pt idx="352">
                  <c:v>4.1236308707548797E-2</c:v>
                </c:pt>
                <c:pt idx="353">
                  <c:v>4.0769926941502277E-2</c:v>
                </c:pt>
                <c:pt idx="354">
                  <c:v>4.0304638598032905E-2</c:v>
                </c:pt>
                <c:pt idx="355">
                  <c:v>3.9840438035703918E-2</c:v>
                </c:pt>
                <c:pt idx="356">
                  <c:v>3.937731965797675E-2</c:v>
                </c:pt>
                <c:pt idx="357">
                  <c:v>3.8915277912727753E-2</c:v>
                </c:pt>
                <c:pt idx="358">
                  <c:v>3.8454307291772793E-2</c:v>
                </c:pt>
                <c:pt idx="359">
                  <c:v>3.7994402330398191E-2</c:v>
                </c:pt>
                <c:pt idx="360">
                  <c:v>3.7535557606897085E-2</c:v>
                </c:pt>
                <c:pt idx="361">
                  <c:v>3.7077767742113243E-2</c:v>
                </c:pt>
                <c:pt idx="362">
                  <c:v>3.6621027398989758E-2</c:v>
                </c:pt>
                <c:pt idx="363">
                  <c:v>3.6165331282124624E-2</c:v>
                </c:pt>
                <c:pt idx="364">
                  <c:v>3.5710674137331311E-2</c:v>
                </c:pt>
                <c:pt idx="365">
                  <c:v>3.5257050751207109E-2</c:v>
                </c:pt>
                <c:pt idx="366">
                  <c:v>3.4804455950704027E-2</c:v>
                </c:pt>
                <c:pt idx="367">
                  <c:v>3.43528846027088E-2</c:v>
                </c:pt>
                <c:pt idx="368">
                  <c:v>3.3902331613625325E-2</c:v>
                </c:pt>
                <c:pt idx="369">
                  <c:v>3.3452791928965442E-2</c:v>
                </c:pt>
                <c:pt idx="370">
                  <c:v>3.300426053294192E-2</c:v>
                </c:pt>
                <c:pt idx="371">
                  <c:v>3.2556732448070114E-2</c:v>
                </c:pt>
                <c:pt idx="372">
                  <c:v>3.2110202734772275E-2</c:v>
                </c:pt>
                <c:pt idx="373">
                  <c:v>3.1664666490987536E-2</c:v>
                </c:pt>
                <c:pt idx="374">
                  <c:v>3.1220118851788214E-2</c:v>
                </c:pt>
                <c:pt idx="375">
                  <c:v>3.0776554988999338E-2</c:v>
                </c:pt>
                <c:pt idx="376">
                  <c:v>3.0333970110824171E-2</c:v>
                </c:pt>
                <c:pt idx="377">
                  <c:v>2.9892359461473839E-2</c:v>
                </c:pt>
                <c:pt idx="378">
                  <c:v>2.9451718320802955E-2</c:v>
                </c:pt>
                <c:pt idx="379">
                  <c:v>2.9012042003947469E-2</c:v>
                </c:pt>
                <c:pt idx="380">
                  <c:v>2.8573325860970389E-2</c:v>
                </c:pt>
                <c:pt idx="381">
                  <c:v>2.8135565276508956E-2</c:v>
                </c:pt>
                <c:pt idx="382">
                  <c:v>2.7698755669428254E-2</c:v>
                </c:pt>
                <c:pt idx="383">
                  <c:v>2.7262892492478152E-2</c:v>
                </c:pt>
                <c:pt idx="384">
                  <c:v>2.6827971231955461E-2</c:v>
                </c:pt>
                <c:pt idx="385">
                  <c:v>2.6393987407369202E-2</c:v>
                </c:pt>
                <c:pt idx="386">
                  <c:v>2.5960936571111204E-2</c:v>
                </c:pt>
                <c:pt idx="387">
                  <c:v>2.5528814308129699E-2</c:v>
                </c:pt>
                <c:pt idx="388">
                  <c:v>2.5097616235608688E-2</c:v>
                </c:pt>
                <c:pt idx="389">
                  <c:v>2.4667338002648864E-2</c:v>
                </c:pt>
                <c:pt idx="390">
                  <c:v>2.4237975289954528E-2</c:v>
                </c:pt>
                <c:pt idx="391">
                  <c:v>2.3809523809523836E-2</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280126976"/>
        <c:axId val="194444032"/>
      </c:areaChart>
      <c:catAx>
        <c:axId val="280126976"/>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crossAx val="194444032"/>
        <c:crosses val="autoZero"/>
        <c:auto val="1"/>
        <c:lblAlgn val="ctr"/>
        <c:lblOffset val="100"/>
        <c:tickLblSkip val="88"/>
        <c:tickMarkSkip val="88"/>
        <c:noMultiLvlLbl val="0"/>
      </c:catAx>
      <c:valAx>
        <c:axId val="194444032"/>
        <c:scaling>
          <c:orientation val="minMax"/>
          <c:max val="1.08"/>
          <c:min val="0"/>
        </c:scaling>
        <c:delete val="0"/>
        <c:axPos val="l"/>
        <c:title>
          <c:tx>
            <c:rich>
              <a:bodyPr rot="-5400000" vert="horz"/>
              <a:lstStyle/>
              <a:p>
                <a:pPr>
                  <a:defRPr/>
                </a:pPr>
                <a:r>
                  <a:rPr lang="en-US"/>
                  <a:t>normierte el. Leistung</a:t>
                </a:r>
              </a:p>
            </c:rich>
          </c:tx>
          <c:overlay val="0"/>
        </c:title>
        <c:numFmt formatCode="General" sourceLinked="1"/>
        <c:majorTickMark val="out"/>
        <c:minorTickMark val="out"/>
        <c:tickLblPos val="nextTo"/>
        <c:crossAx val="280126976"/>
        <c:crosses val="autoZero"/>
        <c:crossBetween val="midCat"/>
        <c:majorUnit val="0.1"/>
        <c:minorUnit val="5.0000000000000024E-2"/>
      </c:valAx>
    </c:plotArea>
    <c:legend>
      <c:legendPos val="r"/>
      <c:legendEntry>
        <c:idx val="1"/>
        <c:delete val="1"/>
      </c:legendEntry>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200"/>
              <a:t>maximaler</a:t>
            </a:r>
            <a:r>
              <a:rPr lang="de-DE" sz="1200" baseline="0"/>
              <a:t> Eigenverbrauch</a:t>
            </a:r>
            <a:endParaRPr lang="de-DE" sz="1200"/>
          </a:p>
        </c:rich>
      </c:tx>
      <c:overlay val="1"/>
    </c:title>
    <c:autoTitleDeleted val="0"/>
    <c:plotArea>
      <c:layout>
        <c:manualLayout>
          <c:layoutTarget val="inner"/>
          <c:xMode val="edge"/>
          <c:yMode val="edge"/>
          <c:x val="0.12148291253895636"/>
          <c:y val="5.140041543886769E-2"/>
          <c:w val="0.77589348206474285"/>
          <c:h val="0.79095290172061761"/>
        </c:manualLayout>
      </c:layout>
      <c:areaChart>
        <c:grouping val="standard"/>
        <c:varyColors val="0"/>
        <c:ser>
          <c:idx val="0"/>
          <c:order val="0"/>
          <c:tx>
            <c:v>JDL</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0.69443381575285246</c:v>
                </c:pt>
                <c:pt idx="2">
                  <c:v>0.65587958886986808</c:v>
                </c:pt>
                <c:pt idx="3">
                  <c:v>0.63110947023280151</c:v>
                </c:pt>
                <c:pt idx="4">
                  <c:v>0.61246085639963455</c:v>
                </c:pt>
                <c:pt idx="5">
                  <c:v>0.59734905722682874</c:v>
                </c:pt>
                <c:pt idx="6">
                  <c:v>0.58456541558006014</c:v>
                </c:pt>
                <c:pt idx="7">
                  <c:v>0.57344087123987664</c:v>
                </c:pt>
                <c:pt idx="8">
                  <c:v>0.5635638486851906</c:v>
                </c:pt>
                <c:pt idx="9">
                  <c:v>0.55466203406244663</c:v>
                </c:pt>
                <c:pt idx="10">
                  <c:v>0.54654534725292536</c:v>
                </c:pt>
                <c:pt idx="11">
                  <c:v>0.5390755445258899</c:v>
                </c:pt>
                <c:pt idx="12">
                  <c:v>0.53214875415456009</c:v>
                </c:pt>
                <c:pt idx="13">
                  <c:v>0.52568483696480395</c:v>
                </c:pt>
                <c:pt idx="14">
                  <c:v>0.51962059178145203</c:v>
                </c:pt>
                <c:pt idx="15">
                  <c:v>0.51390524459761577</c:v>
                </c:pt>
                <c:pt idx="16">
                  <c:v>0.5084973548609979</c:v>
                </c:pt>
                <c:pt idx="17">
                  <c:v>0.50336263412320648</c:v>
                </c:pt>
                <c:pt idx="18">
                  <c:v>0.49847237086176976</c:v>
                </c:pt>
                <c:pt idx="19">
                  <c:v>0.49380226915063952</c:v>
                </c:pt>
                <c:pt idx="20">
                  <c:v>0.48933157667085281</c:v>
                </c:pt>
                <c:pt idx="21">
                  <c:v>0.48504241929438752</c:v>
                </c:pt>
                <c:pt idx="22">
                  <c:v>0.48091928592008903</c:v>
                </c:pt>
                <c:pt idx="23">
                  <c:v>0.47694862443015751</c:v>
                </c:pt>
                <c:pt idx="24">
                  <c:v>0.4731185210669131</c:v>
                </c:pt>
                <c:pt idx="25">
                  <c:v>0.46941844328889581</c:v>
                </c:pt>
                <c:pt idx="26">
                  <c:v>0.46583903153069239</c:v>
                </c:pt>
                <c:pt idx="27">
                  <c:v>0.46237192906373048</c:v>
                </c:pt>
                <c:pt idx="28">
                  <c:v>0.45900964184927018</c:v>
                </c:pt>
                <c:pt idx="29">
                  <c:v>0.45574542222565284</c:v>
                </c:pt>
                <c:pt idx="30">
                  <c:v>0.45257317170288003</c:v>
                </c:pt>
                <c:pt idx="31">
                  <c:v>0.4494873591998757</c:v>
                </c:pt>
                <c:pt idx="32">
                  <c:v>0.44648295185706699</c:v>
                </c:pt>
                <c:pt idx="33">
                  <c:v>0.44355535616147213</c:v>
                </c:pt>
                <c:pt idx="34">
                  <c:v>0.44070036758426645</c:v>
                </c:pt>
                <c:pt idx="35">
                  <c:v>0.43791412728822077</c:v>
                </c:pt>
                <c:pt idx="36">
                  <c:v>0.43519308474075957</c:v>
                </c:pt>
                <c:pt idx="37">
                  <c:v>0.43253396528684973</c:v>
                </c:pt>
                <c:pt idx="38">
                  <c:v>0.4299337419086553</c:v>
                </c:pt>
                <c:pt idx="39">
                  <c:v>0.42738961053638924</c:v>
                </c:pt>
                <c:pt idx="40">
                  <c:v>0.42489896838497154</c:v>
                </c:pt>
                <c:pt idx="41">
                  <c:v>0.42245939487991535</c:v>
                </c:pt>
                <c:pt idx="42">
                  <c:v>0.42006863480788537</c:v>
                </c:pt>
                <c:pt idx="43">
                  <c:v>0.41772458338609431</c:v>
                </c:pt>
                <c:pt idx="44">
                  <c:v>0.41542527299282173</c:v>
                </c:pt>
                <c:pt idx="45">
                  <c:v>0.4131688613409904</c:v>
                </c:pt>
                <c:pt idx="46">
                  <c:v>0.41095362090952503</c:v>
                </c:pt>
                <c:pt idx="47">
                  <c:v>0.40877792947449465</c:v>
                </c:pt>
                <c:pt idx="48">
                  <c:v>0.40664026160480382</c:v>
                </c:pt>
                <c:pt idx="49">
                  <c:v>0.40453918100626962</c:v>
                </c:pt>
                <c:pt idx="50">
                  <c:v>0.40247333361399262</c:v>
                </c:pt>
                <c:pt idx="51">
                  <c:v>0.40044144134647808</c:v>
                </c:pt>
                <c:pt idx="52">
                  <c:v>0.39844229644647433</c:v>
                </c:pt>
                <c:pt idx="53">
                  <c:v>0.39647475634326268</c:v>
                </c:pt>
                <c:pt idx="54">
                  <c:v>0.39453773897948641</c:v>
                </c:pt>
                <c:pt idx="55">
                  <c:v>0.39263021855274693</c:v>
                </c:pt>
                <c:pt idx="56">
                  <c:v>0.39075122162833265</c:v>
                </c:pt>
                <c:pt idx="57">
                  <c:v>0.38889982358472486</c:v>
                </c:pt>
                <c:pt idx="58">
                  <c:v>0.38707514535809406</c:v>
                </c:pt>
                <c:pt idx="59">
                  <c:v>0.38527635045594477</c:v>
                </c:pt>
                <c:pt idx="60">
                  <c:v>0.38350264221350072</c:v>
                </c:pt>
                <c:pt idx="61">
                  <c:v>0.3817532612694079</c:v>
                </c:pt>
                <c:pt idx="62">
                  <c:v>0.38002748323993618</c:v>
                </c:pt>
                <c:pt idx="63">
                  <c:v>0.37832461657313909</c:v>
                </c:pt>
                <c:pt idx="64">
                  <c:v>0.37664400056642977</c:v>
                </c:pt>
                <c:pt idx="65">
                  <c:v>0.37498500353278219</c:v>
                </c:pt>
                <c:pt idx="66">
                  <c:v>0.37334702110231455</c:v>
                </c:pt>
                <c:pt idx="67">
                  <c:v>0.37172947464736872</c:v>
                </c:pt>
                <c:pt idx="68">
                  <c:v>0.37013180982041038</c:v>
                </c:pt>
                <c:pt idx="69">
                  <c:v>0.36855349519513381</c:v>
                </c:pt>
                <c:pt idx="70">
                  <c:v>0.36699402100210599</c:v>
                </c:pt>
                <c:pt idx="71">
                  <c:v>0.36545289795112157</c:v>
                </c:pt>
                <c:pt idx="72">
                  <c:v>0.36392965613319239</c:v>
                </c:pt>
                <c:pt idx="73">
                  <c:v>0.362423843995761</c:v>
                </c:pt>
                <c:pt idx="74">
                  <c:v>0.36093502738532213</c:v>
                </c:pt>
                <c:pt idx="75">
                  <c:v>0.3594627886521734</c:v>
                </c:pt>
                <c:pt idx="76">
                  <c:v>0.35800672581249249</c:v>
                </c:pt>
                <c:pt idx="77">
                  <c:v>0.35656645176336754</c:v>
                </c:pt>
                <c:pt idx="78">
                  <c:v>0.35514159354679276</c:v>
                </c:pt>
                <c:pt idx="79">
                  <c:v>0.35373179165899005</c:v>
                </c:pt>
                <c:pt idx="80">
                  <c:v>0.35233669940173029</c:v>
                </c:pt>
                <c:pt idx="81">
                  <c:v>0.35095598227260716</c:v>
                </c:pt>
                <c:pt idx="82">
                  <c:v>0.34958931739147769</c:v>
                </c:pt>
                <c:pt idx="83">
                  <c:v>0.34823639296050923</c:v>
                </c:pt>
                <c:pt idx="84">
                  <c:v>0.34689690775548532</c:v>
                </c:pt>
                <c:pt idx="85">
                  <c:v>0.34557057064621177</c:v>
                </c:pt>
                <c:pt idx="86">
                  <c:v>0.34425710014403665</c:v>
                </c:pt>
                <c:pt idx="87">
                  <c:v>0.34295622397465564</c:v>
                </c:pt>
                <c:pt idx="88">
                  <c:v>0.34166767867451719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0.14951116485392335</c:v>
                </c:pt>
                <c:pt idx="393">
                  <c:v>0.14913962342972409</c:v>
                </c:pt>
                <c:pt idx="394">
                  <c:v>0.14876886451133431</c:v>
                </c:pt>
                <c:pt idx="395">
                  <c:v>0.14839888447091787</c:v>
                </c:pt>
                <c:pt idx="396">
                  <c:v>0.14802967970659042</c:v>
                </c:pt>
                <c:pt idx="397">
                  <c:v>0.14766124664216873</c:v>
                </c:pt>
                <c:pt idx="398">
                  <c:v>0.14729358172692242</c:v>
                </c:pt>
                <c:pt idx="399">
                  <c:v>0.14692668143533016</c:v>
                </c:pt>
                <c:pt idx="400">
                  <c:v>0.1465605422668379</c:v>
                </c:pt>
                <c:pt idx="401">
                  <c:v>0.14619516074561945</c:v>
                </c:pt>
                <c:pt idx="402">
                  <c:v>0.14583053342034147</c:v>
                </c:pt>
                <c:pt idx="403">
                  <c:v>0.14546665686393001</c:v>
                </c:pt>
                <c:pt idx="404">
                  <c:v>0.14510352767334067</c:v>
                </c:pt>
                <c:pt idx="405">
                  <c:v>0.14474114246933001</c:v>
                </c:pt>
                <c:pt idx="406">
                  <c:v>0.14437949789623261</c:v>
                </c:pt>
                <c:pt idx="407">
                  <c:v>0.14401859062173727</c:v>
                </c:pt>
                <c:pt idx="408">
                  <c:v>0.14365841733666862</c:v>
                </c:pt>
                <c:pt idx="409">
                  <c:v>0.14329897475476916</c:v>
                </c:pt>
                <c:pt idx="410">
                  <c:v>0.14294025961248658</c:v>
                </c:pt>
                <c:pt idx="411">
                  <c:v>0.14258226866876023</c:v>
                </c:pt>
                <c:pt idx="412">
                  <c:v>0.14222499870481276</c:v>
                </c:pt>
                <c:pt idx="413">
                  <c:v>0.14186844652394348</c:v>
                </c:pt>
                <c:pt idx="414">
                  <c:v>0.14151260895132278</c:v>
                </c:pt>
                <c:pt idx="415">
                  <c:v>0.14115748283379137</c:v>
                </c:pt>
                <c:pt idx="416">
                  <c:v>0.14080306503965989</c:v>
                </c:pt>
                <c:pt idx="417">
                  <c:v>0.14044935245851131</c:v>
                </c:pt>
                <c:pt idx="418">
                  <c:v>0.14009634200100662</c:v>
                </c:pt>
                <c:pt idx="419">
                  <c:v>0.13974403059869089</c:v>
                </c:pt>
                <c:pt idx="420">
                  <c:v>0.13939241520380352</c:v>
                </c:pt>
                <c:pt idx="421">
                  <c:v>0.13904149278908939</c:v>
                </c:pt>
                <c:pt idx="422">
                  <c:v>0.13869126034761281</c:v>
                </c:pt>
                <c:pt idx="423">
                  <c:v>0.13834171489257296</c:v>
                </c:pt>
                <c:pt idx="424">
                  <c:v>0.13799285345712198</c:v>
                </c:pt>
                <c:pt idx="425">
                  <c:v>0.13764467309418549</c:v>
                </c:pt>
                <c:pt idx="426">
                  <c:v>0.13729717087628346</c:v>
                </c:pt>
                <c:pt idx="427">
                  <c:v>0.13695034389535587</c:v>
                </c:pt>
                <c:pt idx="428">
                  <c:v>0.13660418926258722</c:v>
                </c:pt>
                <c:pt idx="429">
                  <c:v>0.13625870410823548</c:v>
                </c:pt>
                <c:pt idx="430">
                  <c:v>0.13591388558146189</c:v>
                </c:pt>
                <c:pt idx="431">
                  <c:v>0.13556973085016233</c:v>
                </c:pt>
                <c:pt idx="432">
                  <c:v>0.13522623710080184</c:v>
                </c:pt>
                <c:pt idx="433">
                  <c:v>0.13488340153824985</c:v>
                </c:pt>
                <c:pt idx="434">
                  <c:v>0.13454122138561708</c:v>
                </c:pt>
                <c:pt idx="435">
                  <c:v>0.13419969388409536</c:v>
                </c:pt>
                <c:pt idx="436">
                  <c:v>0.13385881629279917</c:v>
                </c:pt>
                <c:pt idx="437">
                  <c:v>0.1335185858886071</c:v>
                </c:pt>
                <c:pt idx="438">
                  <c:v>0.13317899996600713</c:v>
                </c:pt>
                <c:pt idx="439">
                  <c:v>0.13284005583694292</c:v>
                </c:pt>
                <c:pt idx="440">
                  <c:v>0.13250175083066162</c:v>
                </c:pt>
                <c:pt idx="441">
                  <c:v>0.13216408229356313</c:v>
                </c:pt>
                <c:pt idx="442">
                  <c:v>0.13182704758905184</c:v>
                </c:pt>
                <c:pt idx="443">
                  <c:v>0.13149064409738909</c:v>
                </c:pt>
                <c:pt idx="444">
                  <c:v>0.13115486921554764</c:v>
                </c:pt>
                <c:pt idx="445">
                  <c:v>0.13081972035706824</c:v>
                </c:pt>
                <c:pt idx="446">
                  <c:v>0.13048519495191624</c:v>
                </c:pt>
                <c:pt idx="447">
                  <c:v>0.13015129044634155</c:v>
                </c:pt>
                <c:pt idx="448">
                  <c:v>0.12981800430273926</c:v>
                </c:pt>
                <c:pt idx="449">
                  <c:v>0.12948533399951112</c:v>
                </c:pt>
                <c:pt idx="450">
                  <c:v>0.12915327703092983</c:v>
                </c:pt>
                <c:pt idx="451">
                  <c:v>0.12882183090700394</c:v>
                </c:pt>
                <c:pt idx="452">
                  <c:v>0.12849099315334422</c:v>
                </c:pt>
                <c:pt idx="453">
                  <c:v>0.12816076131103193</c:v>
                </c:pt>
                <c:pt idx="454">
                  <c:v>0.12783113293648818</c:v>
                </c:pt>
                <c:pt idx="455">
                  <c:v>0.12750210560134401</c:v>
                </c:pt>
                <c:pt idx="456">
                  <c:v>0.12717367689231351</c:v>
                </c:pt>
                <c:pt idx="457">
                  <c:v>0.12684584441106661</c:v>
                </c:pt>
                <c:pt idx="458">
                  <c:v>0.12651860577410456</c:v>
                </c:pt>
                <c:pt idx="459">
                  <c:v>0.12619195861263488</c:v>
                </c:pt>
                <c:pt idx="460">
                  <c:v>0.12586590057245017</c:v>
                </c:pt>
                <c:pt idx="461">
                  <c:v>0.12554042931380627</c:v>
                </c:pt>
                <c:pt idx="462">
                  <c:v>0.12521554251130129</c:v>
                </c:pt>
                <c:pt idx="463">
                  <c:v>0.124891237853759</c:v>
                </c:pt>
                <c:pt idx="464">
                  <c:v>0.12456751304410918</c:v>
                </c:pt>
                <c:pt idx="465">
                  <c:v>0.12424436579927245</c:v>
                </c:pt>
                <c:pt idx="466">
                  <c:v>0.12392179385004531</c:v>
                </c:pt>
                <c:pt idx="467">
                  <c:v>0.12359979494098539</c:v>
                </c:pt>
                <c:pt idx="468">
                  <c:v>0.12327836683029947</c:v>
                </c:pt>
                <c:pt idx="469">
                  <c:v>0.12295750728973154</c:v>
                </c:pt>
                <c:pt idx="470">
                  <c:v>0.12263721410445261</c:v>
                </c:pt>
                <c:pt idx="471">
                  <c:v>0.12231748507295137</c:v>
                </c:pt>
                <c:pt idx="472">
                  <c:v>0.12199831800692595</c:v>
                </c:pt>
                <c:pt idx="473">
                  <c:v>0.12167971073117689</c:v>
                </c:pt>
                <c:pt idx="474">
                  <c:v>0.12136166108350122</c:v>
                </c:pt>
                <c:pt idx="475">
                  <c:v>0.12104416691458753</c:v>
                </c:pt>
                <c:pt idx="476">
                  <c:v>0.1207272260879122</c:v>
                </c:pt>
                <c:pt idx="477">
                  <c:v>0.12041083647963702</c:v>
                </c:pt>
                <c:pt idx="478">
                  <c:v>0.12009499597850615</c:v>
                </c:pt>
                <c:pt idx="479">
                  <c:v>0.11977970248574721</c:v>
                </c:pt>
                <c:pt idx="480">
                  <c:v>0.11946495391497025</c:v>
                </c:pt>
                <c:pt idx="481">
                  <c:v>0.11915074819206972</c:v>
                </c:pt>
                <c:pt idx="482">
                  <c:v>0.11883708325512665</c:v>
                </c:pt>
                <c:pt idx="483">
                  <c:v>0.11852395705431151</c:v>
                </c:pt>
                <c:pt idx="484">
                  <c:v>0.11821136755178929</c:v>
                </c:pt>
                <c:pt idx="485">
                  <c:v>0.11789931272162391</c:v>
                </c:pt>
                <c:pt idx="486">
                  <c:v>0.11758779054968493</c:v>
                </c:pt>
                <c:pt idx="487">
                  <c:v>0.11727679903355426</c:v>
                </c:pt>
                <c:pt idx="488">
                  <c:v>0.11696633618243424</c:v>
                </c:pt>
                <c:pt idx="489">
                  <c:v>0.11665640001705657</c:v>
                </c:pt>
                <c:pt idx="490">
                  <c:v>0.11634698856959269</c:v>
                </c:pt>
                <c:pt idx="491">
                  <c:v>0.11603809988356317</c:v>
                </c:pt>
                <c:pt idx="492">
                  <c:v>0.11572973201375047</c:v>
                </c:pt>
                <c:pt idx="493">
                  <c:v>0.11542188302611101</c:v>
                </c:pt>
                <c:pt idx="494">
                  <c:v>0.11511455099768819</c:v>
                </c:pt>
                <c:pt idx="495">
                  <c:v>0.11480773401652689</c:v>
                </c:pt>
                <c:pt idx="496">
                  <c:v>0.11450143018158854</c:v>
                </c:pt>
                <c:pt idx="497">
                  <c:v>0.11419563760266627</c:v>
                </c:pt>
                <c:pt idx="498">
                  <c:v>0.11389035440030237</c:v>
                </c:pt>
                <c:pt idx="499">
                  <c:v>0.11358557870570507</c:v>
                </c:pt>
                <c:pt idx="500">
                  <c:v>0.11328130866066721</c:v>
                </c:pt>
                <c:pt idx="501">
                  <c:v>0.11297754241748514</c:v>
                </c:pt>
                <c:pt idx="502">
                  <c:v>0.11267427813887809</c:v>
                </c:pt>
                <c:pt idx="503">
                  <c:v>0.11237151399790968</c:v>
                </c:pt>
                <c:pt idx="504">
                  <c:v>0.11206924817790809</c:v>
                </c:pt>
                <c:pt idx="505">
                  <c:v>0.11176747887238925</c:v>
                </c:pt>
                <c:pt idx="506">
                  <c:v>0.111466204284979</c:v>
                </c:pt>
                <c:pt idx="507">
                  <c:v>0.11116542262933671</c:v>
                </c:pt>
                <c:pt idx="508">
                  <c:v>0.11086513212907967</c:v>
                </c:pt>
                <c:pt idx="509">
                  <c:v>0.11056533101770827</c:v>
                </c:pt>
                <c:pt idx="510">
                  <c:v>0.1102660175385316</c:v>
                </c:pt>
                <c:pt idx="511">
                  <c:v>0.10996718994459387</c:v>
                </c:pt>
                <c:pt idx="512">
                  <c:v>0.10966884649860109</c:v>
                </c:pt>
                <c:pt idx="513">
                  <c:v>0.10937098547284974</c:v>
                </c:pt>
                <c:pt idx="514">
                  <c:v>0.10907360514915476</c:v>
                </c:pt>
                <c:pt idx="515">
                  <c:v>0.10877670381877869</c:v>
                </c:pt>
                <c:pt idx="516">
                  <c:v>0.10848027978236152</c:v>
                </c:pt>
                <c:pt idx="517">
                  <c:v>0.10818433134985117</c:v>
                </c:pt>
                <c:pt idx="518">
                  <c:v>0.1078888568404347</c:v>
                </c:pt>
                <c:pt idx="519">
                  <c:v>0.10759385458247017</c:v>
                </c:pt>
                <c:pt idx="520">
                  <c:v>0.1072993229134187</c:v>
                </c:pt>
                <c:pt idx="521">
                  <c:v>0.10700526017977796</c:v>
                </c:pt>
                <c:pt idx="522">
                  <c:v>0.10671166473701521</c:v>
                </c:pt>
                <c:pt idx="523">
                  <c:v>0.10641853494950215</c:v>
                </c:pt>
                <c:pt idx="524">
                  <c:v>0.10612586919044953</c:v>
                </c:pt>
                <c:pt idx="525">
                  <c:v>0.10583366584184262</c:v>
                </c:pt>
                <c:pt idx="526">
                  <c:v>0.1055419232943775</c:v>
                </c:pt>
                <c:pt idx="527">
                  <c:v>0.10525063994739692</c:v>
                </c:pt>
                <c:pt idx="528">
                  <c:v>0.10495981420882861</c:v>
                </c:pt>
                <c:pt idx="529">
                  <c:v>0.1046694444951225</c:v>
                </c:pt>
                <c:pt idx="530">
                  <c:v>0.10437952923118932</c:v>
                </c:pt>
                <c:pt idx="531">
                  <c:v>0.10409006685033906</c:v>
                </c:pt>
                <c:pt idx="532">
                  <c:v>0.10380105579422083</c:v>
                </c:pt>
                <c:pt idx="533">
                  <c:v>0.10351249451276301</c:v>
                </c:pt>
                <c:pt idx="534">
                  <c:v>0.1032243814641135</c:v>
                </c:pt>
                <c:pt idx="535">
                  <c:v>0.10293671511458125</c:v>
                </c:pt>
                <c:pt idx="536">
                  <c:v>0.10264949393857736</c:v>
                </c:pt>
                <c:pt idx="537">
                  <c:v>0.10236271641855776</c:v>
                </c:pt>
                <c:pt idx="538">
                  <c:v>0.10207638104496541</c:v>
                </c:pt>
                <c:pt idx="539">
                  <c:v>0.10179048631617393</c:v>
                </c:pt>
                <c:pt idx="540">
                  <c:v>0.10150503073843131</c:v>
                </c:pt>
                <c:pt idx="541">
                  <c:v>0.10122001282580362</c:v>
                </c:pt>
                <c:pt idx="542">
                  <c:v>0.10093543110012049</c:v>
                </c:pt>
                <c:pt idx="543">
                  <c:v>0.10065128409091939</c:v>
                </c:pt>
                <c:pt idx="544">
                  <c:v>0.10036757033539245</c:v>
                </c:pt>
                <c:pt idx="545">
                  <c:v>0.10008428837833128</c:v>
                </c:pt>
                <c:pt idx="546">
                  <c:v>9.9801436772074981E-2</c:v>
                </c:pt>
                <c:pt idx="547">
                  <c:v>9.9519014076456247E-2</c:v>
                </c:pt>
                <c:pt idx="548">
                  <c:v>9.9237018858749582E-2</c:v>
                </c:pt>
                <c:pt idx="549">
                  <c:v>9.8955449693618913E-2</c:v>
                </c:pt>
                <c:pt idx="550">
                  <c:v>9.8674305163066411E-2</c:v>
                </c:pt>
                <c:pt idx="551">
                  <c:v>9.8393583856381306E-2</c:v>
                </c:pt>
                <c:pt idx="552">
                  <c:v>9.8113284370089371E-2</c:v>
                </c:pt>
                <c:pt idx="553">
                  <c:v>9.7833405307902632E-2</c:v>
                </c:pt>
                <c:pt idx="554">
                  <c:v>9.7553945280669518E-2</c:v>
                </c:pt>
                <c:pt idx="555">
                  <c:v>9.7274902906326455E-2</c:v>
                </c:pt>
                <c:pt idx="556">
                  <c:v>9.6996276809847348E-2</c:v>
                </c:pt>
                <c:pt idx="557">
                  <c:v>9.671806562319718E-2</c:v>
                </c:pt>
                <c:pt idx="558">
                  <c:v>9.6440267985282269E-2</c:v>
                </c:pt>
                <c:pt idx="559">
                  <c:v>9.6162882541903527E-2</c:v>
                </c:pt>
                <c:pt idx="560">
                  <c:v>9.5885907945709503E-2</c:v>
                </c:pt>
                <c:pt idx="561">
                  <c:v>9.5609342856148749E-2</c:v>
                </c:pt>
                <c:pt idx="562">
                  <c:v>9.533318593942397E-2</c:v>
                </c:pt>
                <c:pt idx="563">
                  <c:v>9.5057435868446283E-2</c:v>
                </c:pt>
                <c:pt idx="564">
                  <c:v>9.4782091322789142E-2</c:v>
                </c:pt>
                <c:pt idx="565">
                  <c:v>9.4507150988643485E-2</c:v>
                </c:pt>
                <c:pt idx="566">
                  <c:v>9.4232613558772549E-2</c:v>
                </c:pt>
                <c:pt idx="567">
                  <c:v>9.3958477732467793E-2</c:v>
                </c:pt>
                <c:pt idx="568">
                  <c:v>9.3684742215504824E-2</c:v>
                </c:pt>
                <c:pt idx="569">
                  <c:v>9.3411405720099649E-2</c:v>
                </c:pt>
                <c:pt idx="570">
                  <c:v>9.3138466964865385E-2</c:v>
                </c:pt>
                <c:pt idx="571">
                  <c:v>9.2865924674768952E-2</c:v>
                </c:pt>
                <c:pt idx="572">
                  <c:v>9.2593777581089443E-2</c:v>
                </c:pt>
                <c:pt idx="573">
                  <c:v>9.2322024421374715E-2</c:v>
                </c:pt>
                <c:pt idx="574">
                  <c:v>9.2050663939400534E-2</c:v>
                </c:pt>
                <c:pt idx="575">
                  <c:v>9.1779694885128382E-2</c:v>
                </c:pt>
                <c:pt idx="576">
                  <c:v>9.1509116014664937E-2</c:v>
                </c:pt>
                <c:pt idx="577">
                  <c:v>9.1238926090220551E-2</c:v>
                </c:pt>
                <c:pt idx="578">
                  <c:v>9.0969123880069391E-2</c:v>
                </c:pt>
                <c:pt idx="579">
                  <c:v>9.0699708158508696E-2</c:v>
                </c:pt>
                <c:pt idx="580">
                  <c:v>9.0430677705819695E-2</c:v>
                </c:pt>
                <c:pt idx="581">
                  <c:v>9.0162031308227419E-2</c:v>
                </c:pt>
                <c:pt idx="582">
                  <c:v>8.9893767757862397E-2</c:v>
                </c:pt>
                <c:pt idx="583">
                  <c:v>8.9625885852720688E-2</c:v>
                </c:pt>
                <c:pt idx="584">
                  <c:v>8.9358384396626578E-2</c:v>
                </c:pt>
                <c:pt idx="585">
                  <c:v>8.909126219919361E-2</c:v>
                </c:pt>
                <c:pt idx="586">
                  <c:v>8.882451807578684E-2</c:v>
                </c:pt>
                <c:pt idx="587">
                  <c:v>8.8558150847486083E-2</c:v>
                </c:pt>
                <c:pt idx="588">
                  <c:v>8.829215934104695E-2</c:v>
                </c:pt>
                <c:pt idx="589">
                  <c:v>8.802654238886598E-2</c:v>
                </c:pt>
                <c:pt idx="590">
                  <c:v>8.7761298828942347E-2</c:v>
                </c:pt>
                <c:pt idx="591">
                  <c:v>8.7496427504842433E-2</c:v>
                </c:pt>
                <c:pt idx="592">
                  <c:v>8.7231927265663534E-2</c:v>
                </c:pt>
                <c:pt idx="593">
                  <c:v>8.696779696599799E-2</c:v>
                </c:pt>
                <c:pt idx="594">
                  <c:v>8.6704035465897888E-2</c:v>
                </c:pt>
                <c:pt idx="595">
                  <c:v>8.6440641630839976E-2</c:v>
                </c:pt>
                <c:pt idx="596">
                  <c:v>8.6177614331690799E-2</c:v>
                </c:pt>
                <c:pt idx="597">
                  <c:v>8.5914952444671289E-2</c:v>
                </c:pt>
                <c:pt idx="598">
                  <c:v>8.5652654851323895E-2</c:v>
                </c:pt>
                <c:pt idx="599">
                  <c:v>8.5390720438477397E-2</c:v>
                </c:pt>
                <c:pt idx="600">
                  <c:v>8.5129148098213703E-2</c:v>
                </c:pt>
                <c:pt idx="601">
                  <c:v>8.4867936727833881E-2</c:v>
                </c:pt>
                <c:pt idx="602">
                  <c:v>8.4607085229825518E-2</c:v>
                </c:pt>
                <c:pt idx="603">
                  <c:v>8.4346592511829188E-2</c:v>
                </c:pt>
                <c:pt idx="604">
                  <c:v>8.408645748660637E-2</c:v>
                </c:pt>
                <c:pt idx="605">
                  <c:v>8.382667907200636E-2</c:v>
                </c:pt>
                <c:pt idx="606">
                  <c:v>8.3567256190934414E-2</c:v>
                </c:pt>
                <c:pt idx="607">
                  <c:v>8.3308187771319986E-2</c:v>
                </c:pt>
                <c:pt idx="608">
                  <c:v>8.3049472746084985E-2</c:v>
                </c:pt>
                <c:pt idx="609">
                  <c:v>8.2791110053111794E-2</c:v>
                </c:pt>
                <c:pt idx="610">
                  <c:v>8.2533098635213187E-2</c:v>
                </c:pt>
                <c:pt idx="611">
                  <c:v>8.227543744010013E-2</c:v>
                </c:pt>
                <c:pt idx="612">
                  <c:v>8.2018125420352472E-2</c:v>
                </c:pt>
                <c:pt idx="613">
                  <c:v>8.1761161533387194E-2</c:v>
                </c:pt>
                <c:pt idx="614">
                  <c:v>8.150454474142943E-2</c:v>
                </c:pt>
                <c:pt idx="615">
                  <c:v>8.1248274011481159E-2</c:v>
                </c:pt>
                <c:pt idx="616">
                  <c:v>8.0992348315293006E-2</c:v>
                </c:pt>
                <c:pt idx="617">
                  <c:v>8.0736766629333601E-2</c:v>
                </c:pt>
                <c:pt idx="618">
                  <c:v>8.0481527934760488E-2</c:v>
                </c:pt>
                <c:pt idx="619">
                  <c:v>8.0226631217391819E-2</c:v>
                </c:pt>
                <c:pt idx="620">
                  <c:v>7.9972075467676706E-2</c:v>
                </c:pt>
                <c:pt idx="621">
                  <c:v>7.9717859680667025E-2</c:v>
                </c:pt>
                <c:pt idx="622">
                  <c:v>7.9463982855989213E-2</c:v>
                </c:pt>
                <c:pt idx="623">
                  <c:v>7.9210443997815294E-2</c:v>
                </c:pt>
                <c:pt idx="624">
                  <c:v>7.8957242114836568E-2</c:v>
                </c:pt>
                <c:pt idx="625">
                  <c:v>7.8704376220233963E-2</c:v>
                </c:pt>
                <c:pt idx="626">
                  <c:v>7.8451845331652281E-2</c:v>
                </c:pt>
                <c:pt idx="627">
                  <c:v>7.8199648471171668E-2</c:v>
                </c:pt>
                <c:pt idx="628">
                  <c:v>7.7947784665281294E-2</c:v>
                </c:pt>
                <c:pt idx="629">
                  <c:v>7.769625294485194E-2</c:v>
                </c:pt>
                <c:pt idx="630">
                  <c:v>7.744505234511001E-2</c:v>
                </c:pt>
                <c:pt idx="631">
                  <c:v>7.7194181905610226E-2</c:v>
                </c:pt>
                <c:pt idx="632">
                  <c:v>7.6943640670210423E-2</c:v>
                </c:pt>
                <c:pt idx="633">
                  <c:v>7.6693427687044569E-2</c:v>
                </c:pt>
                <c:pt idx="634">
                  <c:v>7.6443542008497234E-2</c:v>
                </c:pt>
                <c:pt idx="635">
                  <c:v>7.6193982691178275E-2</c:v>
                </c:pt>
                <c:pt idx="636">
                  <c:v>7.5944748795896855E-2</c:v>
                </c:pt>
                <c:pt idx="637">
                  <c:v>7.5695839387636465E-2</c:v>
                </c:pt>
                <c:pt idx="638">
                  <c:v>7.5447253535529835E-2</c:v>
                </c:pt>
                <c:pt idx="639">
                  <c:v>7.5198990312834169E-2</c:v>
                </c:pt>
                <c:pt idx="640">
                  <c:v>7.4951048796905839E-2</c:v>
                </c:pt>
                <c:pt idx="641">
                  <c:v>7.4703428069176958E-2</c:v>
                </c:pt>
                <c:pt idx="642">
                  <c:v>7.4456127215129841E-2</c:v>
                </c:pt>
                <c:pt idx="643">
                  <c:v>7.4209145324274028E-2</c:v>
                </c:pt>
                <c:pt idx="644">
                  <c:v>7.3962481490121301E-2</c:v>
                </c:pt>
                <c:pt idx="645">
                  <c:v>7.371613481016237E-2</c:v>
                </c:pt>
                <c:pt idx="646">
                  <c:v>7.3470104385843671E-2</c:v>
                </c:pt>
                <c:pt idx="647">
                  <c:v>7.3224389322543049E-2</c:v>
                </c:pt>
                <c:pt idx="648">
                  <c:v>7.2978988729547334E-2</c:v>
                </c:pt>
                <c:pt idx="649">
                  <c:v>7.2733901720028582E-2</c:v>
                </c:pt>
                <c:pt idx="650">
                  <c:v>7.248912741102187E-2</c:v>
                </c:pt>
                <c:pt idx="651">
                  <c:v>7.2244664923401869E-2</c:v>
                </c:pt>
                <c:pt idx="652">
                  <c:v>7.2000513381860642E-2</c:v>
                </c:pt>
                <c:pt idx="653">
                  <c:v>7.1756671914885439E-2</c:v>
                </c:pt>
                <c:pt idx="654">
                  <c:v>7.1513139654735935E-2</c:v>
                </c:pt>
                <c:pt idx="655">
                  <c:v>7.1269915737422584E-2</c:v>
                </c:pt>
                <c:pt idx="656">
                  <c:v>7.1026999302684413E-2</c:v>
                </c:pt>
                <c:pt idx="657">
                  <c:v>7.0784389493967703E-2</c:v>
                </c:pt>
                <c:pt idx="658">
                  <c:v>7.0542085458403792E-2</c:v>
                </c:pt>
                <c:pt idx="659">
                  <c:v>7.0300086346788082E-2</c:v>
                </c:pt>
                <c:pt idx="660">
                  <c:v>7.0058391313558954E-2</c:v>
                </c:pt>
                <c:pt idx="661">
                  <c:v>6.9816999516775891E-2</c:v>
                </c:pt>
                <c:pt idx="662">
                  <c:v>6.957591011809916E-2</c:v>
                </c:pt>
                <c:pt idx="663">
                  <c:v>6.9335122282769057E-2</c:v>
                </c:pt>
                <c:pt idx="664">
                  <c:v>6.9094635179584807E-2</c:v>
                </c:pt>
                <c:pt idx="665">
                  <c:v>6.8854447980884026E-2</c:v>
                </c:pt>
                <c:pt idx="666">
                  <c:v>6.8614559862523072E-2</c:v>
                </c:pt>
                <c:pt idx="667">
                  <c:v>6.8374970003856061E-2</c:v>
                </c:pt>
                <c:pt idx="668">
                  <c:v>6.8135677587714882E-2</c:v>
                </c:pt>
                <c:pt idx="669">
                  <c:v>6.7896681800390102E-2</c:v>
                </c:pt>
                <c:pt idx="670">
                  <c:v>6.7657981831610203E-2</c:v>
                </c:pt>
                <c:pt idx="671">
                  <c:v>6.7419576874522047E-2</c:v>
                </c:pt>
                <c:pt idx="672">
                  <c:v>6.718146612567244E-2</c:v>
                </c:pt>
                <c:pt idx="673">
                  <c:v>6.6943648784986931E-2</c:v>
                </c:pt>
                <c:pt idx="674">
                  <c:v>6.6706124055752603E-2</c:v>
                </c:pt>
                <c:pt idx="675">
                  <c:v>6.6468891144597642E-2</c:v>
                </c:pt>
                <c:pt idx="676">
                  <c:v>6.6231949261472578E-2</c:v>
                </c:pt>
                <c:pt idx="677">
                  <c:v>6.5995297619632298E-2</c:v>
                </c:pt>
                <c:pt idx="678">
                  <c:v>6.5758935435616395E-2</c:v>
                </c:pt>
                <c:pt idx="679">
                  <c:v>6.5522861929230736E-2</c:v>
                </c:pt>
                <c:pt idx="680">
                  <c:v>6.5287076323529925E-2</c:v>
                </c:pt>
                <c:pt idx="681">
                  <c:v>6.5051577844798203E-2</c:v>
                </c:pt>
                <c:pt idx="682">
                  <c:v>6.4816365722531355E-2</c:v>
                </c:pt>
                <c:pt idx="683">
                  <c:v>6.4581439189419054E-2</c:v>
                </c:pt>
                <c:pt idx="684">
                  <c:v>6.4346797481326767E-2</c:v>
                </c:pt>
                <c:pt idx="685">
                  <c:v>6.4112439837277879E-2</c:v>
                </c:pt>
                <c:pt idx="686">
                  <c:v>6.3878365499436485E-2</c:v>
                </c:pt>
                <c:pt idx="687">
                  <c:v>6.3644573713089181E-2</c:v>
                </c:pt>
                <c:pt idx="688">
                  <c:v>6.3411063726628192E-2</c:v>
                </c:pt>
                <c:pt idx="689">
                  <c:v>6.3177834791534049E-2</c:v>
                </c:pt>
                <c:pt idx="690">
                  <c:v>6.2944886162358493E-2</c:v>
                </c:pt>
                <c:pt idx="691">
                  <c:v>6.2712217096707046E-2</c:v>
                </c:pt>
                <c:pt idx="692">
                  <c:v>6.2479826855222353E-2</c:v>
                </c:pt>
                <c:pt idx="693">
                  <c:v>6.2247714701567425E-2</c:v>
                </c:pt>
                <c:pt idx="694">
                  <c:v>6.2015879902409421E-2</c:v>
                </c:pt>
                <c:pt idx="695">
                  <c:v>6.1784321727401781E-2</c:v>
                </c:pt>
                <c:pt idx="696">
                  <c:v>6.1553039449169122E-2</c:v>
                </c:pt>
                <c:pt idx="697">
                  <c:v>6.1322032343290145E-2</c:v>
                </c:pt>
                <c:pt idx="698">
                  <c:v>6.1091299688282197E-2</c:v>
                </c:pt>
                <c:pt idx="699">
                  <c:v>6.0860840765583957E-2</c:v>
                </c:pt>
                <c:pt idx="700">
                  <c:v>6.0630654859540334E-2</c:v>
                </c:pt>
                <c:pt idx="701">
                  <c:v>6.0400741257386592E-2</c:v>
                </c:pt>
                <c:pt idx="702">
                  <c:v>6.0171099249231919E-2</c:v>
                </c:pt>
                <c:pt idx="703">
                  <c:v>5.9941728128044547E-2</c:v>
                </c:pt>
                <c:pt idx="704">
                  <c:v>5.971262718963577E-2</c:v>
                </c:pt>
                <c:pt idx="705">
                  <c:v>5.9483795732644285E-2</c:v>
                </c:pt>
                <c:pt idx="706">
                  <c:v>5.9255233058521539E-2</c:v>
                </c:pt>
                <c:pt idx="707">
                  <c:v>5.9026938471515633E-2</c:v>
                </c:pt>
                <c:pt idx="708">
                  <c:v>5.8798911278656774E-2</c:v>
                </c:pt>
                <c:pt idx="709">
                  <c:v>5.8571150789742288E-2</c:v>
                </c:pt>
                <c:pt idx="710">
                  <c:v>5.8343656317321191E-2</c:v>
                </c:pt>
                <c:pt idx="711">
                  <c:v>5.8116427176679752E-2</c:v>
                </c:pt>
                <c:pt idx="712">
                  <c:v>5.788946268582662E-2</c:v>
                </c:pt>
                <c:pt idx="713">
                  <c:v>5.7662762165478276E-2</c:v>
                </c:pt>
                <c:pt idx="714">
                  <c:v>5.743632493904427E-2</c:v>
                </c:pt>
                <c:pt idx="715">
                  <c:v>5.7210150332613452E-2</c:v>
                </c:pt>
                <c:pt idx="716">
                  <c:v>5.6984237674938432E-2</c:v>
                </c:pt>
                <c:pt idx="717">
                  <c:v>5.6758586297422697E-2</c:v>
                </c:pt>
                <c:pt idx="718">
                  <c:v>5.6533195534105518E-2</c:v>
                </c:pt>
                <c:pt idx="719">
                  <c:v>5.6308064721648288E-2</c:v>
                </c:pt>
                <c:pt idx="720">
                  <c:v>5.6083193199320536E-2</c:v>
                </c:pt>
                <c:pt idx="721">
                  <c:v>5.5858580308985939E-2</c:v>
                </c:pt>
                <c:pt idx="722">
                  <c:v>5.5634225395088666E-2</c:v>
                </c:pt>
                <c:pt idx="723">
                  <c:v>5.5410127804639719E-2</c:v>
                </c:pt>
                <c:pt idx="724">
                  <c:v>5.5186286887203395E-2</c:v>
                </c:pt>
                <c:pt idx="725">
                  <c:v>5.4962701994883401E-2</c:v>
                </c:pt>
                <c:pt idx="726">
                  <c:v>5.4739372482310311E-2</c:v>
                </c:pt>
                <c:pt idx="727">
                  <c:v>5.4516297706626915E-2</c:v>
                </c:pt>
                <c:pt idx="728">
                  <c:v>5.4293477027476444E-2</c:v>
                </c:pt>
                <c:pt idx="729">
                  <c:v>5.4070909806988365E-2</c:v>
                </c:pt>
                <c:pt idx="730">
                  <c:v>5.3848595409766054E-2</c:v>
                </c:pt>
                <c:pt idx="731">
                  <c:v>5.3626533202873139E-2</c:v>
                </c:pt>
                <c:pt idx="732">
                  <c:v>5.3404722555821293E-2</c:v>
                </c:pt>
                <c:pt idx="733">
                  <c:v>5.3183162840556797E-2</c:v>
                </c:pt>
                <c:pt idx="734">
                  <c:v>5.2961853431448658E-2</c:v>
                </c:pt>
                <c:pt idx="735">
                  <c:v>5.2740793705274958E-2</c:v>
                </c:pt>
                <c:pt idx="736">
                  <c:v>5.2519983041210971E-2</c:v>
                </c:pt>
                <c:pt idx="737">
                  <c:v>5.2299420820816955E-2</c:v>
                </c:pt>
                <c:pt idx="738">
                  <c:v>5.2079106428024713E-2</c:v>
                </c:pt>
                <c:pt idx="739">
                  <c:v>5.1859039249126604E-2</c:v>
                </c:pt>
                <c:pt idx="740">
                  <c:v>5.1639218672762222E-2</c:v>
                </c:pt>
                <c:pt idx="741">
                  <c:v>5.1419644089906957E-2</c:v>
                </c:pt>
                <c:pt idx="742">
                  <c:v>5.1200314893859566E-2</c:v>
                </c:pt>
                <c:pt idx="743">
                  <c:v>5.0981230480230399E-2</c:v>
                </c:pt>
                <c:pt idx="744">
                  <c:v>5.0762390246929412E-2</c:v>
                </c:pt>
                <c:pt idx="745">
                  <c:v>5.0543793594154285E-2</c:v>
                </c:pt>
                <c:pt idx="746">
                  <c:v>5.0325439924378768E-2</c:v>
                </c:pt>
                <c:pt idx="747">
                  <c:v>5.010732864234102E-2</c:v>
                </c:pt>
                <c:pt idx="748">
                  <c:v>4.9889459155031624E-2</c:v>
                </c:pt>
                <c:pt idx="749">
                  <c:v>4.9671830871683031E-2</c:v>
                </c:pt>
                <c:pt idx="750">
                  <c:v>4.9454443203756693E-2</c:v>
                </c:pt>
                <c:pt idx="751">
                  <c:v>4.9237295564933392E-2</c:v>
                </c:pt>
                <c:pt idx="752">
                  <c:v>4.9020387371100038E-2</c:v>
                </c:pt>
                <c:pt idx="753">
                  <c:v>4.8803718040340116E-2</c:v>
                </c:pt>
                <c:pt idx="754">
                  <c:v>4.8587286992921586E-2</c:v>
                </c:pt>
                <c:pt idx="755">
                  <c:v>4.837109365128589E-2</c:v>
                </c:pt>
                <c:pt idx="756">
                  <c:v>4.8155137440037299E-2</c:v>
                </c:pt>
                <c:pt idx="757">
                  <c:v>4.7939417785931582E-2</c:v>
                </c:pt>
                <c:pt idx="758">
                  <c:v>4.7723934117865574E-2</c:v>
                </c:pt>
                <c:pt idx="759">
                  <c:v>4.7508685866865741E-2</c:v>
                </c:pt>
                <c:pt idx="760">
                  <c:v>4.7293672466078074E-2</c:v>
                </c:pt>
                <c:pt idx="761">
                  <c:v>4.7078893350756879E-2</c:v>
                </c:pt>
                <c:pt idx="762">
                  <c:v>4.686434795825456E-2</c:v>
                </c:pt>
                <c:pt idx="763">
                  <c:v>4.6650035728011074E-2</c:v>
                </c:pt>
                <c:pt idx="764">
                  <c:v>4.6435956101543052E-2</c:v>
                </c:pt>
                <c:pt idx="765">
                  <c:v>4.6222108522434135E-2</c:v>
                </c:pt>
                <c:pt idx="766">
                  <c:v>4.6008492436323656E-2</c:v>
                </c:pt>
                <c:pt idx="767">
                  <c:v>4.5795107290897419E-2</c:v>
                </c:pt>
                <c:pt idx="768">
                  <c:v>4.5581952535876491E-2</c:v>
                </c:pt>
                <c:pt idx="769">
                  <c:v>4.5369027623007985E-2</c:v>
                </c:pt>
                <c:pt idx="770">
                  <c:v>4.5156332006054067E-2</c:v>
                </c:pt>
                <c:pt idx="771">
                  <c:v>4.4943865140782857E-2</c:v>
                </c:pt>
                <c:pt idx="772">
                  <c:v>4.4731626484957987E-2</c:v>
                </c:pt>
                <c:pt idx="773">
                  <c:v>4.451961549832828E-2</c:v>
                </c:pt>
                <c:pt idx="774">
                  <c:v>4.4307831642618978E-2</c:v>
                </c:pt>
                <c:pt idx="775">
                  <c:v>4.4096274381521083E-2</c:v>
                </c:pt>
                <c:pt idx="776">
                  <c:v>4.3884943180682034E-2</c:v>
                </c:pt>
                <c:pt idx="777">
                  <c:v>4.3673837507695823E-2</c:v>
                </c:pt>
                <c:pt idx="778">
                  <c:v>4.3462956832093891E-2</c:v>
                </c:pt>
                <c:pt idx="779">
                  <c:v>4.3252300625335027E-2</c:v>
                </c:pt>
                <c:pt idx="780">
                  <c:v>4.3041868360796265E-2</c:v>
                </c:pt>
                <c:pt idx="781">
                  <c:v>4.2831659513763221E-2</c:v>
                </c:pt>
                <c:pt idx="782">
                  <c:v>4.2621673561420992E-2</c:v>
                </c:pt>
                <c:pt idx="783">
                  <c:v>4.241190998284472E-2</c:v>
                </c:pt>
                <c:pt idx="784">
                  <c:v>4.2202368258990486E-2</c:v>
                </c:pt>
                <c:pt idx="785">
                  <c:v>4.1993047872685874E-2</c:v>
                </c:pt>
                <c:pt idx="786">
                  <c:v>4.1783948308620977E-2</c:v>
                </c:pt>
                <c:pt idx="787">
                  <c:v>4.157506905333952E-2</c:v>
                </c:pt>
                <c:pt idx="788">
                  <c:v>4.1366409595229525E-2</c:v>
                </c:pt>
                <c:pt idx="789">
                  <c:v>4.1157969424514662E-2</c:v>
                </c:pt>
                <c:pt idx="790">
                  <c:v>4.0949748033245026E-2</c:v>
                </c:pt>
                <c:pt idx="791">
                  <c:v>4.0741744915288702E-2</c:v>
                </c:pt>
                <c:pt idx="792">
                  <c:v>4.0533959566322331E-2</c:v>
                </c:pt>
                <c:pt idx="793">
                  <c:v>4.032639148382311E-2</c:v>
                </c:pt>
                <c:pt idx="794">
                  <c:v>4.0119040167059805E-2</c:v>
                </c:pt>
                <c:pt idx="795">
                  <c:v>3.9911905117083868E-2</c:v>
                </c:pt>
                <c:pt idx="796">
                  <c:v>3.9704985836720774E-2</c:v>
                </c:pt>
                <c:pt idx="797">
                  <c:v>3.9498281830562698E-2</c:v>
                </c:pt>
                <c:pt idx="798">
                  <c:v>3.9291792604958187E-2</c:v>
                </c:pt>
                <c:pt idx="799">
                  <c:v>3.9085517668005165E-2</c:v>
                </c:pt>
                <c:pt idx="800">
                  <c:v>3.8879456529541834E-2</c:v>
                </c:pt>
                <c:pt idx="801">
                  <c:v>3.8673608701138673E-2</c:v>
                </c:pt>
                <c:pt idx="802">
                  <c:v>3.8467973696090119E-2</c:v>
                </c:pt>
                <c:pt idx="803">
                  <c:v>3.8262551029406122E-2</c:v>
                </c:pt>
                <c:pt idx="804">
                  <c:v>3.8057340217804381E-2</c:v>
                </c:pt>
                <c:pt idx="805">
                  <c:v>3.7852340779701454E-2</c:v>
                </c:pt>
                <c:pt idx="806">
                  <c:v>3.7647552235205883E-2</c:v>
                </c:pt>
                <c:pt idx="807">
                  <c:v>3.7442974106109195E-2</c:v>
                </c:pt>
                <c:pt idx="808">
                  <c:v>3.7238605915877798E-2</c:v>
                </c:pt>
                <c:pt idx="809">
                  <c:v>3.7034447189646102E-2</c:v>
                </c:pt>
                <c:pt idx="810">
                  <c:v>3.6830497454207412E-2</c:v>
                </c:pt>
                <c:pt idx="811">
                  <c:v>3.6626756238007263E-2</c:v>
                </c:pt>
                <c:pt idx="812">
                  <c:v>3.6423223071134436E-2</c:v>
                </c:pt>
                <c:pt idx="813">
                  <c:v>3.6219897485313957E-2</c:v>
                </c:pt>
                <c:pt idx="814">
                  <c:v>3.6016779013899547E-2</c:v>
                </c:pt>
                <c:pt idx="815">
                  <c:v>3.5813867191865301E-2</c:v>
                </c:pt>
                <c:pt idx="816">
                  <c:v>3.5611161555798465E-2</c:v>
                </c:pt>
                <c:pt idx="817">
                  <c:v>3.5408661643892114E-2</c:v>
                </c:pt>
                <c:pt idx="818">
                  <c:v>3.5206366995937044E-2</c:v>
                </c:pt>
                <c:pt idx="819">
                  <c:v>3.5004277153314778E-2</c:v>
                </c:pt>
                <c:pt idx="820">
                  <c:v>3.4802391658989795E-2</c:v>
                </c:pt>
                <c:pt idx="821">
                  <c:v>3.4600710057502648E-2</c:v>
                </c:pt>
                <c:pt idx="822">
                  <c:v>3.4399231894961968E-2</c:v>
                </c:pt>
                <c:pt idx="823">
                  <c:v>3.419795671903747E-2</c:v>
                </c:pt>
                <c:pt idx="824">
                  <c:v>3.399688407895296E-2</c:v>
                </c:pt>
                <c:pt idx="825">
                  <c:v>3.3796013525478785E-2</c:v>
                </c:pt>
                <c:pt idx="826">
                  <c:v>3.3595344610924505E-2</c:v>
                </c:pt>
                <c:pt idx="827">
                  <c:v>3.3394876889132119E-2</c:v>
                </c:pt>
                <c:pt idx="828">
                  <c:v>3.3194609915469075E-2</c:v>
                </c:pt>
                <c:pt idx="829">
                  <c:v>3.2994543246820607E-2</c:v>
                </c:pt>
                <c:pt idx="830">
                  <c:v>3.2794676441583404E-2</c:v>
                </c:pt>
                <c:pt idx="831">
                  <c:v>3.2595009059658286E-2</c:v>
                </c:pt>
                <c:pt idx="832">
                  <c:v>3.2395540662443212E-2</c:v>
                </c:pt>
                <c:pt idx="833">
                  <c:v>3.2196270812826722E-2</c:v>
                </c:pt>
                <c:pt idx="834">
                  <c:v>3.1997199075180727E-2</c:v>
                </c:pt>
                <c:pt idx="835">
                  <c:v>3.1798325015354179E-2</c:v>
                </c:pt>
                <c:pt idx="836">
                  <c:v>3.1599648200665409E-2</c:v>
                </c:pt>
                <c:pt idx="837">
                  <c:v>3.1401168199896468E-2</c:v>
                </c:pt>
                <c:pt idx="838">
                  <c:v>3.1202884583285906E-2</c:v>
                </c:pt>
                <c:pt idx="839">
                  <c:v>3.1004796922522004E-2</c:v>
                </c:pt>
                <c:pt idx="840">
                  <c:v>3.0806904790736556E-2</c:v>
                </c:pt>
                <c:pt idx="841">
                  <c:v>3.0609207762497537E-2</c:v>
                </c:pt>
                <c:pt idx="842">
                  <c:v>3.041170541380378E-2</c:v>
                </c:pt>
                <c:pt idx="843">
                  <c:v>3.0214397322077313E-2</c:v>
                </c:pt>
                <c:pt idx="844">
                  <c:v>3.0017283066157585E-2</c:v>
                </c:pt>
                <c:pt idx="845">
                  <c:v>2.9820362226294805E-2</c:v>
                </c:pt>
                <c:pt idx="846">
                  <c:v>2.9623634384143505E-2</c:v>
                </c:pt>
                <c:pt idx="847">
                  <c:v>2.9427099122756095E-2</c:v>
                </c:pt>
                <c:pt idx="848">
                  <c:v>2.9230756026577098E-2</c:v>
                </c:pt>
                <c:pt idx="849">
                  <c:v>2.9034604681436371E-2</c:v>
                </c:pt>
                <c:pt idx="850">
                  <c:v>2.8838644674542668E-2</c:v>
                </c:pt>
                <c:pt idx="851">
                  <c:v>2.8642875594477979E-2</c:v>
                </c:pt>
                <c:pt idx="852">
                  <c:v>2.8447297031191199E-2</c:v>
                </c:pt>
                <c:pt idx="853">
                  <c:v>2.8251908575991469E-2</c:v>
                </c:pt>
                <c:pt idx="854">
                  <c:v>2.8056709821543291E-2</c:v>
                </c:pt>
                <c:pt idx="855">
                  <c:v>2.7861700361858754E-2</c:v>
                </c:pt>
                <c:pt idx="856">
                  <c:v>2.7666879792292987E-2</c:v>
                </c:pt>
                <c:pt idx="857">
                  <c:v>2.747224770953749E-2</c:v>
                </c:pt>
                <c:pt idx="858">
                  <c:v>2.7277803711614035E-2</c:v>
                </c:pt>
                <c:pt idx="859">
                  <c:v>2.7083547397869445E-2</c:v>
                </c:pt>
                <c:pt idx="860">
                  <c:v>2.68894783689686E-2</c:v>
                </c:pt>
                <c:pt idx="861">
                  <c:v>2.6695596226889662E-2</c:v>
                </c:pt>
                <c:pt idx="862">
                  <c:v>2.6501900574917414E-2</c:v>
                </c:pt>
                <c:pt idx="863">
                  <c:v>2.6308391017638044E-2</c:v>
                </c:pt>
                <c:pt idx="864">
                  <c:v>2.6115067160932925E-2</c:v>
                </c:pt>
                <c:pt idx="865">
                  <c:v>2.5921928611973288E-2</c:v>
                </c:pt>
                <c:pt idx="866">
                  <c:v>2.5728974979214114E-2</c:v>
                </c:pt>
                <c:pt idx="867">
                  <c:v>2.5536205872388917E-2</c:v>
                </c:pt>
                <c:pt idx="868">
                  <c:v>2.5343620902503416E-2</c:v>
                </c:pt>
                <c:pt idx="869">
                  <c:v>2.5151219681830872E-2</c:v>
                </c:pt>
                <c:pt idx="870">
                  <c:v>2.4959001823905425E-2</c:v>
                </c:pt>
                <c:pt idx="871">
                  <c:v>2.4766966943517765E-2</c:v>
                </c:pt>
                <c:pt idx="872">
                  <c:v>2.4575114656708252E-2</c:v>
                </c:pt>
                <c:pt idx="873">
                  <c:v>2.4383444580762692E-2</c:v>
                </c:pt>
                <c:pt idx="874">
                  <c:v>2.41919563342059E-2</c:v>
                </c:pt>
                <c:pt idx="875">
                  <c:v>2.4000649536797147E-2</c:v>
                </c:pt>
                <c:pt idx="876">
                  <c:v>2.3809523809523836E-2</c:v>
                </c:pt>
                <c:pt idx="877">
                  <c:v>0</c:v>
                </c:pt>
              </c:numCache>
            </c:numRef>
          </c:val>
        </c:ser>
        <c:ser>
          <c:idx val="1"/>
          <c:order val="1"/>
          <c:tx>
            <c:v>Einspeisung</c:v>
          </c:tx>
          <c:spPr>
            <a:solidFill>
              <a:schemeClr val="accent1">
                <a:alpha val="50000"/>
              </a:schemeClr>
            </a:solidFill>
            <a:ln w="15875">
              <a:solidFill>
                <a:srgbClr val="0070C0"/>
              </a:solidFill>
            </a:ln>
          </c:spPr>
          <c:val>
            <c:numRef>
              <c:f>'Theorie Ausl. el.'!$N$11:$N$888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0.29316057096623693</c:v>
                </c:pt>
                <c:pt idx="135">
                  <c:v>0.29316057096623693</c:v>
                </c:pt>
                <c:pt idx="136">
                  <c:v>0.29316057096623693</c:v>
                </c:pt>
                <c:pt idx="137">
                  <c:v>0.29316057096623693</c:v>
                </c:pt>
                <c:pt idx="138">
                  <c:v>0.29316057096623693</c:v>
                </c:pt>
                <c:pt idx="139">
                  <c:v>0.29316057096623693</c:v>
                </c:pt>
                <c:pt idx="140">
                  <c:v>0.29316057096623693</c:v>
                </c:pt>
                <c:pt idx="141">
                  <c:v>0.29316057096623693</c:v>
                </c:pt>
                <c:pt idx="142">
                  <c:v>0.29316057096623693</c:v>
                </c:pt>
                <c:pt idx="143">
                  <c:v>0.29316057096623693</c:v>
                </c:pt>
                <c:pt idx="144">
                  <c:v>0.29316057096623693</c:v>
                </c:pt>
                <c:pt idx="145">
                  <c:v>0.29316057096623693</c:v>
                </c:pt>
                <c:pt idx="146">
                  <c:v>0.29316057096623693</c:v>
                </c:pt>
                <c:pt idx="147">
                  <c:v>0.29316057096623693</c:v>
                </c:pt>
                <c:pt idx="148">
                  <c:v>0.29316057096623693</c:v>
                </c:pt>
                <c:pt idx="149">
                  <c:v>0.29316057096623693</c:v>
                </c:pt>
                <c:pt idx="150">
                  <c:v>0.29316057096623693</c:v>
                </c:pt>
                <c:pt idx="151">
                  <c:v>0.29316057096623693</c:v>
                </c:pt>
                <c:pt idx="152">
                  <c:v>0.29316057096623693</c:v>
                </c:pt>
                <c:pt idx="153">
                  <c:v>0.29316057096623693</c:v>
                </c:pt>
                <c:pt idx="154">
                  <c:v>0.29316057096623693</c:v>
                </c:pt>
                <c:pt idx="155">
                  <c:v>0.29316057096623693</c:v>
                </c:pt>
                <c:pt idx="156">
                  <c:v>0.29316057096623693</c:v>
                </c:pt>
                <c:pt idx="157">
                  <c:v>0.29316057096623693</c:v>
                </c:pt>
                <c:pt idx="158">
                  <c:v>0.29316057096623693</c:v>
                </c:pt>
                <c:pt idx="159">
                  <c:v>0.29316057096623693</c:v>
                </c:pt>
                <c:pt idx="160">
                  <c:v>0.29316057096623693</c:v>
                </c:pt>
                <c:pt idx="161">
                  <c:v>0.29316057096623693</c:v>
                </c:pt>
                <c:pt idx="162">
                  <c:v>0.29316057096623693</c:v>
                </c:pt>
                <c:pt idx="163">
                  <c:v>0.29316057096623693</c:v>
                </c:pt>
                <c:pt idx="164">
                  <c:v>0.29316057096623693</c:v>
                </c:pt>
                <c:pt idx="165">
                  <c:v>0.29316057096623693</c:v>
                </c:pt>
                <c:pt idx="166">
                  <c:v>0.29316057096623693</c:v>
                </c:pt>
                <c:pt idx="167">
                  <c:v>0.29316057096623693</c:v>
                </c:pt>
                <c:pt idx="168">
                  <c:v>0.29316057096623693</c:v>
                </c:pt>
                <c:pt idx="169">
                  <c:v>0.29316057096623693</c:v>
                </c:pt>
                <c:pt idx="170">
                  <c:v>0.29316057096623693</c:v>
                </c:pt>
                <c:pt idx="171">
                  <c:v>0.29316057096623693</c:v>
                </c:pt>
                <c:pt idx="172">
                  <c:v>0.29316057096623693</c:v>
                </c:pt>
                <c:pt idx="173">
                  <c:v>0.29316057096623693</c:v>
                </c:pt>
                <c:pt idx="174">
                  <c:v>0.29316057096623693</c:v>
                </c:pt>
                <c:pt idx="175">
                  <c:v>0.29316057096623693</c:v>
                </c:pt>
                <c:pt idx="176">
                  <c:v>0.29316057096623693</c:v>
                </c:pt>
                <c:pt idx="177">
                  <c:v>0.29316057096623693</c:v>
                </c:pt>
                <c:pt idx="178">
                  <c:v>0.29316057096623693</c:v>
                </c:pt>
                <c:pt idx="179">
                  <c:v>0.29316057096623693</c:v>
                </c:pt>
                <c:pt idx="180">
                  <c:v>0.29316057096623693</c:v>
                </c:pt>
                <c:pt idx="181">
                  <c:v>0.29316057096623693</c:v>
                </c:pt>
                <c:pt idx="182">
                  <c:v>0.29316057096623693</c:v>
                </c:pt>
                <c:pt idx="183">
                  <c:v>0.29316057096623693</c:v>
                </c:pt>
                <c:pt idx="184">
                  <c:v>0.29316057096623693</c:v>
                </c:pt>
                <c:pt idx="185">
                  <c:v>0.29316057096623693</c:v>
                </c:pt>
                <c:pt idx="186">
                  <c:v>0.29316057096623693</c:v>
                </c:pt>
                <c:pt idx="187">
                  <c:v>0.29316057096623693</c:v>
                </c:pt>
                <c:pt idx="188">
                  <c:v>0.29316057096623693</c:v>
                </c:pt>
                <c:pt idx="189">
                  <c:v>0.29316057096623693</c:v>
                </c:pt>
                <c:pt idx="190">
                  <c:v>0.29316057096623693</c:v>
                </c:pt>
                <c:pt idx="191">
                  <c:v>0.29316057096623693</c:v>
                </c:pt>
                <c:pt idx="192">
                  <c:v>0.29316057096623693</c:v>
                </c:pt>
                <c:pt idx="193">
                  <c:v>0.29316057096623693</c:v>
                </c:pt>
                <c:pt idx="194">
                  <c:v>0.29316057096623693</c:v>
                </c:pt>
                <c:pt idx="195">
                  <c:v>0.29316057096623693</c:v>
                </c:pt>
                <c:pt idx="196">
                  <c:v>0.29316057096623693</c:v>
                </c:pt>
                <c:pt idx="197">
                  <c:v>0.29316057096623693</c:v>
                </c:pt>
                <c:pt idx="198">
                  <c:v>0.29316057096623693</c:v>
                </c:pt>
                <c:pt idx="199">
                  <c:v>0.29316057096623693</c:v>
                </c:pt>
                <c:pt idx="200">
                  <c:v>0.29316057096623693</c:v>
                </c:pt>
                <c:pt idx="201">
                  <c:v>0.29316057096623693</c:v>
                </c:pt>
                <c:pt idx="202">
                  <c:v>0.29316057096623693</c:v>
                </c:pt>
                <c:pt idx="203">
                  <c:v>0.29316057096623693</c:v>
                </c:pt>
                <c:pt idx="204">
                  <c:v>0.29316057096623693</c:v>
                </c:pt>
                <c:pt idx="205">
                  <c:v>0.29316057096623693</c:v>
                </c:pt>
                <c:pt idx="206">
                  <c:v>0.29316057096623693</c:v>
                </c:pt>
                <c:pt idx="207">
                  <c:v>0.29316057096623693</c:v>
                </c:pt>
                <c:pt idx="208">
                  <c:v>0.29316057096623693</c:v>
                </c:pt>
                <c:pt idx="209">
                  <c:v>0.29316057096623693</c:v>
                </c:pt>
                <c:pt idx="210">
                  <c:v>0.29316057096623693</c:v>
                </c:pt>
                <c:pt idx="211">
                  <c:v>0.29316057096623693</c:v>
                </c:pt>
                <c:pt idx="212">
                  <c:v>0.29316057096623693</c:v>
                </c:pt>
                <c:pt idx="213">
                  <c:v>0.29316057096623693</c:v>
                </c:pt>
                <c:pt idx="214">
                  <c:v>0.29316057096623693</c:v>
                </c:pt>
                <c:pt idx="215">
                  <c:v>0.29316057096623693</c:v>
                </c:pt>
                <c:pt idx="216">
                  <c:v>0.29316057096623693</c:v>
                </c:pt>
                <c:pt idx="217">
                  <c:v>0.29316057096623693</c:v>
                </c:pt>
                <c:pt idx="218">
                  <c:v>0.29316057096623693</c:v>
                </c:pt>
                <c:pt idx="219">
                  <c:v>0.29316057096623693</c:v>
                </c:pt>
                <c:pt idx="220">
                  <c:v>0.29316057096623693</c:v>
                </c:pt>
                <c:pt idx="221">
                  <c:v>0.29316057096623693</c:v>
                </c:pt>
                <c:pt idx="222">
                  <c:v>0.29316057096623693</c:v>
                </c:pt>
                <c:pt idx="223">
                  <c:v>0.29316057096623693</c:v>
                </c:pt>
                <c:pt idx="224">
                  <c:v>0.29316057096623693</c:v>
                </c:pt>
                <c:pt idx="225">
                  <c:v>0.29316057096623693</c:v>
                </c:pt>
                <c:pt idx="226">
                  <c:v>0.29316057096623693</c:v>
                </c:pt>
                <c:pt idx="227">
                  <c:v>0.29316057096623693</c:v>
                </c:pt>
                <c:pt idx="228">
                  <c:v>0.29316057096623693</c:v>
                </c:pt>
                <c:pt idx="229">
                  <c:v>0.29316057096623693</c:v>
                </c:pt>
                <c:pt idx="230">
                  <c:v>0.29316057096623693</c:v>
                </c:pt>
                <c:pt idx="231">
                  <c:v>0.29316057096623693</c:v>
                </c:pt>
                <c:pt idx="232">
                  <c:v>0.29316057096623693</c:v>
                </c:pt>
                <c:pt idx="233">
                  <c:v>0.29316057096623693</c:v>
                </c:pt>
                <c:pt idx="234">
                  <c:v>0.29316057096623693</c:v>
                </c:pt>
                <c:pt idx="235">
                  <c:v>0.29316057096623693</c:v>
                </c:pt>
                <c:pt idx="236">
                  <c:v>0.29316057096623693</c:v>
                </c:pt>
                <c:pt idx="237">
                  <c:v>0.29316057096623693</c:v>
                </c:pt>
                <c:pt idx="238">
                  <c:v>0.29316057096623693</c:v>
                </c:pt>
                <c:pt idx="239">
                  <c:v>0.29316057096623693</c:v>
                </c:pt>
                <c:pt idx="240">
                  <c:v>0.29316057096623693</c:v>
                </c:pt>
                <c:pt idx="241">
                  <c:v>0.29316057096623693</c:v>
                </c:pt>
                <c:pt idx="242">
                  <c:v>0.29316057096623693</c:v>
                </c:pt>
                <c:pt idx="243">
                  <c:v>0.29316057096623693</c:v>
                </c:pt>
                <c:pt idx="244">
                  <c:v>0.29316057096623693</c:v>
                </c:pt>
                <c:pt idx="245">
                  <c:v>0.29316057096623693</c:v>
                </c:pt>
                <c:pt idx="246">
                  <c:v>0.29316057096623693</c:v>
                </c:pt>
                <c:pt idx="247">
                  <c:v>0.29316057096623693</c:v>
                </c:pt>
                <c:pt idx="248">
                  <c:v>0.29316057096623693</c:v>
                </c:pt>
                <c:pt idx="249">
                  <c:v>0.29316057096623693</c:v>
                </c:pt>
                <c:pt idx="250">
                  <c:v>0.29316057096623693</c:v>
                </c:pt>
                <c:pt idx="251">
                  <c:v>0.29316057096623693</c:v>
                </c:pt>
                <c:pt idx="252">
                  <c:v>0.29316057096623693</c:v>
                </c:pt>
                <c:pt idx="253">
                  <c:v>0.29316057096623693</c:v>
                </c:pt>
                <c:pt idx="254">
                  <c:v>0.29316057096623693</c:v>
                </c:pt>
                <c:pt idx="255">
                  <c:v>0.29316057096623693</c:v>
                </c:pt>
                <c:pt idx="256">
                  <c:v>0.29316057096623693</c:v>
                </c:pt>
                <c:pt idx="257">
                  <c:v>0.29316057096623693</c:v>
                </c:pt>
                <c:pt idx="258">
                  <c:v>0.29316057096623693</c:v>
                </c:pt>
                <c:pt idx="259">
                  <c:v>0.29316057096623693</c:v>
                </c:pt>
                <c:pt idx="260">
                  <c:v>0.29316057096623693</c:v>
                </c:pt>
                <c:pt idx="261">
                  <c:v>0.29316057096623693</c:v>
                </c:pt>
                <c:pt idx="262">
                  <c:v>0.29316057096623693</c:v>
                </c:pt>
                <c:pt idx="263">
                  <c:v>0.29316057096623693</c:v>
                </c:pt>
                <c:pt idx="264">
                  <c:v>0.29316057096623693</c:v>
                </c:pt>
                <c:pt idx="265">
                  <c:v>0.29316057096623693</c:v>
                </c:pt>
                <c:pt idx="266">
                  <c:v>0.29316057096623693</c:v>
                </c:pt>
                <c:pt idx="267">
                  <c:v>0.29316057096623693</c:v>
                </c:pt>
                <c:pt idx="268">
                  <c:v>0.29316057096623693</c:v>
                </c:pt>
                <c:pt idx="269">
                  <c:v>0.29316057096623693</c:v>
                </c:pt>
                <c:pt idx="270">
                  <c:v>0.29316057096623693</c:v>
                </c:pt>
                <c:pt idx="271">
                  <c:v>0.29316057096623693</c:v>
                </c:pt>
                <c:pt idx="272">
                  <c:v>0.29316057096623693</c:v>
                </c:pt>
                <c:pt idx="273">
                  <c:v>0.29316057096623693</c:v>
                </c:pt>
                <c:pt idx="274">
                  <c:v>0.29316057096623693</c:v>
                </c:pt>
                <c:pt idx="275">
                  <c:v>0.29316057096623693</c:v>
                </c:pt>
                <c:pt idx="276">
                  <c:v>0.29316057096623693</c:v>
                </c:pt>
                <c:pt idx="277">
                  <c:v>0.29316057096623693</c:v>
                </c:pt>
                <c:pt idx="278">
                  <c:v>0.29316057096623693</c:v>
                </c:pt>
                <c:pt idx="279">
                  <c:v>0.29316057096623693</c:v>
                </c:pt>
                <c:pt idx="280">
                  <c:v>0.29316057096623693</c:v>
                </c:pt>
                <c:pt idx="281">
                  <c:v>0.29316057096623693</c:v>
                </c:pt>
                <c:pt idx="282">
                  <c:v>0.29316057096623693</c:v>
                </c:pt>
                <c:pt idx="283">
                  <c:v>0.29316057096623693</c:v>
                </c:pt>
                <c:pt idx="284">
                  <c:v>0.29316057096623693</c:v>
                </c:pt>
                <c:pt idx="285">
                  <c:v>0.29316057096623693</c:v>
                </c:pt>
                <c:pt idx="286">
                  <c:v>0.29316057096623693</c:v>
                </c:pt>
                <c:pt idx="287">
                  <c:v>0.29316057096623693</c:v>
                </c:pt>
                <c:pt idx="288">
                  <c:v>0.29316057096623693</c:v>
                </c:pt>
                <c:pt idx="289">
                  <c:v>0.29316057096623693</c:v>
                </c:pt>
                <c:pt idx="290">
                  <c:v>0.29316057096623693</c:v>
                </c:pt>
                <c:pt idx="291">
                  <c:v>0.29316057096623693</c:v>
                </c:pt>
                <c:pt idx="292">
                  <c:v>0.29316057096623693</c:v>
                </c:pt>
                <c:pt idx="293">
                  <c:v>0.29316057096623693</c:v>
                </c:pt>
                <c:pt idx="294">
                  <c:v>0.29316057096623693</c:v>
                </c:pt>
                <c:pt idx="295">
                  <c:v>0.29316057096623693</c:v>
                </c:pt>
                <c:pt idx="296">
                  <c:v>0.29316057096623693</c:v>
                </c:pt>
                <c:pt idx="297">
                  <c:v>0.29316057096623693</c:v>
                </c:pt>
                <c:pt idx="298">
                  <c:v>0.29316057096623693</c:v>
                </c:pt>
                <c:pt idx="299">
                  <c:v>0.29316057096623693</c:v>
                </c:pt>
                <c:pt idx="300">
                  <c:v>0.29316057096623693</c:v>
                </c:pt>
                <c:pt idx="301">
                  <c:v>0.29316057096623693</c:v>
                </c:pt>
                <c:pt idx="302">
                  <c:v>0.29316057096623693</c:v>
                </c:pt>
                <c:pt idx="303">
                  <c:v>0.29316057096623693</c:v>
                </c:pt>
                <c:pt idx="304">
                  <c:v>0.29316057096623693</c:v>
                </c:pt>
                <c:pt idx="305">
                  <c:v>0.29316057096623693</c:v>
                </c:pt>
                <c:pt idx="306">
                  <c:v>0.29316057096623693</c:v>
                </c:pt>
                <c:pt idx="307">
                  <c:v>0.29316057096623693</c:v>
                </c:pt>
                <c:pt idx="308">
                  <c:v>0.29316057096623693</c:v>
                </c:pt>
                <c:pt idx="309">
                  <c:v>0.29316057096623693</c:v>
                </c:pt>
                <c:pt idx="310">
                  <c:v>0.29316057096623693</c:v>
                </c:pt>
                <c:pt idx="311">
                  <c:v>0.29316057096623693</c:v>
                </c:pt>
                <c:pt idx="312">
                  <c:v>0.29316057096623693</c:v>
                </c:pt>
                <c:pt idx="313">
                  <c:v>0.29316057096623693</c:v>
                </c:pt>
                <c:pt idx="314">
                  <c:v>0.29316057096623693</c:v>
                </c:pt>
                <c:pt idx="315">
                  <c:v>0.29316057096623693</c:v>
                </c:pt>
                <c:pt idx="316">
                  <c:v>0.29316057096623693</c:v>
                </c:pt>
                <c:pt idx="317">
                  <c:v>0.29316057096623693</c:v>
                </c:pt>
                <c:pt idx="318">
                  <c:v>0.29316057096623693</c:v>
                </c:pt>
                <c:pt idx="319">
                  <c:v>0.29316057096623693</c:v>
                </c:pt>
                <c:pt idx="320">
                  <c:v>0.29316057096623693</c:v>
                </c:pt>
                <c:pt idx="321">
                  <c:v>0.29316057096623693</c:v>
                </c:pt>
                <c:pt idx="322">
                  <c:v>0.29316057096623693</c:v>
                </c:pt>
                <c:pt idx="323">
                  <c:v>0.29316057096623693</c:v>
                </c:pt>
                <c:pt idx="324">
                  <c:v>0.29316057096623693</c:v>
                </c:pt>
                <c:pt idx="325">
                  <c:v>0.29316057096623693</c:v>
                </c:pt>
                <c:pt idx="326">
                  <c:v>0.29316057096623693</c:v>
                </c:pt>
                <c:pt idx="327">
                  <c:v>0.29316057096623693</c:v>
                </c:pt>
                <c:pt idx="328">
                  <c:v>0.29316057096623693</c:v>
                </c:pt>
                <c:pt idx="329">
                  <c:v>0.29316057096623693</c:v>
                </c:pt>
                <c:pt idx="330">
                  <c:v>0.29316057096623693</c:v>
                </c:pt>
                <c:pt idx="331">
                  <c:v>0.29316057096623693</c:v>
                </c:pt>
                <c:pt idx="332">
                  <c:v>0.29316057096623693</c:v>
                </c:pt>
                <c:pt idx="333">
                  <c:v>0.29316057096623693</c:v>
                </c:pt>
                <c:pt idx="334">
                  <c:v>0.29316057096623693</c:v>
                </c:pt>
                <c:pt idx="335">
                  <c:v>0.29316057096623693</c:v>
                </c:pt>
                <c:pt idx="336">
                  <c:v>0.29316057096623693</c:v>
                </c:pt>
                <c:pt idx="337">
                  <c:v>0.29316057096623693</c:v>
                </c:pt>
                <c:pt idx="338">
                  <c:v>0.29316057096623693</c:v>
                </c:pt>
                <c:pt idx="339">
                  <c:v>0.29316057096623693</c:v>
                </c:pt>
                <c:pt idx="340">
                  <c:v>0.29316057096623693</c:v>
                </c:pt>
                <c:pt idx="341">
                  <c:v>0.29316057096623693</c:v>
                </c:pt>
                <c:pt idx="342">
                  <c:v>0.29316057096623693</c:v>
                </c:pt>
                <c:pt idx="343">
                  <c:v>0.29316057096623693</c:v>
                </c:pt>
                <c:pt idx="344">
                  <c:v>0.29316057096623693</c:v>
                </c:pt>
                <c:pt idx="345">
                  <c:v>0.29316057096623693</c:v>
                </c:pt>
                <c:pt idx="346">
                  <c:v>0.29316057096623693</c:v>
                </c:pt>
                <c:pt idx="347">
                  <c:v>0.29316057096623693</c:v>
                </c:pt>
                <c:pt idx="348">
                  <c:v>0.29316057096623693</c:v>
                </c:pt>
                <c:pt idx="349">
                  <c:v>0.29316057096623693</c:v>
                </c:pt>
                <c:pt idx="350">
                  <c:v>0.29316057096623693</c:v>
                </c:pt>
                <c:pt idx="351">
                  <c:v>0.29316057096623693</c:v>
                </c:pt>
                <c:pt idx="352">
                  <c:v>0.29316057096623693</c:v>
                </c:pt>
                <c:pt idx="353">
                  <c:v>0.29316057096623693</c:v>
                </c:pt>
                <c:pt idx="354">
                  <c:v>0.29316057096623693</c:v>
                </c:pt>
                <c:pt idx="355">
                  <c:v>0.29316057096623693</c:v>
                </c:pt>
                <c:pt idx="356">
                  <c:v>0.29316057096623693</c:v>
                </c:pt>
                <c:pt idx="357">
                  <c:v>0.29316057096623693</c:v>
                </c:pt>
                <c:pt idx="358">
                  <c:v>0.29316057096623693</c:v>
                </c:pt>
                <c:pt idx="359">
                  <c:v>0.29316057096623693</c:v>
                </c:pt>
                <c:pt idx="360">
                  <c:v>0.29316057096623693</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2"/>
          <c:tx>
            <c:v>Eigenverbrauch</c:v>
          </c:tx>
          <c:val>
            <c:numRef>
              <c:f>'Theorie Ausl. el.'!$O$11:$O$888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280127488"/>
        <c:axId val="198648960"/>
      </c:areaChart>
      <c:catAx>
        <c:axId val="280127488"/>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w="9525">
            <a:solidFill>
              <a:schemeClr val="tx1"/>
            </a:solidFill>
          </a:ln>
        </c:spPr>
        <c:crossAx val="198648960"/>
        <c:crosses val="autoZero"/>
        <c:auto val="1"/>
        <c:lblAlgn val="ctr"/>
        <c:lblOffset val="100"/>
        <c:tickLblSkip val="88"/>
        <c:tickMarkSkip val="44"/>
        <c:noMultiLvlLbl val="0"/>
      </c:catAx>
      <c:valAx>
        <c:axId val="198648960"/>
        <c:scaling>
          <c:orientation val="minMax"/>
          <c:max val="1.08"/>
          <c:min val="0"/>
        </c:scaling>
        <c:delete val="0"/>
        <c:axPos val="l"/>
        <c:title>
          <c:tx>
            <c:rich>
              <a:bodyPr rot="-5400000" vert="horz"/>
              <a:lstStyle/>
              <a:p>
                <a:pPr>
                  <a:defRPr/>
                </a:pPr>
                <a:r>
                  <a:rPr lang="en-US"/>
                  <a:t>normierte el. Leistung</a:t>
                </a:r>
              </a:p>
            </c:rich>
          </c:tx>
          <c:overlay val="0"/>
        </c:title>
        <c:numFmt formatCode="General" sourceLinked="1"/>
        <c:majorTickMark val="out"/>
        <c:minorTickMark val="out"/>
        <c:tickLblPos val="nextTo"/>
        <c:spPr>
          <a:ln w="9525">
            <a:solidFill>
              <a:schemeClr val="tx1"/>
            </a:solidFill>
          </a:ln>
        </c:spPr>
        <c:crossAx val="280127488"/>
        <c:crosses val="autoZero"/>
        <c:crossBetween val="midCat"/>
        <c:majorUnit val="0.1"/>
        <c:minorUnit val="5.0000000000000024E-2"/>
      </c:valAx>
    </c:plotArea>
    <c:legend>
      <c:legendPos val="r"/>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8573928258981"/>
          <c:y val="8.3427265929135505E-2"/>
          <c:w val="0.8283530183727037"/>
          <c:h val="0.75562255317043203"/>
        </c:manualLayout>
      </c:layout>
      <c:areaChart>
        <c:grouping val="standard"/>
        <c:varyColors val="0"/>
        <c:ser>
          <c:idx val="2"/>
          <c:order val="0"/>
          <c:tx>
            <c:v>BHKW2</c:v>
          </c:tx>
          <c:spPr>
            <a:noFill/>
            <a:ln w="19050">
              <a:solidFill>
                <a:schemeClr val="tx2"/>
              </a:solidFill>
              <a:prstDash val="dash"/>
            </a:ln>
          </c:spPr>
          <c:val>
            <c:numRef>
              <c:f>'Theorie Ausl. el.'!$S$11:$S$888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0.34058360450489289</c:v>
                </c:pt>
                <c:pt idx="38">
                  <c:v>0.34058360450489289</c:v>
                </c:pt>
                <c:pt idx="39">
                  <c:v>0.34058360450489289</c:v>
                </c:pt>
                <c:pt idx="40">
                  <c:v>0.34058360450489289</c:v>
                </c:pt>
                <c:pt idx="41">
                  <c:v>0.34058360450489289</c:v>
                </c:pt>
                <c:pt idx="42">
                  <c:v>0.34058360450489289</c:v>
                </c:pt>
                <c:pt idx="43">
                  <c:v>0.34058360450489289</c:v>
                </c:pt>
                <c:pt idx="44">
                  <c:v>0.34058360450489289</c:v>
                </c:pt>
                <c:pt idx="45">
                  <c:v>0.34058360450489289</c:v>
                </c:pt>
                <c:pt idx="46">
                  <c:v>0.34058360450489289</c:v>
                </c:pt>
                <c:pt idx="47">
                  <c:v>0.34058360450489289</c:v>
                </c:pt>
                <c:pt idx="48">
                  <c:v>0.34058360450489289</c:v>
                </c:pt>
                <c:pt idx="49">
                  <c:v>0.34058360450489289</c:v>
                </c:pt>
                <c:pt idx="50">
                  <c:v>0.34058360450489289</c:v>
                </c:pt>
                <c:pt idx="51">
                  <c:v>0.34058360450489289</c:v>
                </c:pt>
                <c:pt idx="52">
                  <c:v>0.34058360450489289</c:v>
                </c:pt>
                <c:pt idx="53">
                  <c:v>0.34058360450489289</c:v>
                </c:pt>
                <c:pt idx="54">
                  <c:v>0.34058360450489289</c:v>
                </c:pt>
                <c:pt idx="55">
                  <c:v>0.34058360450489289</c:v>
                </c:pt>
                <c:pt idx="56">
                  <c:v>0.34058360450489289</c:v>
                </c:pt>
                <c:pt idx="57">
                  <c:v>0.34058360450489289</c:v>
                </c:pt>
                <c:pt idx="58">
                  <c:v>0.34058360450489289</c:v>
                </c:pt>
                <c:pt idx="59">
                  <c:v>0.34058360450489289</c:v>
                </c:pt>
                <c:pt idx="60">
                  <c:v>0.34058360450489289</c:v>
                </c:pt>
                <c:pt idx="61">
                  <c:v>0.34058360450489289</c:v>
                </c:pt>
                <c:pt idx="62">
                  <c:v>0.34058360450489289</c:v>
                </c:pt>
                <c:pt idx="63">
                  <c:v>0.34058360450489289</c:v>
                </c:pt>
                <c:pt idx="64">
                  <c:v>0.34058360450489289</c:v>
                </c:pt>
                <c:pt idx="65">
                  <c:v>0.34058360450489289</c:v>
                </c:pt>
                <c:pt idx="66">
                  <c:v>0.34058360450489289</c:v>
                </c:pt>
                <c:pt idx="67">
                  <c:v>0.34058360450489289</c:v>
                </c:pt>
                <c:pt idx="68">
                  <c:v>0.34058360450489289</c:v>
                </c:pt>
                <c:pt idx="69">
                  <c:v>0.34058360450489289</c:v>
                </c:pt>
                <c:pt idx="70">
                  <c:v>0.34058360450489289</c:v>
                </c:pt>
                <c:pt idx="71">
                  <c:v>0.34058360450489289</c:v>
                </c:pt>
                <c:pt idx="72">
                  <c:v>0.34058360450489289</c:v>
                </c:pt>
                <c:pt idx="73">
                  <c:v>0.34058360450489289</c:v>
                </c:pt>
                <c:pt idx="74">
                  <c:v>0.34058360450489289</c:v>
                </c:pt>
                <c:pt idx="75">
                  <c:v>0.34058360450489289</c:v>
                </c:pt>
                <c:pt idx="76">
                  <c:v>0.34058360450489289</c:v>
                </c:pt>
                <c:pt idx="77">
                  <c:v>0.34058360450489289</c:v>
                </c:pt>
                <c:pt idx="78">
                  <c:v>0.34058360450489289</c:v>
                </c:pt>
                <c:pt idx="79">
                  <c:v>0.34058360450489289</c:v>
                </c:pt>
                <c:pt idx="80">
                  <c:v>0.34058360450489289</c:v>
                </c:pt>
                <c:pt idx="81">
                  <c:v>0.34058360450489289</c:v>
                </c:pt>
                <c:pt idx="82">
                  <c:v>0.34058360450489289</c:v>
                </c:pt>
                <c:pt idx="83">
                  <c:v>0.34058360450489289</c:v>
                </c:pt>
                <c:pt idx="84">
                  <c:v>0.34058360450489289</c:v>
                </c:pt>
                <c:pt idx="85">
                  <c:v>0.34058360450489289</c:v>
                </c:pt>
                <c:pt idx="86">
                  <c:v>0.34058360450489289</c:v>
                </c:pt>
                <c:pt idx="87">
                  <c:v>0.34058360450489289</c:v>
                </c:pt>
                <c:pt idx="88">
                  <c:v>0.34058360450489289</c:v>
                </c:pt>
                <c:pt idx="89">
                  <c:v>0.34058360450489289</c:v>
                </c:pt>
                <c:pt idx="90">
                  <c:v>0.34058360450489289</c:v>
                </c:pt>
                <c:pt idx="91">
                  <c:v>0.34058360450489289</c:v>
                </c:pt>
                <c:pt idx="92">
                  <c:v>0.34058360450489289</c:v>
                </c:pt>
                <c:pt idx="93">
                  <c:v>0.34058360450489289</c:v>
                </c:pt>
                <c:pt idx="94">
                  <c:v>0.34058360450489289</c:v>
                </c:pt>
                <c:pt idx="95">
                  <c:v>0.34058360450489289</c:v>
                </c:pt>
                <c:pt idx="96">
                  <c:v>0.34058360450489289</c:v>
                </c:pt>
                <c:pt idx="97">
                  <c:v>0.34058360450489289</c:v>
                </c:pt>
                <c:pt idx="98">
                  <c:v>0.34058360450489289</c:v>
                </c:pt>
                <c:pt idx="99">
                  <c:v>0.34058360450489289</c:v>
                </c:pt>
                <c:pt idx="100">
                  <c:v>0.34058360450489289</c:v>
                </c:pt>
                <c:pt idx="101">
                  <c:v>0.34058360450489289</c:v>
                </c:pt>
                <c:pt idx="102">
                  <c:v>0.34058360450489289</c:v>
                </c:pt>
                <c:pt idx="103">
                  <c:v>0.34058360450489289</c:v>
                </c:pt>
                <c:pt idx="104">
                  <c:v>0.34058360450489289</c:v>
                </c:pt>
                <c:pt idx="105">
                  <c:v>0.34058360450489289</c:v>
                </c:pt>
                <c:pt idx="106">
                  <c:v>0.34058360450489289</c:v>
                </c:pt>
                <c:pt idx="107">
                  <c:v>0.34058360450489289</c:v>
                </c:pt>
                <c:pt idx="108">
                  <c:v>0.34058360450489289</c:v>
                </c:pt>
                <c:pt idx="109">
                  <c:v>0.34058360450489289</c:v>
                </c:pt>
                <c:pt idx="110">
                  <c:v>0.34058360450489289</c:v>
                </c:pt>
                <c:pt idx="111">
                  <c:v>0.34058360450489289</c:v>
                </c:pt>
                <c:pt idx="112">
                  <c:v>0.34058360450489289</c:v>
                </c:pt>
                <c:pt idx="113">
                  <c:v>0.34058360450489289</c:v>
                </c:pt>
                <c:pt idx="114">
                  <c:v>0.34058360450489289</c:v>
                </c:pt>
                <c:pt idx="115">
                  <c:v>0.34058360450489289</c:v>
                </c:pt>
                <c:pt idx="116">
                  <c:v>0.34058360450489289</c:v>
                </c:pt>
                <c:pt idx="117">
                  <c:v>0.34058360450489289</c:v>
                </c:pt>
                <c:pt idx="118">
                  <c:v>0.34058360450489289</c:v>
                </c:pt>
                <c:pt idx="119">
                  <c:v>0.34058360450489289</c:v>
                </c:pt>
                <c:pt idx="120">
                  <c:v>0.34058360450489289</c:v>
                </c:pt>
                <c:pt idx="121">
                  <c:v>0.34058360450489289</c:v>
                </c:pt>
                <c:pt idx="122">
                  <c:v>0.34058360450489289</c:v>
                </c:pt>
                <c:pt idx="123">
                  <c:v>0.34058360450489289</c:v>
                </c:pt>
                <c:pt idx="124">
                  <c:v>0.34058360450489289</c:v>
                </c:pt>
                <c:pt idx="125">
                  <c:v>0.34058360450489289</c:v>
                </c:pt>
                <c:pt idx="126">
                  <c:v>0.34058360450489289</c:v>
                </c:pt>
                <c:pt idx="127">
                  <c:v>0.34058360450489289</c:v>
                </c:pt>
                <c:pt idx="128">
                  <c:v>0.34058360450489289</c:v>
                </c:pt>
                <c:pt idx="129">
                  <c:v>0.34058360450489289</c:v>
                </c:pt>
                <c:pt idx="130">
                  <c:v>0.34058360450489289</c:v>
                </c:pt>
                <c:pt idx="131">
                  <c:v>0.34058360450489289</c:v>
                </c:pt>
                <c:pt idx="132">
                  <c:v>0.34058360450489289</c:v>
                </c:pt>
                <c:pt idx="133">
                  <c:v>0.34058360450489289</c:v>
                </c:pt>
                <c:pt idx="134">
                  <c:v>0.34058360450489289</c:v>
                </c:pt>
                <c:pt idx="135">
                  <c:v>0.34058360450489289</c:v>
                </c:pt>
                <c:pt idx="136">
                  <c:v>0.34058360450489289</c:v>
                </c:pt>
                <c:pt idx="137">
                  <c:v>0.34058360450489289</c:v>
                </c:pt>
                <c:pt idx="138">
                  <c:v>0.34058360450489289</c:v>
                </c:pt>
                <c:pt idx="139">
                  <c:v>0.34058360450489289</c:v>
                </c:pt>
                <c:pt idx="140">
                  <c:v>0.34058360450489289</c:v>
                </c:pt>
                <c:pt idx="141">
                  <c:v>0.34058360450489289</c:v>
                </c:pt>
                <c:pt idx="142">
                  <c:v>0.34058360450489289</c:v>
                </c:pt>
                <c:pt idx="143">
                  <c:v>0.34058360450489289</c:v>
                </c:pt>
                <c:pt idx="144">
                  <c:v>0.34058360450489289</c:v>
                </c:pt>
                <c:pt idx="145">
                  <c:v>0.34058360450489289</c:v>
                </c:pt>
                <c:pt idx="146">
                  <c:v>0.34058360450489289</c:v>
                </c:pt>
                <c:pt idx="147">
                  <c:v>0.34058360450489289</c:v>
                </c:pt>
                <c:pt idx="148">
                  <c:v>0.34058360450489289</c:v>
                </c:pt>
                <c:pt idx="149">
                  <c:v>0.34058360450489289</c:v>
                </c:pt>
                <c:pt idx="150">
                  <c:v>0.34058360450489289</c:v>
                </c:pt>
                <c:pt idx="151">
                  <c:v>0.34058360450489289</c:v>
                </c:pt>
                <c:pt idx="152">
                  <c:v>0.34058360450489289</c:v>
                </c:pt>
                <c:pt idx="153">
                  <c:v>0.34058360450489289</c:v>
                </c:pt>
                <c:pt idx="154">
                  <c:v>0.34058360450489289</c:v>
                </c:pt>
                <c:pt idx="155">
                  <c:v>0.34058360450489289</c:v>
                </c:pt>
                <c:pt idx="156">
                  <c:v>0.34058360450489289</c:v>
                </c:pt>
                <c:pt idx="157">
                  <c:v>0.34058360450489289</c:v>
                </c:pt>
                <c:pt idx="158">
                  <c:v>0.34058360450489289</c:v>
                </c:pt>
                <c:pt idx="159">
                  <c:v>0.34058360450489289</c:v>
                </c:pt>
                <c:pt idx="160">
                  <c:v>0.34058360450489289</c:v>
                </c:pt>
                <c:pt idx="161">
                  <c:v>0.34058360450489289</c:v>
                </c:pt>
                <c:pt idx="162">
                  <c:v>0.34058360450489289</c:v>
                </c:pt>
                <c:pt idx="163">
                  <c:v>0.34058360450489289</c:v>
                </c:pt>
                <c:pt idx="164">
                  <c:v>0.34058360450489289</c:v>
                </c:pt>
                <c:pt idx="165">
                  <c:v>0.34058360450489289</c:v>
                </c:pt>
                <c:pt idx="166">
                  <c:v>0.34058360450489289</c:v>
                </c:pt>
                <c:pt idx="167">
                  <c:v>0.34058360450489289</c:v>
                </c:pt>
                <c:pt idx="168">
                  <c:v>0.34058360450489289</c:v>
                </c:pt>
                <c:pt idx="169">
                  <c:v>0.34058360450489289</c:v>
                </c:pt>
                <c:pt idx="170">
                  <c:v>0.34058360450489289</c:v>
                </c:pt>
                <c:pt idx="171">
                  <c:v>0.34058360450489289</c:v>
                </c:pt>
                <c:pt idx="172">
                  <c:v>0.34058360450489289</c:v>
                </c:pt>
                <c:pt idx="173">
                  <c:v>0.34058360450489289</c:v>
                </c:pt>
                <c:pt idx="174">
                  <c:v>0.34058360450489289</c:v>
                </c:pt>
                <c:pt idx="175">
                  <c:v>0.34058360450489289</c:v>
                </c:pt>
                <c:pt idx="176">
                  <c:v>0.34058360450489289</c:v>
                </c:pt>
                <c:pt idx="177">
                  <c:v>0.34058360450489289</c:v>
                </c:pt>
                <c:pt idx="178">
                  <c:v>0.34058360450489289</c:v>
                </c:pt>
                <c:pt idx="179">
                  <c:v>0.34058360450489289</c:v>
                </c:pt>
                <c:pt idx="180">
                  <c:v>0.34058360450489289</c:v>
                </c:pt>
                <c:pt idx="181">
                  <c:v>0.34058360450489289</c:v>
                </c:pt>
                <c:pt idx="182">
                  <c:v>0.34058360450489289</c:v>
                </c:pt>
                <c:pt idx="183">
                  <c:v>0.34058360450489289</c:v>
                </c:pt>
                <c:pt idx="184">
                  <c:v>0.34058360450489289</c:v>
                </c:pt>
                <c:pt idx="185">
                  <c:v>0.34058360450489289</c:v>
                </c:pt>
                <c:pt idx="186">
                  <c:v>0.34058360450489289</c:v>
                </c:pt>
                <c:pt idx="187">
                  <c:v>0.34058360450489289</c:v>
                </c:pt>
                <c:pt idx="188">
                  <c:v>0.34058360450489289</c:v>
                </c:pt>
                <c:pt idx="189">
                  <c:v>0.34058360450489289</c:v>
                </c:pt>
                <c:pt idx="190">
                  <c:v>0.34058360450489289</c:v>
                </c:pt>
                <c:pt idx="191">
                  <c:v>0.34058360450489289</c:v>
                </c:pt>
                <c:pt idx="192">
                  <c:v>0.34058360450489289</c:v>
                </c:pt>
                <c:pt idx="193">
                  <c:v>0.34058360450489289</c:v>
                </c:pt>
                <c:pt idx="194">
                  <c:v>0.34058360450489289</c:v>
                </c:pt>
                <c:pt idx="195">
                  <c:v>0.34058360450489289</c:v>
                </c:pt>
                <c:pt idx="196">
                  <c:v>0.34058360450489289</c:v>
                </c:pt>
                <c:pt idx="197">
                  <c:v>0.34058360450489289</c:v>
                </c:pt>
                <c:pt idx="198">
                  <c:v>0.34058360450489289</c:v>
                </c:pt>
                <c:pt idx="199">
                  <c:v>0.34058360450489289</c:v>
                </c:pt>
                <c:pt idx="200">
                  <c:v>0.34058360450489289</c:v>
                </c:pt>
                <c:pt idx="201">
                  <c:v>0.34058360450489289</c:v>
                </c:pt>
                <c:pt idx="202">
                  <c:v>0.34058360450489289</c:v>
                </c:pt>
                <c:pt idx="203">
                  <c:v>0.34058360450489289</c:v>
                </c:pt>
                <c:pt idx="204">
                  <c:v>0.34058360450489289</c:v>
                </c:pt>
                <c:pt idx="205">
                  <c:v>0.34058360450489289</c:v>
                </c:pt>
                <c:pt idx="206">
                  <c:v>0.34058360450489289</c:v>
                </c:pt>
                <c:pt idx="207">
                  <c:v>0.34058360450489289</c:v>
                </c:pt>
                <c:pt idx="208">
                  <c:v>0.34058360450489289</c:v>
                </c:pt>
                <c:pt idx="209">
                  <c:v>0.34058360450489289</c:v>
                </c:pt>
                <c:pt idx="210">
                  <c:v>0.34058360450489289</c:v>
                </c:pt>
                <c:pt idx="211">
                  <c:v>0.34058360450489289</c:v>
                </c:pt>
                <c:pt idx="212">
                  <c:v>0.34058360450489289</c:v>
                </c:pt>
                <c:pt idx="213">
                  <c:v>0.34058360450489289</c:v>
                </c:pt>
                <c:pt idx="214">
                  <c:v>0.34058360450489289</c:v>
                </c:pt>
                <c:pt idx="215">
                  <c:v>0.34058360450489289</c:v>
                </c:pt>
                <c:pt idx="216">
                  <c:v>0.34058360450489289</c:v>
                </c:pt>
                <c:pt idx="217">
                  <c:v>0.34058360450489289</c:v>
                </c:pt>
                <c:pt idx="218">
                  <c:v>0.34058360450489289</c:v>
                </c:pt>
                <c:pt idx="219">
                  <c:v>0.34058360450489289</c:v>
                </c:pt>
                <c:pt idx="220">
                  <c:v>0.34058360450489289</c:v>
                </c:pt>
                <c:pt idx="221">
                  <c:v>0.34058360450489289</c:v>
                </c:pt>
                <c:pt idx="222">
                  <c:v>0.34058360450489289</c:v>
                </c:pt>
                <c:pt idx="223">
                  <c:v>0.34058360450489289</c:v>
                </c:pt>
                <c:pt idx="224">
                  <c:v>0.34058360450489289</c:v>
                </c:pt>
                <c:pt idx="225">
                  <c:v>0.34058360450489289</c:v>
                </c:pt>
                <c:pt idx="226">
                  <c:v>0.34058360450489289</c:v>
                </c:pt>
                <c:pt idx="227">
                  <c:v>0.34058360450489289</c:v>
                </c:pt>
                <c:pt idx="228">
                  <c:v>0.34058360450489289</c:v>
                </c:pt>
                <c:pt idx="229">
                  <c:v>0.34058360450489289</c:v>
                </c:pt>
                <c:pt idx="230">
                  <c:v>0.34058360450489289</c:v>
                </c:pt>
                <c:pt idx="231">
                  <c:v>0.34058360450489289</c:v>
                </c:pt>
                <c:pt idx="232">
                  <c:v>0.34058360450489289</c:v>
                </c:pt>
                <c:pt idx="233">
                  <c:v>0.34058360450489289</c:v>
                </c:pt>
                <c:pt idx="234">
                  <c:v>0.34058360450489289</c:v>
                </c:pt>
                <c:pt idx="235">
                  <c:v>0.34058360450489289</c:v>
                </c:pt>
                <c:pt idx="236">
                  <c:v>0.34058360450489289</c:v>
                </c:pt>
                <c:pt idx="237">
                  <c:v>0.34058360450489289</c:v>
                </c:pt>
                <c:pt idx="238">
                  <c:v>0.34058360450489289</c:v>
                </c:pt>
                <c:pt idx="239">
                  <c:v>0.34058360450489289</c:v>
                </c:pt>
                <c:pt idx="240">
                  <c:v>0.34058360450489289</c:v>
                </c:pt>
                <c:pt idx="241">
                  <c:v>0.34058360450489289</c:v>
                </c:pt>
                <c:pt idx="242">
                  <c:v>0.34058360450489289</c:v>
                </c:pt>
                <c:pt idx="243">
                  <c:v>0.34058360450489289</c:v>
                </c:pt>
                <c:pt idx="244">
                  <c:v>0.34058360450489289</c:v>
                </c:pt>
                <c:pt idx="245">
                  <c:v>0.34058360450489289</c:v>
                </c:pt>
                <c:pt idx="246">
                  <c:v>0.34058360450489289</c:v>
                </c:pt>
                <c:pt idx="247">
                  <c:v>0.34058360450489289</c:v>
                </c:pt>
                <c:pt idx="248">
                  <c:v>0.34058360450489289</c:v>
                </c:pt>
                <c:pt idx="249">
                  <c:v>0.34058360450489289</c:v>
                </c:pt>
                <c:pt idx="250">
                  <c:v>0.34058360450489289</c:v>
                </c:pt>
                <c:pt idx="251">
                  <c:v>0.34058360450489289</c:v>
                </c:pt>
                <c:pt idx="252">
                  <c:v>0.34058360450489289</c:v>
                </c:pt>
                <c:pt idx="253">
                  <c:v>0.34058360450489289</c:v>
                </c:pt>
                <c:pt idx="254">
                  <c:v>0.34058360450489289</c:v>
                </c:pt>
                <c:pt idx="255">
                  <c:v>0.34058360450489289</c:v>
                </c:pt>
                <c:pt idx="256">
                  <c:v>0.34058360450489289</c:v>
                </c:pt>
                <c:pt idx="257">
                  <c:v>0.34058360450489289</c:v>
                </c:pt>
                <c:pt idx="258">
                  <c:v>0.34058360450489289</c:v>
                </c:pt>
                <c:pt idx="259">
                  <c:v>0.34058360450489289</c:v>
                </c:pt>
                <c:pt idx="260">
                  <c:v>0.34058360450489289</c:v>
                </c:pt>
                <c:pt idx="261">
                  <c:v>0.34058360450489289</c:v>
                </c:pt>
                <c:pt idx="262">
                  <c:v>0.34058360450489289</c:v>
                </c:pt>
                <c:pt idx="263">
                  <c:v>0.34058360450489289</c:v>
                </c:pt>
                <c:pt idx="264">
                  <c:v>0.34058360450489289</c:v>
                </c:pt>
                <c:pt idx="265">
                  <c:v>0.34058360450489289</c:v>
                </c:pt>
                <c:pt idx="266">
                  <c:v>0.34058360450489289</c:v>
                </c:pt>
                <c:pt idx="267">
                  <c:v>0.34058360450489289</c:v>
                </c:pt>
                <c:pt idx="268">
                  <c:v>0.34058360450489289</c:v>
                </c:pt>
                <c:pt idx="269">
                  <c:v>0.34058360450489289</c:v>
                </c:pt>
                <c:pt idx="270">
                  <c:v>0.34058360450489289</c:v>
                </c:pt>
                <c:pt idx="271">
                  <c:v>0.34058360450489289</c:v>
                </c:pt>
                <c:pt idx="272">
                  <c:v>0.34058360450489289</c:v>
                </c:pt>
                <c:pt idx="273">
                  <c:v>0.34058360450489289</c:v>
                </c:pt>
                <c:pt idx="274">
                  <c:v>0.34058360450489289</c:v>
                </c:pt>
                <c:pt idx="275">
                  <c:v>0.34058360450489289</c:v>
                </c:pt>
                <c:pt idx="276">
                  <c:v>0.34058360450489289</c:v>
                </c:pt>
                <c:pt idx="277">
                  <c:v>0.34058360450489289</c:v>
                </c:pt>
                <c:pt idx="278">
                  <c:v>0.34058360450489289</c:v>
                </c:pt>
                <c:pt idx="279">
                  <c:v>0.34058360450489289</c:v>
                </c:pt>
                <c:pt idx="280">
                  <c:v>0.34058360450489289</c:v>
                </c:pt>
                <c:pt idx="281">
                  <c:v>0.34058360450489289</c:v>
                </c:pt>
                <c:pt idx="282">
                  <c:v>0.34058360450489289</c:v>
                </c:pt>
                <c:pt idx="283">
                  <c:v>0.34058360450489289</c:v>
                </c:pt>
                <c:pt idx="284">
                  <c:v>0.34058360450489289</c:v>
                </c:pt>
                <c:pt idx="285">
                  <c:v>0.34058360450489289</c:v>
                </c:pt>
                <c:pt idx="286">
                  <c:v>0.34058360450489289</c:v>
                </c:pt>
                <c:pt idx="287">
                  <c:v>0.34058360450489289</c:v>
                </c:pt>
                <c:pt idx="288">
                  <c:v>0.34058360450489289</c:v>
                </c:pt>
                <c:pt idx="289">
                  <c:v>0.34058360450489289</c:v>
                </c:pt>
                <c:pt idx="290">
                  <c:v>0.34058360450489289</c:v>
                </c:pt>
                <c:pt idx="291">
                  <c:v>0.34058360450489289</c:v>
                </c:pt>
                <c:pt idx="292">
                  <c:v>0.34058360450489289</c:v>
                </c:pt>
                <c:pt idx="293">
                  <c:v>0.34058360450489289</c:v>
                </c:pt>
                <c:pt idx="294">
                  <c:v>0.34058360450489289</c:v>
                </c:pt>
                <c:pt idx="295">
                  <c:v>0.34058360450489289</c:v>
                </c:pt>
                <c:pt idx="296">
                  <c:v>0.34058360450489289</c:v>
                </c:pt>
                <c:pt idx="297">
                  <c:v>0.34058360450489289</c:v>
                </c:pt>
                <c:pt idx="298">
                  <c:v>0.34058360450489289</c:v>
                </c:pt>
                <c:pt idx="299">
                  <c:v>0.34058360450489289</c:v>
                </c:pt>
                <c:pt idx="300">
                  <c:v>0.34058360450489289</c:v>
                </c:pt>
                <c:pt idx="301">
                  <c:v>0.34058360450489289</c:v>
                </c:pt>
                <c:pt idx="302">
                  <c:v>0.34058360450489289</c:v>
                </c:pt>
                <c:pt idx="303">
                  <c:v>0.34058360450489289</c:v>
                </c:pt>
                <c:pt idx="304">
                  <c:v>0.34058360450489289</c:v>
                </c:pt>
                <c:pt idx="305">
                  <c:v>0.34058360450489289</c:v>
                </c:pt>
                <c:pt idx="306">
                  <c:v>0.34058360450489289</c:v>
                </c:pt>
                <c:pt idx="307">
                  <c:v>0.34058360450489289</c:v>
                </c:pt>
                <c:pt idx="308">
                  <c:v>0.34058360450489289</c:v>
                </c:pt>
                <c:pt idx="309">
                  <c:v>0.34058360450489289</c:v>
                </c:pt>
                <c:pt idx="310">
                  <c:v>0.34058360450489289</c:v>
                </c:pt>
                <c:pt idx="311">
                  <c:v>0.34058360450489289</c:v>
                </c:pt>
                <c:pt idx="312">
                  <c:v>0.34058360450489289</c:v>
                </c:pt>
                <c:pt idx="313">
                  <c:v>0.34058360450489289</c:v>
                </c:pt>
                <c:pt idx="314">
                  <c:v>0.34058360450489289</c:v>
                </c:pt>
                <c:pt idx="315">
                  <c:v>0.34058360450489289</c:v>
                </c:pt>
                <c:pt idx="316">
                  <c:v>0.34058360450489289</c:v>
                </c:pt>
                <c:pt idx="317">
                  <c:v>0.34058360450489289</c:v>
                </c:pt>
                <c:pt idx="318">
                  <c:v>0.34058360450489289</c:v>
                </c:pt>
                <c:pt idx="319">
                  <c:v>0.34058360450489289</c:v>
                </c:pt>
                <c:pt idx="320">
                  <c:v>0.34058360450489289</c:v>
                </c:pt>
                <c:pt idx="321">
                  <c:v>0.34058360450489289</c:v>
                </c:pt>
                <c:pt idx="322">
                  <c:v>0.34058360450489289</c:v>
                </c:pt>
                <c:pt idx="323">
                  <c:v>0.34058360450489289</c:v>
                </c:pt>
                <c:pt idx="324">
                  <c:v>0.34058360450489289</c:v>
                </c:pt>
                <c:pt idx="325">
                  <c:v>0.34058360450489289</c:v>
                </c:pt>
                <c:pt idx="326">
                  <c:v>0.34058360450489289</c:v>
                </c:pt>
                <c:pt idx="327">
                  <c:v>0.34058360450489289</c:v>
                </c:pt>
                <c:pt idx="328">
                  <c:v>0.34058360450489289</c:v>
                </c:pt>
                <c:pt idx="329">
                  <c:v>0.34058360450489289</c:v>
                </c:pt>
                <c:pt idx="330">
                  <c:v>0.34058360450489289</c:v>
                </c:pt>
                <c:pt idx="331">
                  <c:v>0.34058360450489289</c:v>
                </c:pt>
                <c:pt idx="332">
                  <c:v>0.34058360450489289</c:v>
                </c:pt>
                <c:pt idx="333">
                  <c:v>0.34058360450489289</c:v>
                </c:pt>
                <c:pt idx="334">
                  <c:v>0.34058360450489289</c:v>
                </c:pt>
                <c:pt idx="335">
                  <c:v>0.34058360450489289</c:v>
                </c:pt>
                <c:pt idx="336">
                  <c:v>0.34058360450489289</c:v>
                </c:pt>
                <c:pt idx="337">
                  <c:v>0.34058360450489289</c:v>
                </c:pt>
                <c:pt idx="338">
                  <c:v>0.34058360450489289</c:v>
                </c:pt>
                <c:pt idx="339">
                  <c:v>0.34058360450489289</c:v>
                </c:pt>
                <c:pt idx="340">
                  <c:v>0.34058360450489289</c:v>
                </c:pt>
                <c:pt idx="341">
                  <c:v>0.34058360450489289</c:v>
                </c:pt>
                <c:pt idx="342">
                  <c:v>0.34058360450489289</c:v>
                </c:pt>
                <c:pt idx="343">
                  <c:v>0.34058360450489289</c:v>
                </c:pt>
                <c:pt idx="344">
                  <c:v>0.34058360450489289</c:v>
                </c:pt>
                <c:pt idx="345">
                  <c:v>0.34058360450489289</c:v>
                </c:pt>
                <c:pt idx="346">
                  <c:v>0.34058360450489289</c:v>
                </c:pt>
                <c:pt idx="347">
                  <c:v>0.34058360450489289</c:v>
                </c:pt>
                <c:pt idx="348">
                  <c:v>0.34058360450489289</c:v>
                </c:pt>
                <c:pt idx="349">
                  <c:v>0.34058360450489289</c:v>
                </c:pt>
                <c:pt idx="350">
                  <c:v>0.34058360450489289</c:v>
                </c:pt>
                <c:pt idx="351">
                  <c:v>0.34058360450489289</c:v>
                </c:pt>
                <c:pt idx="352">
                  <c:v>0.34058360450489289</c:v>
                </c:pt>
                <c:pt idx="353">
                  <c:v>0.34058360450489289</c:v>
                </c:pt>
                <c:pt idx="354">
                  <c:v>0.34058360450489289</c:v>
                </c:pt>
                <c:pt idx="355">
                  <c:v>0.34058360450489289</c:v>
                </c:pt>
                <c:pt idx="356">
                  <c:v>0.34058360450489289</c:v>
                </c:pt>
                <c:pt idx="357">
                  <c:v>0.34058360450489289</c:v>
                </c:pt>
                <c:pt idx="358">
                  <c:v>0.34058360450489289</c:v>
                </c:pt>
                <c:pt idx="359">
                  <c:v>0.34058360450489289</c:v>
                </c:pt>
                <c:pt idx="360">
                  <c:v>0.34058360450489289</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3"/>
          <c:order val="1"/>
          <c:tx>
            <c:strRef>
              <c:f>'Theorie Ausl. el.'!$T$9:$T$10</c:f>
              <c:strCache>
                <c:ptCount val="1"/>
                <c:pt idx="0">
                  <c:v>Eigenverbrauch (tE2 &gt;tS1)</c:v>
                </c:pt>
              </c:strCache>
            </c:strRef>
          </c:tx>
          <c:spPr>
            <a:solidFill>
              <a:srgbClr val="00B050">
                <a:alpha val="28000"/>
              </a:srgbClr>
            </a:solidFill>
          </c:spPr>
          <c:val>
            <c:numRef>
              <c:f>'Theorie Ausl. el.'!$T$11:$T$888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0.34058360450489289</c:v>
                </c:pt>
                <c:pt idx="38">
                  <c:v>0.34058360450489289</c:v>
                </c:pt>
                <c:pt idx="39">
                  <c:v>0.34058360450489289</c:v>
                </c:pt>
                <c:pt idx="40">
                  <c:v>0.34058360450489289</c:v>
                </c:pt>
                <c:pt idx="41">
                  <c:v>0.34058360450489289</c:v>
                </c:pt>
                <c:pt idx="42">
                  <c:v>0.34058360450489289</c:v>
                </c:pt>
                <c:pt idx="43">
                  <c:v>0.34058360450489289</c:v>
                </c:pt>
                <c:pt idx="44">
                  <c:v>0.34058360450489289</c:v>
                </c:pt>
                <c:pt idx="45">
                  <c:v>0.34058360450489289</c:v>
                </c:pt>
                <c:pt idx="46">
                  <c:v>0.34058360450489289</c:v>
                </c:pt>
                <c:pt idx="47">
                  <c:v>0.34058360450489289</c:v>
                </c:pt>
                <c:pt idx="48">
                  <c:v>0.34058360450489289</c:v>
                </c:pt>
                <c:pt idx="49">
                  <c:v>0.34058360450489289</c:v>
                </c:pt>
                <c:pt idx="50">
                  <c:v>0.34058360450489289</c:v>
                </c:pt>
                <c:pt idx="51">
                  <c:v>0.34058360450489289</c:v>
                </c:pt>
                <c:pt idx="52">
                  <c:v>0.34058360450489289</c:v>
                </c:pt>
                <c:pt idx="53">
                  <c:v>0.34058360450489289</c:v>
                </c:pt>
                <c:pt idx="54">
                  <c:v>0.34058360450489289</c:v>
                </c:pt>
                <c:pt idx="55">
                  <c:v>0.34058360450489289</c:v>
                </c:pt>
                <c:pt idx="56">
                  <c:v>0.34058360450489289</c:v>
                </c:pt>
                <c:pt idx="57">
                  <c:v>0.34058360450489289</c:v>
                </c:pt>
                <c:pt idx="58">
                  <c:v>0.34058360450489289</c:v>
                </c:pt>
                <c:pt idx="59">
                  <c:v>0.34058360450489289</c:v>
                </c:pt>
                <c:pt idx="60">
                  <c:v>0.34058360450489289</c:v>
                </c:pt>
                <c:pt idx="61">
                  <c:v>0.34058360450489289</c:v>
                </c:pt>
                <c:pt idx="62">
                  <c:v>0.34058360450489289</c:v>
                </c:pt>
                <c:pt idx="63">
                  <c:v>0.34058360450489289</c:v>
                </c:pt>
                <c:pt idx="64">
                  <c:v>0.34058360450489289</c:v>
                </c:pt>
                <c:pt idx="65">
                  <c:v>0.34058360450489289</c:v>
                </c:pt>
                <c:pt idx="66">
                  <c:v>0.34058360450489289</c:v>
                </c:pt>
                <c:pt idx="67">
                  <c:v>0.34058360450489289</c:v>
                </c:pt>
                <c:pt idx="68">
                  <c:v>0.34058360450489289</c:v>
                </c:pt>
                <c:pt idx="69">
                  <c:v>0.34058360450489289</c:v>
                </c:pt>
                <c:pt idx="70">
                  <c:v>0.34058360450489289</c:v>
                </c:pt>
                <c:pt idx="71">
                  <c:v>0.34058360450489289</c:v>
                </c:pt>
                <c:pt idx="72">
                  <c:v>0.34058360450489289</c:v>
                </c:pt>
                <c:pt idx="73">
                  <c:v>0.34058360450489289</c:v>
                </c:pt>
                <c:pt idx="74">
                  <c:v>0.34058360450489289</c:v>
                </c:pt>
                <c:pt idx="75">
                  <c:v>0.34058360450489289</c:v>
                </c:pt>
                <c:pt idx="76">
                  <c:v>0.34058360450489289</c:v>
                </c:pt>
                <c:pt idx="77">
                  <c:v>0.34058360450489289</c:v>
                </c:pt>
                <c:pt idx="78">
                  <c:v>0.34058360450489289</c:v>
                </c:pt>
                <c:pt idx="79">
                  <c:v>0.34058360450489289</c:v>
                </c:pt>
                <c:pt idx="80">
                  <c:v>0.34058360450489289</c:v>
                </c:pt>
                <c:pt idx="81">
                  <c:v>0.34058360450489289</c:v>
                </c:pt>
                <c:pt idx="82">
                  <c:v>0.34058360450489289</c:v>
                </c:pt>
                <c:pt idx="83">
                  <c:v>0.34058360450489289</c:v>
                </c:pt>
                <c:pt idx="84">
                  <c:v>0.34058360450489289</c:v>
                </c:pt>
                <c:pt idx="85">
                  <c:v>0.34058360450489289</c:v>
                </c:pt>
                <c:pt idx="86">
                  <c:v>0.34058360450489289</c:v>
                </c:pt>
                <c:pt idx="87">
                  <c:v>0.34058360450489289</c:v>
                </c:pt>
                <c:pt idx="88">
                  <c:v>0.34058360450489289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5"/>
          <c:order val="2"/>
          <c:tx>
            <c:v>Eigenverbrauch BHKW2</c:v>
          </c:tx>
          <c:spPr>
            <a:solidFill>
              <a:srgbClr val="00B050">
                <a:alpha val="32000"/>
              </a:srgbClr>
            </a:solidFill>
            <a:ln>
              <a:noFill/>
            </a:ln>
          </c:spPr>
          <c:val>
            <c:numRef>
              <c:f>'Theorie Ausl. el.'!$V$11:$V$888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0.34058360450489289</c:v>
                </c:pt>
                <c:pt idx="38">
                  <c:v>0.34058360450489289</c:v>
                </c:pt>
                <c:pt idx="39">
                  <c:v>0.34058360450489289</c:v>
                </c:pt>
                <c:pt idx="40">
                  <c:v>0.34058360450489289</c:v>
                </c:pt>
                <c:pt idx="41">
                  <c:v>0.34058360450489289</c:v>
                </c:pt>
                <c:pt idx="42">
                  <c:v>0.34058360450489289</c:v>
                </c:pt>
                <c:pt idx="43">
                  <c:v>0.34058360450489289</c:v>
                </c:pt>
                <c:pt idx="44">
                  <c:v>0.34058360450489289</c:v>
                </c:pt>
                <c:pt idx="45">
                  <c:v>0.34058360450489289</c:v>
                </c:pt>
                <c:pt idx="46">
                  <c:v>0.34058360450489289</c:v>
                </c:pt>
                <c:pt idx="47">
                  <c:v>0.34058360450489289</c:v>
                </c:pt>
                <c:pt idx="48">
                  <c:v>0.34058360450489289</c:v>
                </c:pt>
                <c:pt idx="49">
                  <c:v>0.34058360450489289</c:v>
                </c:pt>
                <c:pt idx="50">
                  <c:v>0.34058360450489289</c:v>
                </c:pt>
                <c:pt idx="51">
                  <c:v>0.34058360450489289</c:v>
                </c:pt>
                <c:pt idx="52">
                  <c:v>0.34058360450489289</c:v>
                </c:pt>
                <c:pt idx="53">
                  <c:v>0.34058360450489289</c:v>
                </c:pt>
                <c:pt idx="54">
                  <c:v>0.34058360450489289</c:v>
                </c:pt>
                <c:pt idx="55">
                  <c:v>0.34058360450489289</c:v>
                </c:pt>
                <c:pt idx="56">
                  <c:v>0.34058360450489289</c:v>
                </c:pt>
                <c:pt idx="57">
                  <c:v>0.34058360450489289</c:v>
                </c:pt>
                <c:pt idx="58">
                  <c:v>0.34058360450489289</c:v>
                </c:pt>
                <c:pt idx="59">
                  <c:v>0.34058360450489289</c:v>
                </c:pt>
                <c:pt idx="60">
                  <c:v>0.34058360450489289</c:v>
                </c:pt>
                <c:pt idx="61">
                  <c:v>0.34058360450489289</c:v>
                </c:pt>
                <c:pt idx="62">
                  <c:v>0.34058360450489289</c:v>
                </c:pt>
                <c:pt idx="63">
                  <c:v>0.34058360450489289</c:v>
                </c:pt>
                <c:pt idx="64">
                  <c:v>0.34058360450489289</c:v>
                </c:pt>
                <c:pt idx="65">
                  <c:v>0.34058360450489289</c:v>
                </c:pt>
                <c:pt idx="66">
                  <c:v>0.34058360450489289</c:v>
                </c:pt>
                <c:pt idx="67">
                  <c:v>0.34058360450489289</c:v>
                </c:pt>
                <c:pt idx="68">
                  <c:v>0.34058360450489289</c:v>
                </c:pt>
                <c:pt idx="69">
                  <c:v>0.34058360450489289</c:v>
                </c:pt>
                <c:pt idx="70">
                  <c:v>0.34058360450489289</c:v>
                </c:pt>
                <c:pt idx="71">
                  <c:v>0.34058360450489289</c:v>
                </c:pt>
                <c:pt idx="72">
                  <c:v>0.34058360450489289</c:v>
                </c:pt>
                <c:pt idx="73">
                  <c:v>0.34058360450489289</c:v>
                </c:pt>
                <c:pt idx="74">
                  <c:v>0.34058360450489289</c:v>
                </c:pt>
                <c:pt idx="75">
                  <c:v>0.34058360450489289</c:v>
                </c:pt>
                <c:pt idx="76">
                  <c:v>0.34058360450489289</c:v>
                </c:pt>
                <c:pt idx="77">
                  <c:v>0.34058360450489289</c:v>
                </c:pt>
                <c:pt idx="78">
                  <c:v>0.34058360450489289</c:v>
                </c:pt>
                <c:pt idx="79">
                  <c:v>0.34058360450489289</c:v>
                </c:pt>
                <c:pt idx="80">
                  <c:v>0.34058360450489289</c:v>
                </c:pt>
                <c:pt idx="81">
                  <c:v>0.34058360450489289</c:v>
                </c:pt>
                <c:pt idx="82">
                  <c:v>0.34058360450489289</c:v>
                </c:pt>
                <c:pt idx="83">
                  <c:v>0.34058360450489289</c:v>
                </c:pt>
                <c:pt idx="84">
                  <c:v>0.34058360450489289</c:v>
                </c:pt>
                <c:pt idx="85">
                  <c:v>0.34058360450489289</c:v>
                </c:pt>
                <c:pt idx="86">
                  <c:v>0.34058360450489289</c:v>
                </c:pt>
                <c:pt idx="87">
                  <c:v>0.34058360450489289</c:v>
                </c:pt>
                <c:pt idx="88">
                  <c:v>0.34058360450489289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4"/>
          <c:order val="3"/>
          <c:tx>
            <c:v>Eigenverbrauch BHKW2 tE2&lt;tS2</c:v>
          </c:tx>
          <c:spPr>
            <a:solidFill>
              <a:srgbClr val="00B050">
                <a:alpha val="49000"/>
              </a:srgbClr>
            </a:solidFill>
            <a:ln>
              <a:noFill/>
            </a:ln>
          </c:spPr>
          <c:val>
            <c:numRef>
              <c:f>'Theorie Ausl. el.'!$U$11:$U$888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4"/>
          <c:tx>
            <c:v>BHKW1</c:v>
          </c:tx>
          <c:spPr>
            <a:solidFill>
              <a:schemeClr val="bg1"/>
            </a:solidFill>
            <a:ln w="19050">
              <a:solidFill>
                <a:schemeClr val="tx2"/>
              </a:solidFill>
            </a:ln>
          </c:spPr>
          <c:val>
            <c:numRef>
              <c:f>'Theorie Ausl. el.'!$N$11:$N$888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0.29316057096623693</c:v>
                </c:pt>
                <c:pt idx="135">
                  <c:v>0.29316057096623693</c:v>
                </c:pt>
                <c:pt idx="136">
                  <c:v>0.29316057096623693</c:v>
                </c:pt>
                <c:pt idx="137">
                  <c:v>0.29316057096623693</c:v>
                </c:pt>
                <c:pt idx="138">
                  <c:v>0.29316057096623693</c:v>
                </c:pt>
                <c:pt idx="139">
                  <c:v>0.29316057096623693</c:v>
                </c:pt>
                <c:pt idx="140">
                  <c:v>0.29316057096623693</c:v>
                </c:pt>
                <c:pt idx="141">
                  <c:v>0.29316057096623693</c:v>
                </c:pt>
                <c:pt idx="142">
                  <c:v>0.29316057096623693</c:v>
                </c:pt>
                <c:pt idx="143">
                  <c:v>0.29316057096623693</c:v>
                </c:pt>
                <c:pt idx="144">
                  <c:v>0.29316057096623693</c:v>
                </c:pt>
                <c:pt idx="145">
                  <c:v>0.29316057096623693</c:v>
                </c:pt>
                <c:pt idx="146">
                  <c:v>0.29316057096623693</c:v>
                </c:pt>
                <c:pt idx="147">
                  <c:v>0.29316057096623693</c:v>
                </c:pt>
                <c:pt idx="148">
                  <c:v>0.29316057096623693</c:v>
                </c:pt>
                <c:pt idx="149">
                  <c:v>0.29316057096623693</c:v>
                </c:pt>
                <c:pt idx="150">
                  <c:v>0.29316057096623693</c:v>
                </c:pt>
                <c:pt idx="151">
                  <c:v>0.29316057096623693</c:v>
                </c:pt>
                <c:pt idx="152">
                  <c:v>0.29316057096623693</c:v>
                </c:pt>
                <c:pt idx="153">
                  <c:v>0.29316057096623693</c:v>
                </c:pt>
                <c:pt idx="154">
                  <c:v>0.29316057096623693</c:v>
                </c:pt>
                <c:pt idx="155">
                  <c:v>0.29316057096623693</c:v>
                </c:pt>
                <c:pt idx="156">
                  <c:v>0.29316057096623693</c:v>
                </c:pt>
                <c:pt idx="157">
                  <c:v>0.29316057096623693</c:v>
                </c:pt>
                <c:pt idx="158">
                  <c:v>0.29316057096623693</c:v>
                </c:pt>
                <c:pt idx="159">
                  <c:v>0.29316057096623693</c:v>
                </c:pt>
                <c:pt idx="160">
                  <c:v>0.29316057096623693</c:v>
                </c:pt>
                <c:pt idx="161">
                  <c:v>0.29316057096623693</c:v>
                </c:pt>
                <c:pt idx="162">
                  <c:v>0.29316057096623693</c:v>
                </c:pt>
                <c:pt idx="163">
                  <c:v>0.29316057096623693</c:v>
                </c:pt>
                <c:pt idx="164">
                  <c:v>0.29316057096623693</c:v>
                </c:pt>
                <c:pt idx="165">
                  <c:v>0.29316057096623693</c:v>
                </c:pt>
                <c:pt idx="166">
                  <c:v>0.29316057096623693</c:v>
                </c:pt>
                <c:pt idx="167">
                  <c:v>0.29316057096623693</c:v>
                </c:pt>
                <c:pt idx="168">
                  <c:v>0.29316057096623693</c:v>
                </c:pt>
                <c:pt idx="169">
                  <c:v>0.29316057096623693</c:v>
                </c:pt>
                <c:pt idx="170">
                  <c:v>0.29316057096623693</c:v>
                </c:pt>
                <c:pt idx="171">
                  <c:v>0.29316057096623693</c:v>
                </c:pt>
                <c:pt idx="172">
                  <c:v>0.29316057096623693</c:v>
                </c:pt>
                <c:pt idx="173">
                  <c:v>0.29316057096623693</c:v>
                </c:pt>
                <c:pt idx="174">
                  <c:v>0.29316057096623693</c:v>
                </c:pt>
                <c:pt idx="175">
                  <c:v>0.29316057096623693</c:v>
                </c:pt>
                <c:pt idx="176">
                  <c:v>0.29316057096623693</c:v>
                </c:pt>
                <c:pt idx="177">
                  <c:v>0.29316057096623693</c:v>
                </c:pt>
                <c:pt idx="178">
                  <c:v>0.29316057096623693</c:v>
                </c:pt>
                <c:pt idx="179">
                  <c:v>0.29316057096623693</c:v>
                </c:pt>
                <c:pt idx="180">
                  <c:v>0.29316057096623693</c:v>
                </c:pt>
                <c:pt idx="181">
                  <c:v>0.29316057096623693</c:v>
                </c:pt>
                <c:pt idx="182">
                  <c:v>0.29316057096623693</c:v>
                </c:pt>
                <c:pt idx="183">
                  <c:v>0.29316057096623693</c:v>
                </c:pt>
                <c:pt idx="184">
                  <c:v>0.29316057096623693</c:v>
                </c:pt>
                <c:pt idx="185">
                  <c:v>0.29316057096623693</c:v>
                </c:pt>
                <c:pt idx="186">
                  <c:v>0.29316057096623693</c:v>
                </c:pt>
                <c:pt idx="187">
                  <c:v>0.29316057096623693</c:v>
                </c:pt>
                <c:pt idx="188">
                  <c:v>0.29316057096623693</c:v>
                </c:pt>
                <c:pt idx="189">
                  <c:v>0.29316057096623693</c:v>
                </c:pt>
                <c:pt idx="190">
                  <c:v>0.29316057096623693</c:v>
                </c:pt>
                <c:pt idx="191">
                  <c:v>0.29316057096623693</c:v>
                </c:pt>
                <c:pt idx="192">
                  <c:v>0.29316057096623693</c:v>
                </c:pt>
                <c:pt idx="193">
                  <c:v>0.29316057096623693</c:v>
                </c:pt>
                <c:pt idx="194">
                  <c:v>0.29316057096623693</c:v>
                </c:pt>
                <c:pt idx="195">
                  <c:v>0.29316057096623693</c:v>
                </c:pt>
                <c:pt idx="196">
                  <c:v>0.29316057096623693</c:v>
                </c:pt>
                <c:pt idx="197">
                  <c:v>0.29316057096623693</c:v>
                </c:pt>
                <c:pt idx="198">
                  <c:v>0.29316057096623693</c:v>
                </c:pt>
                <c:pt idx="199">
                  <c:v>0.29316057096623693</c:v>
                </c:pt>
                <c:pt idx="200">
                  <c:v>0.29316057096623693</c:v>
                </c:pt>
                <c:pt idx="201">
                  <c:v>0.29316057096623693</c:v>
                </c:pt>
                <c:pt idx="202">
                  <c:v>0.29316057096623693</c:v>
                </c:pt>
                <c:pt idx="203">
                  <c:v>0.29316057096623693</c:v>
                </c:pt>
                <c:pt idx="204">
                  <c:v>0.29316057096623693</c:v>
                </c:pt>
                <c:pt idx="205">
                  <c:v>0.29316057096623693</c:v>
                </c:pt>
                <c:pt idx="206">
                  <c:v>0.29316057096623693</c:v>
                </c:pt>
                <c:pt idx="207">
                  <c:v>0.29316057096623693</c:v>
                </c:pt>
                <c:pt idx="208">
                  <c:v>0.29316057096623693</c:v>
                </c:pt>
                <c:pt idx="209">
                  <c:v>0.29316057096623693</c:v>
                </c:pt>
                <c:pt idx="210">
                  <c:v>0.29316057096623693</c:v>
                </c:pt>
                <c:pt idx="211">
                  <c:v>0.29316057096623693</c:v>
                </c:pt>
                <c:pt idx="212">
                  <c:v>0.29316057096623693</c:v>
                </c:pt>
                <c:pt idx="213">
                  <c:v>0.29316057096623693</c:v>
                </c:pt>
                <c:pt idx="214">
                  <c:v>0.29316057096623693</c:v>
                </c:pt>
                <c:pt idx="215">
                  <c:v>0.29316057096623693</c:v>
                </c:pt>
                <c:pt idx="216">
                  <c:v>0.29316057096623693</c:v>
                </c:pt>
                <c:pt idx="217">
                  <c:v>0.29316057096623693</c:v>
                </c:pt>
                <c:pt idx="218">
                  <c:v>0.29316057096623693</c:v>
                </c:pt>
                <c:pt idx="219">
                  <c:v>0.29316057096623693</c:v>
                </c:pt>
                <c:pt idx="220">
                  <c:v>0.29316057096623693</c:v>
                </c:pt>
                <c:pt idx="221">
                  <c:v>0.29316057096623693</c:v>
                </c:pt>
                <c:pt idx="222">
                  <c:v>0.29316057096623693</c:v>
                </c:pt>
                <c:pt idx="223">
                  <c:v>0.29316057096623693</c:v>
                </c:pt>
                <c:pt idx="224">
                  <c:v>0.29316057096623693</c:v>
                </c:pt>
                <c:pt idx="225">
                  <c:v>0.29316057096623693</c:v>
                </c:pt>
                <c:pt idx="226">
                  <c:v>0.29316057096623693</c:v>
                </c:pt>
                <c:pt idx="227">
                  <c:v>0.29316057096623693</c:v>
                </c:pt>
                <c:pt idx="228">
                  <c:v>0.29316057096623693</c:v>
                </c:pt>
                <c:pt idx="229">
                  <c:v>0.29316057096623693</c:v>
                </c:pt>
                <c:pt idx="230">
                  <c:v>0.29316057096623693</c:v>
                </c:pt>
                <c:pt idx="231">
                  <c:v>0.29316057096623693</c:v>
                </c:pt>
                <c:pt idx="232">
                  <c:v>0.29316057096623693</c:v>
                </c:pt>
                <c:pt idx="233">
                  <c:v>0.29316057096623693</c:v>
                </c:pt>
                <c:pt idx="234">
                  <c:v>0.29316057096623693</c:v>
                </c:pt>
                <c:pt idx="235">
                  <c:v>0.29316057096623693</c:v>
                </c:pt>
                <c:pt idx="236">
                  <c:v>0.29316057096623693</c:v>
                </c:pt>
                <c:pt idx="237">
                  <c:v>0.29316057096623693</c:v>
                </c:pt>
                <c:pt idx="238">
                  <c:v>0.29316057096623693</c:v>
                </c:pt>
                <c:pt idx="239">
                  <c:v>0.29316057096623693</c:v>
                </c:pt>
                <c:pt idx="240">
                  <c:v>0.29316057096623693</c:v>
                </c:pt>
                <c:pt idx="241">
                  <c:v>0.29316057096623693</c:v>
                </c:pt>
                <c:pt idx="242">
                  <c:v>0.29316057096623693</c:v>
                </c:pt>
                <c:pt idx="243">
                  <c:v>0.29316057096623693</c:v>
                </c:pt>
                <c:pt idx="244">
                  <c:v>0.29316057096623693</c:v>
                </c:pt>
                <c:pt idx="245">
                  <c:v>0.29316057096623693</c:v>
                </c:pt>
                <c:pt idx="246">
                  <c:v>0.29316057096623693</c:v>
                </c:pt>
                <c:pt idx="247">
                  <c:v>0.29316057096623693</c:v>
                </c:pt>
                <c:pt idx="248">
                  <c:v>0.29316057096623693</c:v>
                </c:pt>
                <c:pt idx="249">
                  <c:v>0.29316057096623693</c:v>
                </c:pt>
                <c:pt idx="250">
                  <c:v>0.29316057096623693</c:v>
                </c:pt>
                <c:pt idx="251">
                  <c:v>0.29316057096623693</c:v>
                </c:pt>
                <c:pt idx="252">
                  <c:v>0.29316057096623693</c:v>
                </c:pt>
                <c:pt idx="253">
                  <c:v>0.29316057096623693</c:v>
                </c:pt>
                <c:pt idx="254">
                  <c:v>0.29316057096623693</c:v>
                </c:pt>
                <c:pt idx="255">
                  <c:v>0.29316057096623693</c:v>
                </c:pt>
                <c:pt idx="256">
                  <c:v>0.29316057096623693</c:v>
                </c:pt>
                <c:pt idx="257">
                  <c:v>0.29316057096623693</c:v>
                </c:pt>
                <c:pt idx="258">
                  <c:v>0.29316057096623693</c:v>
                </c:pt>
                <c:pt idx="259">
                  <c:v>0.29316057096623693</c:v>
                </c:pt>
                <c:pt idx="260">
                  <c:v>0.29316057096623693</c:v>
                </c:pt>
                <c:pt idx="261">
                  <c:v>0.29316057096623693</c:v>
                </c:pt>
                <c:pt idx="262">
                  <c:v>0.29316057096623693</c:v>
                </c:pt>
                <c:pt idx="263">
                  <c:v>0.29316057096623693</c:v>
                </c:pt>
                <c:pt idx="264">
                  <c:v>0.29316057096623693</c:v>
                </c:pt>
                <c:pt idx="265">
                  <c:v>0.29316057096623693</c:v>
                </c:pt>
                <c:pt idx="266">
                  <c:v>0.29316057096623693</c:v>
                </c:pt>
                <c:pt idx="267">
                  <c:v>0.29316057096623693</c:v>
                </c:pt>
                <c:pt idx="268">
                  <c:v>0.29316057096623693</c:v>
                </c:pt>
                <c:pt idx="269">
                  <c:v>0.29316057096623693</c:v>
                </c:pt>
                <c:pt idx="270">
                  <c:v>0.29316057096623693</c:v>
                </c:pt>
                <c:pt idx="271">
                  <c:v>0.29316057096623693</c:v>
                </c:pt>
                <c:pt idx="272">
                  <c:v>0.29316057096623693</c:v>
                </c:pt>
                <c:pt idx="273">
                  <c:v>0.29316057096623693</c:v>
                </c:pt>
                <c:pt idx="274">
                  <c:v>0.29316057096623693</c:v>
                </c:pt>
                <c:pt idx="275">
                  <c:v>0.29316057096623693</c:v>
                </c:pt>
                <c:pt idx="276">
                  <c:v>0.29316057096623693</c:v>
                </c:pt>
                <c:pt idx="277">
                  <c:v>0.29316057096623693</c:v>
                </c:pt>
                <c:pt idx="278">
                  <c:v>0.29316057096623693</c:v>
                </c:pt>
                <c:pt idx="279">
                  <c:v>0.29316057096623693</c:v>
                </c:pt>
                <c:pt idx="280">
                  <c:v>0.29316057096623693</c:v>
                </c:pt>
                <c:pt idx="281">
                  <c:v>0.29316057096623693</c:v>
                </c:pt>
                <c:pt idx="282">
                  <c:v>0.29316057096623693</c:v>
                </c:pt>
                <c:pt idx="283">
                  <c:v>0.29316057096623693</c:v>
                </c:pt>
                <c:pt idx="284">
                  <c:v>0.29316057096623693</c:v>
                </c:pt>
                <c:pt idx="285">
                  <c:v>0.29316057096623693</c:v>
                </c:pt>
                <c:pt idx="286">
                  <c:v>0.29316057096623693</c:v>
                </c:pt>
                <c:pt idx="287">
                  <c:v>0.29316057096623693</c:v>
                </c:pt>
                <c:pt idx="288">
                  <c:v>0.29316057096623693</c:v>
                </c:pt>
                <c:pt idx="289">
                  <c:v>0.29316057096623693</c:v>
                </c:pt>
                <c:pt idx="290">
                  <c:v>0.29316057096623693</c:v>
                </c:pt>
                <c:pt idx="291">
                  <c:v>0.29316057096623693</c:v>
                </c:pt>
                <c:pt idx="292">
                  <c:v>0.29316057096623693</c:v>
                </c:pt>
                <c:pt idx="293">
                  <c:v>0.29316057096623693</c:v>
                </c:pt>
                <c:pt idx="294">
                  <c:v>0.29316057096623693</c:v>
                </c:pt>
                <c:pt idx="295">
                  <c:v>0.29316057096623693</c:v>
                </c:pt>
                <c:pt idx="296">
                  <c:v>0.29316057096623693</c:v>
                </c:pt>
                <c:pt idx="297">
                  <c:v>0.29316057096623693</c:v>
                </c:pt>
                <c:pt idx="298">
                  <c:v>0.29316057096623693</c:v>
                </c:pt>
                <c:pt idx="299">
                  <c:v>0.29316057096623693</c:v>
                </c:pt>
                <c:pt idx="300">
                  <c:v>0.29316057096623693</c:v>
                </c:pt>
                <c:pt idx="301">
                  <c:v>0.29316057096623693</c:v>
                </c:pt>
                <c:pt idx="302">
                  <c:v>0.29316057096623693</c:v>
                </c:pt>
                <c:pt idx="303">
                  <c:v>0.29316057096623693</c:v>
                </c:pt>
                <c:pt idx="304">
                  <c:v>0.29316057096623693</c:v>
                </c:pt>
                <c:pt idx="305">
                  <c:v>0.29316057096623693</c:v>
                </c:pt>
                <c:pt idx="306">
                  <c:v>0.29316057096623693</c:v>
                </c:pt>
                <c:pt idx="307">
                  <c:v>0.29316057096623693</c:v>
                </c:pt>
                <c:pt idx="308">
                  <c:v>0.29316057096623693</c:v>
                </c:pt>
                <c:pt idx="309">
                  <c:v>0.29316057096623693</c:v>
                </c:pt>
                <c:pt idx="310">
                  <c:v>0.29316057096623693</c:v>
                </c:pt>
                <c:pt idx="311">
                  <c:v>0.29316057096623693</c:v>
                </c:pt>
                <c:pt idx="312">
                  <c:v>0.29316057096623693</c:v>
                </c:pt>
                <c:pt idx="313">
                  <c:v>0.29316057096623693</c:v>
                </c:pt>
                <c:pt idx="314">
                  <c:v>0.29316057096623693</c:v>
                </c:pt>
                <c:pt idx="315">
                  <c:v>0.29316057096623693</c:v>
                </c:pt>
                <c:pt idx="316">
                  <c:v>0.29316057096623693</c:v>
                </c:pt>
                <c:pt idx="317">
                  <c:v>0.29316057096623693</c:v>
                </c:pt>
                <c:pt idx="318">
                  <c:v>0.29316057096623693</c:v>
                </c:pt>
                <c:pt idx="319">
                  <c:v>0.29316057096623693</c:v>
                </c:pt>
                <c:pt idx="320">
                  <c:v>0.29316057096623693</c:v>
                </c:pt>
                <c:pt idx="321">
                  <c:v>0.29316057096623693</c:v>
                </c:pt>
                <c:pt idx="322">
                  <c:v>0.29316057096623693</c:v>
                </c:pt>
                <c:pt idx="323">
                  <c:v>0.29316057096623693</c:v>
                </c:pt>
                <c:pt idx="324">
                  <c:v>0.29316057096623693</c:v>
                </c:pt>
                <c:pt idx="325">
                  <c:v>0.29316057096623693</c:v>
                </c:pt>
                <c:pt idx="326">
                  <c:v>0.29316057096623693</c:v>
                </c:pt>
                <c:pt idx="327">
                  <c:v>0.29316057096623693</c:v>
                </c:pt>
                <c:pt idx="328">
                  <c:v>0.29316057096623693</c:v>
                </c:pt>
                <c:pt idx="329">
                  <c:v>0.29316057096623693</c:v>
                </c:pt>
                <c:pt idx="330">
                  <c:v>0.29316057096623693</c:v>
                </c:pt>
                <c:pt idx="331">
                  <c:v>0.29316057096623693</c:v>
                </c:pt>
                <c:pt idx="332">
                  <c:v>0.29316057096623693</c:v>
                </c:pt>
                <c:pt idx="333">
                  <c:v>0.29316057096623693</c:v>
                </c:pt>
                <c:pt idx="334">
                  <c:v>0.29316057096623693</c:v>
                </c:pt>
                <c:pt idx="335">
                  <c:v>0.29316057096623693</c:v>
                </c:pt>
                <c:pt idx="336">
                  <c:v>0.29316057096623693</c:v>
                </c:pt>
                <c:pt idx="337">
                  <c:v>0.29316057096623693</c:v>
                </c:pt>
                <c:pt idx="338">
                  <c:v>0.29316057096623693</c:v>
                </c:pt>
                <c:pt idx="339">
                  <c:v>0.29316057096623693</c:v>
                </c:pt>
                <c:pt idx="340">
                  <c:v>0.29316057096623693</c:v>
                </c:pt>
                <c:pt idx="341">
                  <c:v>0.29316057096623693</c:v>
                </c:pt>
                <c:pt idx="342">
                  <c:v>0.29316057096623693</c:v>
                </c:pt>
                <c:pt idx="343">
                  <c:v>0.29316057096623693</c:v>
                </c:pt>
                <c:pt idx="344">
                  <c:v>0.29316057096623693</c:v>
                </c:pt>
                <c:pt idx="345">
                  <c:v>0.29316057096623693</c:v>
                </c:pt>
                <c:pt idx="346">
                  <c:v>0.29316057096623693</c:v>
                </c:pt>
                <c:pt idx="347">
                  <c:v>0.29316057096623693</c:v>
                </c:pt>
                <c:pt idx="348">
                  <c:v>0.29316057096623693</c:v>
                </c:pt>
                <c:pt idx="349">
                  <c:v>0.29316057096623693</c:v>
                </c:pt>
                <c:pt idx="350">
                  <c:v>0.29316057096623693</c:v>
                </c:pt>
                <c:pt idx="351">
                  <c:v>0.29316057096623693</c:v>
                </c:pt>
                <c:pt idx="352">
                  <c:v>0.29316057096623693</c:v>
                </c:pt>
                <c:pt idx="353">
                  <c:v>0.29316057096623693</c:v>
                </c:pt>
                <c:pt idx="354">
                  <c:v>0.29316057096623693</c:v>
                </c:pt>
                <c:pt idx="355">
                  <c:v>0.29316057096623693</c:v>
                </c:pt>
                <c:pt idx="356">
                  <c:v>0.29316057096623693</c:v>
                </c:pt>
                <c:pt idx="357">
                  <c:v>0.29316057096623693</c:v>
                </c:pt>
                <c:pt idx="358">
                  <c:v>0.29316057096623693</c:v>
                </c:pt>
                <c:pt idx="359">
                  <c:v>0.29316057096623693</c:v>
                </c:pt>
                <c:pt idx="360">
                  <c:v>0.29316057096623693</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5"/>
          <c:tx>
            <c:v>JDL</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0.69443381575285246</c:v>
                </c:pt>
                <c:pt idx="2">
                  <c:v>0.65587958886986808</c:v>
                </c:pt>
                <c:pt idx="3">
                  <c:v>0.63110947023280151</c:v>
                </c:pt>
                <c:pt idx="4">
                  <c:v>0.61246085639963455</c:v>
                </c:pt>
                <c:pt idx="5">
                  <c:v>0.59734905722682874</c:v>
                </c:pt>
                <c:pt idx="6">
                  <c:v>0.58456541558006014</c:v>
                </c:pt>
                <c:pt idx="7">
                  <c:v>0.57344087123987664</c:v>
                </c:pt>
                <c:pt idx="8">
                  <c:v>0.5635638486851906</c:v>
                </c:pt>
                <c:pt idx="9">
                  <c:v>0.55466203406244663</c:v>
                </c:pt>
                <c:pt idx="10">
                  <c:v>0.54654534725292536</c:v>
                </c:pt>
                <c:pt idx="11">
                  <c:v>0.5390755445258899</c:v>
                </c:pt>
                <c:pt idx="12">
                  <c:v>0.53214875415456009</c:v>
                </c:pt>
                <c:pt idx="13">
                  <c:v>0.52568483696480395</c:v>
                </c:pt>
                <c:pt idx="14">
                  <c:v>0.51962059178145203</c:v>
                </c:pt>
                <c:pt idx="15">
                  <c:v>0.51390524459761577</c:v>
                </c:pt>
                <c:pt idx="16">
                  <c:v>0.5084973548609979</c:v>
                </c:pt>
                <c:pt idx="17">
                  <c:v>0.50336263412320648</c:v>
                </c:pt>
                <c:pt idx="18">
                  <c:v>0.49847237086176976</c:v>
                </c:pt>
                <c:pt idx="19">
                  <c:v>0.49380226915063952</c:v>
                </c:pt>
                <c:pt idx="20">
                  <c:v>0.48933157667085281</c:v>
                </c:pt>
                <c:pt idx="21">
                  <c:v>0.48504241929438752</c:v>
                </c:pt>
                <c:pt idx="22">
                  <c:v>0.48091928592008903</c:v>
                </c:pt>
                <c:pt idx="23">
                  <c:v>0.47694862443015751</c:v>
                </c:pt>
                <c:pt idx="24">
                  <c:v>0.4731185210669131</c:v>
                </c:pt>
                <c:pt idx="25">
                  <c:v>0.46941844328889581</c:v>
                </c:pt>
                <c:pt idx="26">
                  <c:v>0.46583903153069239</c:v>
                </c:pt>
                <c:pt idx="27">
                  <c:v>0.46237192906373048</c:v>
                </c:pt>
                <c:pt idx="28">
                  <c:v>0.45900964184927018</c:v>
                </c:pt>
                <c:pt idx="29">
                  <c:v>0.45574542222565284</c:v>
                </c:pt>
                <c:pt idx="30">
                  <c:v>0.45257317170288003</c:v>
                </c:pt>
                <c:pt idx="31">
                  <c:v>0.4494873591998757</c:v>
                </c:pt>
                <c:pt idx="32">
                  <c:v>0.44648295185706699</c:v>
                </c:pt>
                <c:pt idx="33">
                  <c:v>0.44355535616147213</c:v>
                </c:pt>
                <c:pt idx="34">
                  <c:v>0.44070036758426645</c:v>
                </c:pt>
                <c:pt idx="35">
                  <c:v>0.43791412728822077</c:v>
                </c:pt>
                <c:pt idx="36">
                  <c:v>0.43519308474075957</c:v>
                </c:pt>
                <c:pt idx="37">
                  <c:v>0.43253396528684973</c:v>
                </c:pt>
                <c:pt idx="38">
                  <c:v>0.4299337419086553</c:v>
                </c:pt>
                <c:pt idx="39">
                  <c:v>0.42738961053638924</c:v>
                </c:pt>
                <c:pt idx="40">
                  <c:v>0.42489896838497154</c:v>
                </c:pt>
                <c:pt idx="41">
                  <c:v>0.42245939487991535</c:v>
                </c:pt>
                <c:pt idx="42">
                  <c:v>0.42006863480788537</c:v>
                </c:pt>
                <c:pt idx="43">
                  <c:v>0.41772458338609431</c:v>
                </c:pt>
                <c:pt idx="44">
                  <c:v>0.41542527299282173</c:v>
                </c:pt>
                <c:pt idx="45">
                  <c:v>0.4131688613409904</c:v>
                </c:pt>
                <c:pt idx="46">
                  <c:v>0.41095362090952503</c:v>
                </c:pt>
                <c:pt idx="47">
                  <c:v>0.40877792947449465</c:v>
                </c:pt>
                <c:pt idx="48">
                  <c:v>0.40664026160480382</c:v>
                </c:pt>
                <c:pt idx="49">
                  <c:v>0.40453918100626962</c:v>
                </c:pt>
                <c:pt idx="50">
                  <c:v>0.40247333361399262</c:v>
                </c:pt>
                <c:pt idx="51">
                  <c:v>0.40044144134647808</c:v>
                </c:pt>
                <c:pt idx="52">
                  <c:v>0.39844229644647433</c:v>
                </c:pt>
                <c:pt idx="53">
                  <c:v>0.39647475634326268</c:v>
                </c:pt>
                <c:pt idx="54">
                  <c:v>0.39453773897948641</c:v>
                </c:pt>
                <c:pt idx="55">
                  <c:v>0.39263021855274693</c:v>
                </c:pt>
                <c:pt idx="56">
                  <c:v>0.39075122162833265</c:v>
                </c:pt>
                <c:pt idx="57">
                  <c:v>0.38889982358472486</c:v>
                </c:pt>
                <c:pt idx="58">
                  <c:v>0.38707514535809406</c:v>
                </c:pt>
                <c:pt idx="59">
                  <c:v>0.38527635045594477</c:v>
                </c:pt>
                <c:pt idx="60">
                  <c:v>0.38350264221350072</c:v>
                </c:pt>
                <c:pt idx="61">
                  <c:v>0.3817532612694079</c:v>
                </c:pt>
                <c:pt idx="62">
                  <c:v>0.38002748323993618</c:v>
                </c:pt>
                <c:pt idx="63">
                  <c:v>0.37832461657313909</c:v>
                </c:pt>
                <c:pt idx="64">
                  <c:v>0.37664400056642977</c:v>
                </c:pt>
                <c:pt idx="65">
                  <c:v>0.37498500353278219</c:v>
                </c:pt>
                <c:pt idx="66">
                  <c:v>0.37334702110231455</c:v>
                </c:pt>
                <c:pt idx="67">
                  <c:v>0.37172947464736872</c:v>
                </c:pt>
                <c:pt idx="68">
                  <c:v>0.37013180982041038</c:v>
                </c:pt>
                <c:pt idx="69">
                  <c:v>0.36855349519513381</c:v>
                </c:pt>
                <c:pt idx="70">
                  <c:v>0.36699402100210599</c:v>
                </c:pt>
                <c:pt idx="71">
                  <c:v>0.36545289795112157</c:v>
                </c:pt>
                <c:pt idx="72">
                  <c:v>0.36392965613319239</c:v>
                </c:pt>
                <c:pt idx="73">
                  <c:v>0.362423843995761</c:v>
                </c:pt>
                <c:pt idx="74">
                  <c:v>0.36093502738532213</c:v>
                </c:pt>
                <c:pt idx="75">
                  <c:v>0.3594627886521734</c:v>
                </c:pt>
                <c:pt idx="76">
                  <c:v>0.35800672581249249</c:v>
                </c:pt>
                <c:pt idx="77">
                  <c:v>0.35656645176336754</c:v>
                </c:pt>
                <c:pt idx="78">
                  <c:v>0.35514159354679276</c:v>
                </c:pt>
                <c:pt idx="79">
                  <c:v>0.35373179165899005</c:v>
                </c:pt>
                <c:pt idx="80">
                  <c:v>0.35233669940173029</c:v>
                </c:pt>
                <c:pt idx="81">
                  <c:v>0.35095598227260716</c:v>
                </c:pt>
                <c:pt idx="82">
                  <c:v>0.34958931739147769</c:v>
                </c:pt>
                <c:pt idx="83">
                  <c:v>0.34823639296050923</c:v>
                </c:pt>
                <c:pt idx="84">
                  <c:v>0.34689690775548532</c:v>
                </c:pt>
                <c:pt idx="85">
                  <c:v>0.34557057064621177</c:v>
                </c:pt>
                <c:pt idx="86">
                  <c:v>0.34425710014403665</c:v>
                </c:pt>
                <c:pt idx="87">
                  <c:v>0.34295622397465564</c:v>
                </c:pt>
                <c:pt idx="88">
                  <c:v>0.34166767867451719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0.14951116485392335</c:v>
                </c:pt>
                <c:pt idx="393">
                  <c:v>0.14913962342972409</c:v>
                </c:pt>
                <c:pt idx="394">
                  <c:v>0.14876886451133431</c:v>
                </c:pt>
                <c:pt idx="395">
                  <c:v>0.14839888447091787</c:v>
                </c:pt>
                <c:pt idx="396">
                  <c:v>0.14802967970659042</c:v>
                </c:pt>
                <c:pt idx="397">
                  <c:v>0.14766124664216873</c:v>
                </c:pt>
                <c:pt idx="398">
                  <c:v>0.14729358172692242</c:v>
                </c:pt>
                <c:pt idx="399">
                  <c:v>0.14692668143533016</c:v>
                </c:pt>
                <c:pt idx="400">
                  <c:v>0.1465605422668379</c:v>
                </c:pt>
                <c:pt idx="401">
                  <c:v>0.14619516074561945</c:v>
                </c:pt>
                <c:pt idx="402">
                  <c:v>0.14583053342034147</c:v>
                </c:pt>
                <c:pt idx="403">
                  <c:v>0.14546665686393001</c:v>
                </c:pt>
                <c:pt idx="404">
                  <c:v>0.14510352767334067</c:v>
                </c:pt>
                <c:pt idx="405">
                  <c:v>0.14474114246933001</c:v>
                </c:pt>
                <c:pt idx="406">
                  <c:v>0.14437949789623261</c:v>
                </c:pt>
                <c:pt idx="407">
                  <c:v>0.14401859062173727</c:v>
                </c:pt>
                <c:pt idx="408">
                  <c:v>0.14365841733666862</c:v>
                </c:pt>
                <c:pt idx="409">
                  <c:v>0.14329897475476916</c:v>
                </c:pt>
                <c:pt idx="410">
                  <c:v>0.14294025961248658</c:v>
                </c:pt>
                <c:pt idx="411">
                  <c:v>0.14258226866876023</c:v>
                </c:pt>
                <c:pt idx="412">
                  <c:v>0.14222499870481276</c:v>
                </c:pt>
                <c:pt idx="413">
                  <c:v>0.14186844652394348</c:v>
                </c:pt>
                <c:pt idx="414">
                  <c:v>0.14151260895132278</c:v>
                </c:pt>
                <c:pt idx="415">
                  <c:v>0.14115748283379137</c:v>
                </c:pt>
                <c:pt idx="416">
                  <c:v>0.14080306503965989</c:v>
                </c:pt>
                <c:pt idx="417">
                  <c:v>0.14044935245851131</c:v>
                </c:pt>
                <c:pt idx="418">
                  <c:v>0.14009634200100662</c:v>
                </c:pt>
                <c:pt idx="419">
                  <c:v>0.13974403059869089</c:v>
                </c:pt>
                <c:pt idx="420">
                  <c:v>0.13939241520380352</c:v>
                </c:pt>
                <c:pt idx="421">
                  <c:v>0.13904149278908939</c:v>
                </c:pt>
                <c:pt idx="422">
                  <c:v>0.13869126034761281</c:v>
                </c:pt>
                <c:pt idx="423">
                  <c:v>0.13834171489257296</c:v>
                </c:pt>
                <c:pt idx="424">
                  <c:v>0.13799285345712198</c:v>
                </c:pt>
                <c:pt idx="425">
                  <c:v>0.13764467309418549</c:v>
                </c:pt>
                <c:pt idx="426">
                  <c:v>0.13729717087628346</c:v>
                </c:pt>
                <c:pt idx="427">
                  <c:v>0.13695034389535587</c:v>
                </c:pt>
                <c:pt idx="428">
                  <c:v>0.13660418926258722</c:v>
                </c:pt>
                <c:pt idx="429">
                  <c:v>0.13625870410823548</c:v>
                </c:pt>
                <c:pt idx="430">
                  <c:v>0.13591388558146189</c:v>
                </c:pt>
                <c:pt idx="431">
                  <c:v>0.13556973085016233</c:v>
                </c:pt>
                <c:pt idx="432">
                  <c:v>0.13522623710080184</c:v>
                </c:pt>
                <c:pt idx="433">
                  <c:v>0.13488340153824985</c:v>
                </c:pt>
                <c:pt idx="434">
                  <c:v>0.13454122138561708</c:v>
                </c:pt>
                <c:pt idx="435">
                  <c:v>0.13419969388409536</c:v>
                </c:pt>
                <c:pt idx="436">
                  <c:v>0.13385881629279917</c:v>
                </c:pt>
                <c:pt idx="437">
                  <c:v>0.1335185858886071</c:v>
                </c:pt>
                <c:pt idx="438">
                  <c:v>0.13317899996600713</c:v>
                </c:pt>
                <c:pt idx="439">
                  <c:v>0.13284005583694292</c:v>
                </c:pt>
                <c:pt idx="440">
                  <c:v>0.13250175083066162</c:v>
                </c:pt>
                <c:pt idx="441">
                  <c:v>0.13216408229356313</c:v>
                </c:pt>
                <c:pt idx="442">
                  <c:v>0.13182704758905184</c:v>
                </c:pt>
                <c:pt idx="443">
                  <c:v>0.13149064409738909</c:v>
                </c:pt>
                <c:pt idx="444">
                  <c:v>0.13115486921554764</c:v>
                </c:pt>
                <c:pt idx="445">
                  <c:v>0.13081972035706824</c:v>
                </c:pt>
                <c:pt idx="446">
                  <c:v>0.13048519495191624</c:v>
                </c:pt>
                <c:pt idx="447">
                  <c:v>0.13015129044634155</c:v>
                </c:pt>
                <c:pt idx="448">
                  <c:v>0.12981800430273926</c:v>
                </c:pt>
                <c:pt idx="449">
                  <c:v>0.12948533399951112</c:v>
                </c:pt>
                <c:pt idx="450">
                  <c:v>0.12915327703092983</c:v>
                </c:pt>
                <c:pt idx="451">
                  <c:v>0.12882183090700394</c:v>
                </c:pt>
                <c:pt idx="452">
                  <c:v>0.12849099315334422</c:v>
                </c:pt>
                <c:pt idx="453">
                  <c:v>0.12816076131103193</c:v>
                </c:pt>
                <c:pt idx="454">
                  <c:v>0.12783113293648818</c:v>
                </c:pt>
                <c:pt idx="455">
                  <c:v>0.12750210560134401</c:v>
                </c:pt>
                <c:pt idx="456">
                  <c:v>0.12717367689231351</c:v>
                </c:pt>
                <c:pt idx="457">
                  <c:v>0.12684584441106661</c:v>
                </c:pt>
                <c:pt idx="458">
                  <c:v>0.12651860577410456</c:v>
                </c:pt>
                <c:pt idx="459">
                  <c:v>0.12619195861263488</c:v>
                </c:pt>
                <c:pt idx="460">
                  <c:v>0.12586590057245017</c:v>
                </c:pt>
                <c:pt idx="461">
                  <c:v>0.12554042931380627</c:v>
                </c:pt>
                <c:pt idx="462">
                  <c:v>0.12521554251130129</c:v>
                </c:pt>
                <c:pt idx="463">
                  <c:v>0.124891237853759</c:v>
                </c:pt>
                <c:pt idx="464">
                  <c:v>0.12456751304410918</c:v>
                </c:pt>
                <c:pt idx="465">
                  <c:v>0.12424436579927245</c:v>
                </c:pt>
                <c:pt idx="466">
                  <c:v>0.12392179385004531</c:v>
                </c:pt>
                <c:pt idx="467">
                  <c:v>0.12359979494098539</c:v>
                </c:pt>
                <c:pt idx="468">
                  <c:v>0.12327836683029947</c:v>
                </c:pt>
                <c:pt idx="469">
                  <c:v>0.12295750728973154</c:v>
                </c:pt>
                <c:pt idx="470">
                  <c:v>0.12263721410445261</c:v>
                </c:pt>
                <c:pt idx="471">
                  <c:v>0.12231748507295137</c:v>
                </c:pt>
                <c:pt idx="472">
                  <c:v>0.12199831800692595</c:v>
                </c:pt>
                <c:pt idx="473">
                  <c:v>0.12167971073117689</c:v>
                </c:pt>
                <c:pt idx="474">
                  <c:v>0.12136166108350122</c:v>
                </c:pt>
                <c:pt idx="475">
                  <c:v>0.12104416691458753</c:v>
                </c:pt>
                <c:pt idx="476">
                  <c:v>0.1207272260879122</c:v>
                </c:pt>
                <c:pt idx="477">
                  <c:v>0.12041083647963702</c:v>
                </c:pt>
                <c:pt idx="478">
                  <c:v>0.12009499597850615</c:v>
                </c:pt>
                <c:pt idx="479">
                  <c:v>0.11977970248574721</c:v>
                </c:pt>
                <c:pt idx="480">
                  <c:v>0.11946495391497025</c:v>
                </c:pt>
                <c:pt idx="481">
                  <c:v>0.11915074819206972</c:v>
                </c:pt>
                <c:pt idx="482">
                  <c:v>0.11883708325512665</c:v>
                </c:pt>
                <c:pt idx="483">
                  <c:v>0.11852395705431151</c:v>
                </c:pt>
                <c:pt idx="484">
                  <c:v>0.11821136755178929</c:v>
                </c:pt>
                <c:pt idx="485">
                  <c:v>0.11789931272162391</c:v>
                </c:pt>
                <c:pt idx="486">
                  <c:v>0.11758779054968493</c:v>
                </c:pt>
                <c:pt idx="487">
                  <c:v>0.11727679903355426</c:v>
                </c:pt>
                <c:pt idx="488">
                  <c:v>0.11696633618243424</c:v>
                </c:pt>
                <c:pt idx="489">
                  <c:v>0.11665640001705657</c:v>
                </c:pt>
                <c:pt idx="490">
                  <c:v>0.11634698856959269</c:v>
                </c:pt>
                <c:pt idx="491">
                  <c:v>0.11603809988356317</c:v>
                </c:pt>
                <c:pt idx="492">
                  <c:v>0.11572973201375047</c:v>
                </c:pt>
                <c:pt idx="493">
                  <c:v>0.11542188302611101</c:v>
                </c:pt>
                <c:pt idx="494">
                  <c:v>0.11511455099768819</c:v>
                </c:pt>
                <c:pt idx="495">
                  <c:v>0.11480773401652689</c:v>
                </c:pt>
                <c:pt idx="496">
                  <c:v>0.11450143018158854</c:v>
                </c:pt>
                <c:pt idx="497">
                  <c:v>0.11419563760266627</c:v>
                </c:pt>
                <c:pt idx="498">
                  <c:v>0.11389035440030237</c:v>
                </c:pt>
                <c:pt idx="499">
                  <c:v>0.11358557870570507</c:v>
                </c:pt>
                <c:pt idx="500">
                  <c:v>0.11328130866066721</c:v>
                </c:pt>
                <c:pt idx="501">
                  <c:v>0.11297754241748514</c:v>
                </c:pt>
                <c:pt idx="502">
                  <c:v>0.11267427813887809</c:v>
                </c:pt>
                <c:pt idx="503">
                  <c:v>0.11237151399790968</c:v>
                </c:pt>
                <c:pt idx="504">
                  <c:v>0.11206924817790809</c:v>
                </c:pt>
                <c:pt idx="505">
                  <c:v>0.11176747887238925</c:v>
                </c:pt>
                <c:pt idx="506">
                  <c:v>0.111466204284979</c:v>
                </c:pt>
                <c:pt idx="507">
                  <c:v>0.11116542262933671</c:v>
                </c:pt>
                <c:pt idx="508">
                  <c:v>0.11086513212907967</c:v>
                </c:pt>
                <c:pt idx="509">
                  <c:v>0.11056533101770827</c:v>
                </c:pt>
                <c:pt idx="510">
                  <c:v>0.1102660175385316</c:v>
                </c:pt>
                <c:pt idx="511">
                  <c:v>0.10996718994459387</c:v>
                </c:pt>
                <c:pt idx="512">
                  <c:v>0.10966884649860109</c:v>
                </c:pt>
                <c:pt idx="513">
                  <c:v>0.10937098547284974</c:v>
                </c:pt>
                <c:pt idx="514">
                  <c:v>0.10907360514915476</c:v>
                </c:pt>
                <c:pt idx="515">
                  <c:v>0.10877670381877869</c:v>
                </c:pt>
                <c:pt idx="516">
                  <c:v>0.10848027978236152</c:v>
                </c:pt>
                <c:pt idx="517">
                  <c:v>0.10818433134985117</c:v>
                </c:pt>
                <c:pt idx="518">
                  <c:v>0.1078888568404347</c:v>
                </c:pt>
                <c:pt idx="519">
                  <c:v>0.10759385458247017</c:v>
                </c:pt>
                <c:pt idx="520">
                  <c:v>0.1072993229134187</c:v>
                </c:pt>
                <c:pt idx="521">
                  <c:v>0.10700526017977796</c:v>
                </c:pt>
                <c:pt idx="522">
                  <c:v>0.10671166473701521</c:v>
                </c:pt>
                <c:pt idx="523">
                  <c:v>0.10641853494950215</c:v>
                </c:pt>
                <c:pt idx="524">
                  <c:v>0.10612586919044953</c:v>
                </c:pt>
                <c:pt idx="525">
                  <c:v>0.10583366584184262</c:v>
                </c:pt>
                <c:pt idx="526">
                  <c:v>0.1055419232943775</c:v>
                </c:pt>
                <c:pt idx="527">
                  <c:v>0.10525063994739692</c:v>
                </c:pt>
                <c:pt idx="528">
                  <c:v>0.10495981420882861</c:v>
                </c:pt>
                <c:pt idx="529">
                  <c:v>0.1046694444951225</c:v>
                </c:pt>
                <c:pt idx="530">
                  <c:v>0.10437952923118932</c:v>
                </c:pt>
                <c:pt idx="531">
                  <c:v>0.10409006685033906</c:v>
                </c:pt>
                <c:pt idx="532">
                  <c:v>0.10380105579422083</c:v>
                </c:pt>
                <c:pt idx="533">
                  <c:v>0.10351249451276301</c:v>
                </c:pt>
                <c:pt idx="534">
                  <c:v>0.1032243814641135</c:v>
                </c:pt>
                <c:pt idx="535">
                  <c:v>0.10293671511458125</c:v>
                </c:pt>
                <c:pt idx="536">
                  <c:v>0.10264949393857736</c:v>
                </c:pt>
                <c:pt idx="537">
                  <c:v>0.10236271641855776</c:v>
                </c:pt>
                <c:pt idx="538">
                  <c:v>0.10207638104496541</c:v>
                </c:pt>
                <c:pt idx="539">
                  <c:v>0.10179048631617393</c:v>
                </c:pt>
                <c:pt idx="540">
                  <c:v>0.10150503073843131</c:v>
                </c:pt>
                <c:pt idx="541">
                  <c:v>0.10122001282580362</c:v>
                </c:pt>
                <c:pt idx="542">
                  <c:v>0.10093543110012049</c:v>
                </c:pt>
                <c:pt idx="543">
                  <c:v>0.10065128409091939</c:v>
                </c:pt>
                <c:pt idx="544">
                  <c:v>0.10036757033539245</c:v>
                </c:pt>
                <c:pt idx="545">
                  <c:v>0.10008428837833128</c:v>
                </c:pt>
                <c:pt idx="546">
                  <c:v>9.9801436772074981E-2</c:v>
                </c:pt>
                <c:pt idx="547">
                  <c:v>9.9519014076456247E-2</c:v>
                </c:pt>
                <c:pt idx="548">
                  <c:v>9.9237018858749582E-2</c:v>
                </c:pt>
                <c:pt idx="549">
                  <c:v>9.8955449693618913E-2</c:v>
                </c:pt>
                <c:pt idx="550">
                  <c:v>9.8674305163066411E-2</c:v>
                </c:pt>
                <c:pt idx="551">
                  <c:v>9.8393583856381306E-2</c:v>
                </c:pt>
                <c:pt idx="552">
                  <c:v>9.8113284370089371E-2</c:v>
                </c:pt>
                <c:pt idx="553">
                  <c:v>9.7833405307902632E-2</c:v>
                </c:pt>
                <c:pt idx="554">
                  <c:v>9.7553945280669518E-2</c:v>
                </c:pt>
                <c:pt idx="555">
                  <c:v>9.7274902906326455E-2</c:v>
                </c:pt>
                <c:pt idx="556">
                  <c:v>9.6996276809847348E-2</c:v>
                </c:pt>
                <c:pt idx="557">
                  <c:v>9.671806562319718E-2</c:v>
                </c:pt>
                <c:pt idx="558">
                  <c:v>9.6440267985282269E-2</c:v>
                </c:pt>
                <c:pt idx="559">
                  <c:v>9.6162882541903527E-2</c:v>
                </c:pt>
                <c:pt idx="560">
                  <c:v>9.5885907945709503E-2</c:v>
                </c:pt>
                <c:pt idx="561">
                  <c:v>9.5609342856148749E-2</c:v>
                </c:pt>
                <c:pt idx="562">
                  <c:v>9.533318593942397E-2</c:v>
                </c:pt>
                <c:pt idx="563">
                  <c:v>9.5057435868446283E-2</c:v>
                </c:pt>
                <c:pt idx="564">
                  <c:v>9.4782091322789142E-2</c:v>
                </c:pt>
                <c:pt idx="565">
                  <c:v>9.4507150988643485E-2</c:v>
                </c:pt>
                <c:pt idx="566">
                  <c:v>9.4232613558772549E-2</c:v>
                </c:pt>
                <c:pt idx="567">
                  <c:v>9.3958477732467793E-2</c:v>
                </c:pt>
                <c:pt idx="568">
                  <c:v>9.3684742215504824E-2</c:v>
                </c:pt>
                <c:pt idx="569">
                  <c:v>9.3411405720099649E-2</c:v>
                </c:pt>
                <c:pt idx="570">
                  <c:v>9.3138466964865385E-2</c:v>
                </c:pt>
                <c:pt idx="571">
                  <c:v>9.2865924674768952E-2</c:v>
                </c:pt>
                <c:pt idx="572">
                  <c:v>9.2593777581089443E-2</c:v>
                </c:pt>
                <c:pt idx="573">
                  <c:v>9.2322024421374715E-2</c:v>
                </c:pt>
                <c:pt idx="574">
                  <c:v>9.2050663939400534E-2</c:v>
                </c:pt>
                <c:pt idx="575">
                  <c:v>9.1779694885128382E-2</c:v>
                </c:pt>
                <c:pt idx="576">
                  <c:v>9.1509116014664937E-2</c:v>
                </c:pt>
                <c:pt idx="577">
                  <c:v>9.1238926090220551E-2</c:v>
                </c:pt>
                <c:pt idx="578">
                  <c:v>9.0969123880069391E-2</c:v>
                </c:pt>
                <c:pt idx="579">
                  <c:v>9.0699708158508696E-2</c:v>
                </c:pt>
                <c:pt idx="580">
                  <c:v>9.0430677705819695E-2</c:v>
                </c:pt>
                <c:pt idx="581">
                  <c:v>9.0162031308227419E-2</c:v>
                </c:pt>
                <c:pt idx="582">
                  <c:v>8.9893767757862397E-2</c:v>
                </c:pt>
                <c:pt idx="583">
                  <c:v>8.9625885852720688E-2</c:v>
                </c:pt>
                <c:pt idx="584">
                  <c:v>8.9358384396626578E-2</c:v>
                </c:pt>
                <c:pt idx="585">
                  <c:v>8.909126219919361E-2</c:v>
                </c:pt>
                <c:pt idx="586">
                  <c:v>8.882451807578684E-2</c:v>
                </c:pt>
                <c:pt idx="587">
                  <c:v>8.8558150847486083E-2</c:v>
                </c:pt>
                <c:pt idx="588">
                  <c:v>8.829215934104695E-2</c:v>
                </c:pt>
                <c:pt idx="589">
                  <c:v>8.802654238886598E-2</c:v>
                </c:pt>
                <c:pt idx="590">
                  <c:v>8.7761298828942347E-2</c:v>
                </c:pt>
                <c:pt idx="591">
                  <c:v>8.7496427504842433E-2</c:v>
                </c:pt>
                <c:pt idx="592">
                  <c:v>8.7231927265663534E-2</c:v>
                </c:pt>
                <c:pt idx="593">
                  <c:v>8.696779696599799E-2</c:v>
                </c:pt>
                <c:pt idx="594">
                  <c:v>8.6704035465897888E-2</c:v>
                </c:pt>
                <c:pt idx="595">
                  <c:v>8.6440641630839976E-2</c:v>
                </c:pt>
                <c:pt idx="596">
                  <c:v>8.6177614331690799E-2</c:v>
                </c:pt>
                <c:pt idx="597">
                  <c:v>8.5914952444671289E-2</c:v>
                </c:pt>
                <c:pt idx="598">
                  <c:v>8.5652654851323895E-2</c:v>
                </c:pt>
                <c:pt idx="599">
                  <c:v>8.5390720438477397E-2</c:v>
                </c:pt>
                <c:pt idx="600">
                  <c:v>8.5129148098213703E-2</c:v>
                </c:pt>
                <c:pt idx="601">
                  <c:v>8.4867936727833881E-2</c:v>
                </c:pt>
                <c:pt idx="602">
                  <c:v>8.4607085229825518E-2</c:v>
                </c:pt>
                <c:pt idx="603">
                  <c:v>8.4346592511829188E-2</c:v>
                </c:pt>
                <c:pt idx="604">
                  <c:v>8.408645748660637E-2</c:v>
                </c:pt>
                <c:pt idx="605">
                  <c:v>8.382667907200636E-2</c:v>
                </c:pt>
                <c:pt idx="606">
                  <c:v>8.3567256190934414E-2</c:v>
                </c:pt>
                <c:pt idx="607">
                  <c:v>8.3308187771319986E-2</c:v>
                </c:pt>
                <c:pt idx="608">
                  <c:v>8.3049472746084985E-2</c:v>
                </c:pt>
                <c:pt idx="609">
                  <c:v>8.2791110053111794E-2</c:v>
                </c:pt>
                <c:pt idx="610">
                  <c:v>8.2533098635213187E-2</c:v>
                </c:pt>
                <c:pt idx="611">
                  <c:v>8.227543744010013E-2</c:v>
                </c:pt>
                <c:pt idx="612">
                  <c:v>8.2018125420352472E-2</c:v>
                </c:pt>
                <c:pt idx="613">
                  <c:v>8.1761161533387194E-2</c:v>
                </c:pt>
                <c:pt idx="614">
                  <c:v>8.150454474142943E-2</c:v>
                </c:pt>
                <c:pt idx="615">
                  <c:v>8.1248274011481159E-2</c:v>
                </c:pt>
                <c:pt idx="616">
                  <c:v>8.0992348315293006E-2</c:v>
                </c:pt>
                <c:pt idx="617">
                  <c:v>8.0736766629333601E-2</c:v>
                </c:pt>
                <c:pt idx="618">
                  <c:v>8.0481527934760488E-2</c:v>
                </c:pt>
                <c:pt idx="619">
                  <c:v>8.0226631217391819E-2</c:v>
                </c:pt>
                <c:pt idx="620">
                  <c:v>7.9972075467676706E-2</c:v>
                </c:pt>
                <c:pt idx="621">
                  <c:v>7.9717859680667025E-2</c:v>
                </c:pt>
                <c:pt idx="622">
                  <c:v>7.9463982855989213E-2</c:v>
                </c:pt>
                <c:pt idx="623">
                  <c:v>7.9210443997815294E-2</c:v>
                </c:pt>
                <c:pt idx="624">
                  <c:v>7.8957242114836568E-2</c:v>
                </c:pt>
                <c:pt idx="625">
                  <c:v>7.8704376220233963E-2</c:v>
                </c:pt>
                <c:pt idx="626">
                  <c:v>7.8451845331652281E-2</c:v>
                </c:pt>
                <c:pt idx="627">
                  <c:v>7.8199648471171668E-2</c:v>
                </c:pt>
                <c:pt idx="628">
                  <c:v>7.7947784665281294E-2</c:v>
                </c:pt>
                <c:pt idx="629">
                  <c:v>7.769625294485194E-2</c:v>
                </c:pt>
                <c:pt idx="630">
                  <c:v>7.744505234511001E-2</c:v>
                </c:pt>
                <c:pt idx="631">
                  <c:v>7.7194181905610226E-2</c:v>
                </c:pt>
                <c:pt idx="632">
                  <c:v>7.6943640670210423E-2</c:v>
                </c:pt>
                <c:pt idx="633">
                  <c:v>7.6693427687044569E-2</c:v>
                </c:pt>
                <c:pt idx="634">
                  <c:v>7.6443542008497234E-2</c:v>
                </c:pt>
                <c:pt idx="635">
                  <c:v>7.6193982691178275E-2</c:v>
                </c:pt>
                <c:pt idx="636">
                  <c:v>7.5944748795896855E-2</c:v>
                </c:pt>
                <c:pt idx="637">
                  <c:v>7.5695839387636465E-2</c:v>
                </c:pt>
                <c:pt idx="638">
                  <c:v>7.5447253535529835E-2</c:v>
                </c:pt>
                <c:pt idx="639">
                  <c:v>7.5198990312834169E-2</c:v>
                </c:pt>
                <c:pt idx="640">
                  <c:v>7.4951048796905839E-2</c:v>
                </c:pt>
                <c:pt idx="641">
                  <c:v>7.4703428069176958E-2</c:v>
                </c:pt>
                <c:pt idx="642">
                  <c:v>7.4456127215129841E-2</c:v>
                </c:pt>
                <c:pt idx="643">
                  <c:v>7.4209145324274028E-2</c:v>
                </c:pt>
                <c:pt idx="644">
                  <c:v>7.3962481490121301E-2</c:v>
                </c:pt>
                <c:pt idx="645">
                  <c:v>7.371613481016237E-2</c:v>
                </c:pt>
                <c:pt idx="646">
                  <c:v>7.3470104385843671E-2</c:v>
                </c:pt>
                <c:pt idx="647">
                  <c:v>7.3224389322543049E-2</c:v>
                </c:pt>
                <c:pt idx="648">
                  <c:v>7.2978988729547334E-2</c:v>
                </c:pt>
                <c:pt idx="649">
                  <c:v>7.2733901720028582E-2</c:v>
                </c:pt>
                <c:pt idx="650">
                  <c:v>7.248912741102187E-2</c:v>
                </c:pt>
                <c:pt idx="651">
                  <c:v>7.2244664923401869E-2</c:v>
                </c:pt>
                <c:pt idx="652">
                  <c:v>7.2000513381860642E-2</c:v>
                </c:pt>
                <c:pt idx="653">
                  <c:v>7.1756671914885439E-2</c:v>
                </c:pt>
                <c:pt idx="654">
                  <c:v>7.1513139654735935E-2</c:v>
                </c:pt>
                <c:pt idx="655">
                  <c:v>7.1269915737422584E-2</c:v>
                </c:pt>
                <c:pt idx="656">
                  <c:v>7.1026999302684413E-2</c:v>
                </c:pt>
                <c:pt idx="657">
                  <c:v>7.0784389493967703E-2</c:v>
                </c:pt>
                <c:pt idx="658">
                  <c:v>7.0542085458403792E-2</c:v>
                </c:pt>
                <c:pt idx="659">
                  <c:v>7.0300086346788082E-2</c:v>
                </c:pt>
                <c:pt idx="660">
                  <c:v>7.0058391313558954E-2</c:v>
                </c:pt>
                <c:pt idx="661">
                  <c:v>6.9816999516775891E-2</c:v>
                </c:pt>
                <c:pt idx="662">
                  <c:v>6.957591011809916E-2</c:v>
                </c:pt>
                <c:pt idx="663">
                  <c:v>6.9335122282769057E-2</c:v>
                </c:pt>
                <c:pt idx="664">
                  <c:v>6.9094635179584807E-2</c:v>
                </c:pt>
                <c:pt idx="665">
                  <c:v>6.8854447980884026E-2</c:v>
                </c:pt>
                <c:pt idx="666">
                  <c:v>6.8614559862523072E-2</c:v>
                </c:pt>
                <c:pt idx="667">
                  <c:v>6.8374970003856061E-2</c:v>
                </c:pt>
                <c:pt idx="668">
                  <c:v>6.8135677587714882E-2</c:v>
                </c:pt>
                <c:pt idx="669">
                  <c:v>6.7896681800390102E-2</c:v>
                </c:pt>
                <c:pt idx="670">
                  <c:v>6.7657981831610203E-2</c:v>
                </c:pt>
                <c:pt idx="671">
                  <c:v>6.7419576874522047E-2</c:v>
                </c:pt>
                <c:pt idx="672">
                  <c:v>6.718146612567244E-2</c:v>
                </c:pt>
                <c:pt idx="673">
                  <c:v>6.6943648784986931E-2</c:v>
                </c:pt>
                <c:pt idx="674">
                  <c:v>6.6706124055752603E-2</c:v>
                </c:pt>
                <c:pt idx="675">
                  <c:v>6.6468891144597642E-2</c:v>
                </c:pt>
                <c:pt idx="676">
                  <c:v>6.6231949261472578E-2</c:v>
                </c:pt>
                <c:pt idx="677">
                  <c:v>6.5995297619632298E-2</c:v>
                </c:pt>
                <c:pt idx="678">
                  <c:v>6.5758935435616395E-2</c:v>
                </c:pt>
                <c:pt idx="679">
                  <c:v>6.5522861929230736E-2</c:v>
                </c:pt>
                <c:pt idx="680">
                  <c:v>6.5287076323529925E-2</c:v>
                </c:pt>
                <c:pt idx="681">
                  <c:v>6.5051577844798203E-2</c:v>
                </c:pt>
                <c:pt idx="682">
                  <c:v>6.4816365722531355E-2</c:v>
                </c:pt>
                <c:pt idx="683">
                  <c:v>6.4581439189419054E-2</c:v>
                </c:pt>
                <c:pt idx="684">
                  <c:v>6.4346797481326767E-2</c:v>
                </c:pt>
                <c:pt idx="685">
                  <c:v>6.4112439837277879E-2</c:v>
                </c:pt>
                <c:pt idx="686">
                  <c:v>6.3878365499436485E-2</c:v>
                </c:pt>
                <c:pt idx="687">
                  <c:v>6.3644573713089181E-2</c:v>
                </c:pt>
                <c:pt idx="688">
                  <c:v>6.3411063726628192E-2</c:v>
                </c:pt>
                <c:pt idx="689">
                  <c:v>6.3177834791534049E-2</c:v>
                </c:pt>
                <c:pt idx="690">
                  <c:v>6.2944886162358493E-2</c:v>
                </c:pt>
                <c:pt idx="691">
                  <c:v>6.2712217096707046E-2</c:v>
                </c:pt>
                <c:pt idx="692">
                  <c:v>6.2479826855222353E-2</c:v>
                </c:pt>
                <c:pt idx="693">
                  <c:v>6.2247714701567425E-2</c:v>
                </c:pt>
                <c:pt idx="694">
                  <c:v>6.2015879902409421E-2</c:v>
                </c:pt>
                <c:pt idx="695">
                  <c:v>6.1784321727401781E-2</c:v>
                </c:pt>
                <c:pt idx="696">
                  <c:v>6.1553039449169122E-2</c:v>
                </c:pt>
                <c:pt idx="697">
                  <c:v>6.1322032343290145E-2</c:v>
                </c:pt>
                <c:pt idx="698">
                  <c:v>6.1091299688282197E-2</c:v>
                </c:pt>
                <c:pt idx="699">
                  <c:v>6.0860840765583957E-2</c:v>
                </c:pt>
                <c:pt idx="700">
                  <c:v>6.0630654859540334E-2</c:v>
                </c:pt>
                <c:pt idx="701">
                  <c:v>6.0400741257386592E-2</c:v>
                </c:pt>
                <c:pt idx="702">
                  <c:v>6.0171099249231919E-2</c:v>
                </c:pt>
                <c:pt idx="703">
                  <c:v>5.9941728128044547E-2</c:v>
                </c:pt>
                <c:pt idx="704">
                  <c:v>5.971262718963577E-2</c:v>
                </c:pt>
                <c:pt idx="705">
                  <c:v>5.9483795732644285E-2</c:v>
                </c:pt>
                <c:pt idx="706">
                  <c:v>5.9255233058521539E-2</c:v>
                </c:pt>
                <c:pt idx="707">
                  <c:v>5.9026938471515633E-2</c:v>
                </c:pt>
                <c:pt idx="708">
                  <c:v>5.8798911278656774E-2</c:v>
                </c:pt>
                <c:pt idx="709">
                  <c:v>5.8571150789742288E-2</c:v>
                </c:pt>
                <c:pt idx="710">
                  <c:v>5.8343656317321191E-2</c:v>
                </c:pt>
                <c:pt idx="711">
                  <c:v>5.8116427176679752E-2</c:v>
                </c:pt>
                <c:pt idx="712">
                  <c:v>5.788946268582662E-2</c:v>
                </c:pt>
                <c:pt idx="713">
                  <c:v>5.7662762165478276E-2</c:v>
                </c:pt>
                <c:pt idx="714">
                  <c:v>5.743632493904427E-2</c:v>
                </c:pt>
                <c:pt idx="715">
                  <c:v>5.7210150332613452E-2</c:v>
                </c:pt>
                <c:pt idx="716">
                  <c:v>5.6984237674938432E-2</c:v>
                </c:pt>
                <c:pt idx="717">
                  <c:v>5.6758586297422697E-2</c:v>
                </c:pt>
                <c:pt idx="718">
                  <c:v>5.6533195534105518E-2</c:v>
                </c:pt>
                <c:pt idx="719">
                  <c:v>5.6308064721648288E-2</c:v>
                </c:pt>
                <c:pt idx="720">
                  <c:v>5.6083193199320536E-2</c:v>
                </c:pt>
                <c:pt idx="721">
                  <c:v>5.5858580308985939E-2</c:v>
                </c:pt>
                <c:pt idx="722">
                  <c:v>5.5634225395088666E-2</c:v>
                </c:pt>
                <c:pt idx="723">
                  <c:v>5.5410127804639719E-2</c:v>
                </c:pt>
                <c:pt idx="724">
                  <c:v>5.5186286887203395E-2</c:v>
                </c:pt>
                <c:pt idx="725">
                  <c:v>5.4962701994883401E-2</c:v>
                </c:pt>
                <c:pt idx="726">
                  <c:v>5.4739372482310311E-2</c:v>
                </c:pt>
                <c:pt idx="727">
                  <c:v>5.4516297706626915E-2</c:v>
                </c:pt>
                <c:pt idx="728">
                  <c:v>5.4293477027476444E-2</c:v>
                </c:pt>
                <c:pt idx="729">
                  <c:v>5.4070909806988365E-2</c:v>
                </c:pt>
                <c:pt idx="730">
                  <c:v>5.3848595409766054E-2</c:v>
                </c:pt>
                <c:pt idx="731">
                  <c:v>5.3626533202873139E-2</c:v>
                </c:pt>
                <c:pt idx="732">
                  <c:v>5.3404722555821293E-2</c:v>
                </c:pt>
                <c:pt idx="733">
                  <c:v>5.3183162840556797E-2</c:v>
                </c:pt>
                <c:pt idx="734">
                  <c:v>5.2961853431448658E-2</c:v>
                </c:pt>
                <c:pt idx="735">
                  <c:v>5.2740793705274958E-2</c:v>
                </c:pt>
                <c:pt idx="736">
                  <c:v>5.2519983041210971E-2</c:v>
                </c:pt>
                <c:pt idx="737">
                  <c:v>5.2299420820816955E-2</c:v>
                </c:pt>
                <c:pt idx="738">
                  <c:v>5.2079106428024713E-2</c:v>
                </c:pt>
                <c:pt idx="739">
                  <c:v>5.1859039249126604E-2</c:v>
                </c:pt>
                <c:pt idx="740">
                  <c:v>5.1639218672762222E-2</c:v>
                </c:pt>
                <c:pt idx="741">
                  <c:v>5.1419644089906957E-2</c:v>
                </c:pt>
                <c:pt idx="742">
                  <c:v>5.1200314893859566E-2</c:v>
                </c:pt>
                <c:pt idx="743">
                  <c:v>5.0981230480230399E-2</c:v>
                </c:pt>
                <c:pt idx="744">
                  <c:v>5.0762390246929412E-2</c:v>
                </c:pt>
                <c:pt idx="745">
                  <c:v>5.0543793594154285E-2</c:v>
                </c:pt>
                <c:pt idx="746">
                  <c:v>5.0325439924378768E-2</c:v>
                </c:pt>
                <c:pt idx="747">
                  <c:v>5.010732864234102E-2</c:v>
                </c:pt>
                <c:pt idx="748">
                  <c:v>4.9889459155031624E-2</c:v>
                </c:pt>
                <c:pt idx="749">
                  <c:v>4.9671830871683031E-2</c:v>
                </c:pt>
                <c:pt idx="750">
                  <c:v>4.9454443203756693E-2</c:v>
                </c:pt>
                <c:pt idx="751">
                  <c:v>4.9237295564933392E-2</c:v>
                </c:pt>
                <c:pt idx="752">
                  <c:v>4.9020387371100038E-2</c:v>
                </c:pt>
                <c:pt idx="753">
                  <c:v>4.8803718040340116E-2</c:v>
                </c:pt>
                <c:pt idx="754">
                  <c:v>4.8587286992921586E-2</c:v>
                </c:pt>
                <c:pt idx="755">
                  <c:v>4.837109365128589E-2</c:v>
                </c:pt>
                <c:pt idx="756">
                  <c:v>4.8155137440037299E-2</c:v>
                </c:pt>
                <c:pt idx="757">
                  <c:v>4.7939417785931582E-2</c:v>
                </c:pt>
                <c:pt idx="758">
                  <c:v>4.7723934117865574E-2</c:v>
                </c:pt>
                <c:pt idx="759">
                  <c:v>4.7508685866865741E-2</c:v>
                </c:pt>
                <c:pt idx="760">
                  <c:v>4.7293672466078074E-2</c:v>
                </c:pt>
                <c:pt idx="761">
                  <c:v>4.7078893350756879E-2</c:v>
                </c:pt>
                <c:pt idx="762">
                  <c:v>4.686434795825456E-2</c:v>
                </c:pt>
                <c:pt idx="763">
                  <c:v>4.6650035728011074E-2</c:v>
                </c:pt>
                <c:pt idx="764">
                  <c:v>4.6435956101543052E-2</c:v>
                </c:pt>
                <c:pt idx="765">
                  <c:v>4.6222108522434135E-2</c:v>
                </c:pt>
                <c:pt idx="766">
                  <c:v>4.6008492436323656E-2</c:v>
                </c:pt>
                <c:pt idx="767">
                  <c:v>4.5795107290897419E-2</c:v>
                </c:pt>
                <c:pt idx="768">
                  <c:v>4.5581952535876491E-2</c:v>
                </c:pt>
                <c:pt idx="769">
                  <c:v>4.5369027623007985E-2</c:v>
                </c:pt>
                <c:pt idx="770">
                  <c:v>4.5156332006054067E-2</c:v>
                </c:pt>
                <c:pt idx="771">
                  <c:v>4.4943865140782857E-2</c:v>
                </c:pt>
                <c:pt idx="772">
                  <c:v>4.4731626484957987E-2</c:v>
                </c:pt>
                <c:pt idx="773">
                  <c:v>4.451961549832828E-2</c:v>
                </c:pt>
                <c:pt idx="774">
                  <c:v>4.4307831642618978E-2</c:v>
                </c:pt>
                <c:pt idx="775">
                  <c:v>4.4096274381521083E-2</c:v>
                </c:pt>
                <c:pt idx="776">
                  <c:v>4.3884943180682034E-2</c:v>
                </c:pt>
                <c:pt idx="777">
                  <c:v>4.3673837507695823E-2</c:v>
                </c:pt>
                <c:pt idx="778">
                  <c:v>4.3462956832093891E-2</c:v>
                </c:pt>
                <c:pt idx="779">
                  <c:v>4.3252300625335027E-2</c:v>
                </c:pt>
                <c:pt idx="780">
                  <c:v>4.3041868360796265E-2</c:v>
                </c:pt>
                <c:pt idx="781">
                  <c:v>4.2831659513763221E-2</c:v>
                </c:pt>
                <c:pt idx="782">
                  <c:v>4.2621673561420992E-2</c:v>
                </c:pt>
                <c:pt idx="783">
                  <c:v>4.241190998284472E-2</c:v>
                </c:pt>
                <c:pt idx="784">
                  <c:v>4.2202368258990486E-2</c:v>
                </c:pt>
                <c:pt idx="785">
                  <c:v>4.1993047872685874E-2</c:v>
                </c:pt>
                <c:pt idx="786">
                  <c:v>4.1783948308620977E-2</c:v>
                </c:pt>
                <c:pt idx="787">
                  <c:v>4.157506905333952E-2</c:v>
                </c:pt>
                <c:pt idx="788">
                  <c:v>4.1366409595229525E-2</c:v>
                </c:pt>
                <c:pt idx="789">
                  <c:v>4.1157969424514662E-2</c:v>
                </c:pt>
                <c:pt idx="790">
                  <c:v>4.0949748033245026E-2</c:v>
                </c:pt>
                <c:pt idx="791">
                  <c:v>4.0741744915288702E-2</c:v>
                </c:pt>
                <c:pt idx="792">
                  <c:v>4.0533959566322331E-2</c:v>
                </c:pt>
                <c:pt idx="793">
                  <c:v>4.032639148382311E-2</c:v>
                </c:pt>
                <c:pt idx="794">
                  <c:v>4.0119040167059805E-2</c:v>
                </c:pt>
                <c:pt idx="795">
                  <c:v>3.9911905117083868E-2</c:v>
                </c:pt>
                <c:pt idx="796">
                  <c:v>3.9704985836720774E-2</c:v>
                </c:pt>
                <c:pt idx="797">
                  <c:v>3.9498281830562698E-2</c:v>
                </c:pt>
                <c:pt idx="798">
                  <c:v>3.9291792604958187E-2</c:v>
                </c:pt>
                <c:pt idx="799">
                  <c:v>3.9085517668005165E-2</c:v>
                </c:pt>
                <c:pt idx="800">
                  <c:v>3.8879456529541834E-2</c:v>
                </c:pt>
                <c:pt idx="801">
                  <c:v>3.8673608701138673E-2</c:v>
                </c:pt>
                <c:pt idx="802">
                  <c:v>3.8467973696090119E-2</c:v>
                </c:pt>
                <c:pt idx="803">
                  <c:v>3.8262551029406122E-2</c:v>
                </c:pt>
                <c:pt idx="804">
                  <c:v>3.8057340217804381E-2</c:v>
                </c:pt>
                <c:pt idx="805">
                  <c:v>3.7852340779701454E-2</c:v>
                </c:pt>
                <c:pt idx="806">
                  <c:v>3.7647552235205883E-2</c:v>
                </c:pt>
                <c:pt idx="807">
                  <c:v>3.7442974106109195E-2</c:v>
                </c:pt>
                <c:pt idx="808">
                  <c:v>3.7238605915877798E-2</c:v>
                </c:pt>
                <c:pt idx="809">
                  <c:v>3.7034447189646102E-2</c:v>
                </c:pt>
                <c:pt idx="810">
                  <c:v>3.6830497454207412E-2</c:v>
                </c:pt>
                <c:pt idx="811">
                  <c:v>3.6626756238007263E-2</c:v>
                </c:pt>
                <c:pt idx="812">
                  <c:v>3.6423223071134436E-2</c:v>
                </c:pt>
                <c:pt idx="813">
                  <c:v>3.6219897485313957E-2</c:v>
                </c:pt>
                <c:pt idx="814">
                  <c:v>3.6016779013899547E-2</c:v>
                </c:pt>
                <c:pt idx="815">
                  <c:v>3.5813867191865301E-2</c:v>
                </c:pt>
                <c:pt idx="816">
                  <c:v>3.5611161555798465E-2</c:v>
                </c:pt>
                <c:pt idx="817">
                  <c:v>3.5408661643892114E-2</c:v>
                </c:pt>
                <c:pt idx="818">
                  <c:v>3.5206366995937044E-2</c:v>
                </c:pt>
                <c:pt idx="819">
                  <c:v>3.5004277153314778E-2</c:v>
                </c:pt>
                <c:pt idx="820">
                  <c:v>3.4802391658989795E-2</c:v>
                </c:pt>
                <c:pt idx="821">
                  <c:v>3.4600710057502648E-2</c:v>
                </c:pt>
                <c:pt idx="822">
                  <c:v>3.4399231894961968E-2</c:v>
                </c:pt>
                <c:pt idx="823">
                  <c:v>3.419795671903747E-2</c:v>
                </c:pt>
                <c:pt idx="824">
                  <c:v>3.399688407895296E-2</c:v>
                </c:pt>
                <c:pt idx="825">
                  <c:v>3.3796013525478785E-2</c:v>
                </c:pt>
                <c:pt idx="826">
                  <c:v>3.3595344610924505E-2</c:v>
                </c:pt>
                <c:pt idx="827">
                  <c:v>3.3394876889132119E-2</c:v>
                </c:pt>
                <c:pt idx="828">
                  <c:v>3.3194609915469075E-2</c:v>
                </c:pt>
                <c:pt idx="829">
                  <c:v>3.2994543246820607E-2</c:v>
                </c:pt>
                <c:pt idx="830">
                  <c:v>3.2794676441583404E-2</c:v>
                </c:pt>
                <c:pt idx="831">
                  <c:v>3.2595009059658286E-2</c:v>
                </c:pt>
                <c:pt idx="832">
                  <c:v>3.2395540662443212E-2</c:v>
                </c:pt>
                <c:pt idx="833">
                  <c:v>3.2196270812826722E-2</c:v>
                </c:pt>
                <c:pt idx="834">
                  <c:v>3.1997199075180727E-2</c:v>
                </c:pt>
                <c:pt idx="835">
                  <c:v>3.1798325015354179E-2</c:v>
                </c:pt>
                <c:pt idx="836">
                  <c:v>3.1599648200665409E-2</c:v>
                </c:pt>
                <c:pt idx="837">
                  <c:v>3.1401168199896468E-2</c:v>
                </c:pt>
                <c:pt idx="838">
                  <c:v>3.1202884583285906E-2</c:v>
                </c:pt>
                <c:pt idx="839">
                  <c:v>3.1004796922522004E-2</c:v>
                </c:pt>
                <c:pt idx="840">
                  <c:v>3.0806904790736556E-2</c:v>
                </c:pt>
                <c:pt idx="841">
                  <c:v>3.0609207762497537E-2</c:v>
                </c:pt>
                <c:pt idx="842">
                  <c:v>3.041170541380378E-2</c:v>
                </c:pt>
                <c:pt idx="843">
                  <c:v>3.0214397322077313E-2</c:v>
                </c:pt>
                <c:pt idx="844">
                  <c:v>3.0017283066157585E-2</c:v>
                </c:pt>
                <c:pt idx="845">
                  <c:v>2.9820362226294805E-2</c:v>
                </c:pt>
                <c:pt idx="846">
                  <c:v>2.9623634384143505E-2</c:v>
                </c:pt>
                <c:pt idx="847">
                  <c:v>2.9427099122756095E-2</c:v>
                </c:pt>
                <c:pt idx="848">
                  <c:v>2.9230756026577098E-2</c:v>
                </c:pt>
                <c:pt idx="849">
                  <c:v>2.9034604681436371E-2</c:v>
                </c:pt>
                <c:pt idx="850">
                  <c:v>2.8838644674542668E-2</c:v>
                </c:pt>
                <c:pt idx="851">
                  <c:v>2.8642875594477979E-2</c:v>
                </c:pt>
                <c:pt idx="852">
                  <c:v>2.8447297031191199E-2</c:v>
                </c:pt>
                <c:pt idx="853">
                  <c:v>2.8251908575991469E-2</c:v>
                </c:pt>
                <c:pt idx="854">
                  <c:v>2.8056709821543291E-2</c:v>
                </c:pt>
                <c:pt idx="855">
                  <c:v>2.7861700361858754E-2</c:v>
                </c:pt>
                <c:pt idx="856">
                  <c:v>2.7666879792292987E-2</c:v>
                </c:pt>
                <c:pt idx="857">
                  <c:v>2.747224770953749E-2</c:v>
                </c:pt>
                <c:pt idx="858">
                  <c:v>2.7277803711614035E-2</c:v>
                </c:pt>
                <c:pt idx="859">
                  <c:v>2.7083547397869445E-2</c:v>
                </c:pt>
                <c:pt idx="860">
                  <c:v>2.68894783689686E-2</c:v>
                </c:pt>
                <c:pt idx="861">
                  <c:v>2.6695596226889662E-2</c:v>
                </c:pt>
                <c:pt idx="862">
                  <c:v>2.6501900574917414E-2</c:v>
                </c:pt>
                <c:pt idx="863">
                  <c:v>2.6308391017638044E-2</c:v>
                </c:pt>
                <c:pt idx="864">
                  <c:v>2.6115067160932925E-2</c:v>
                </c:pt>
                <c:pt idx="865">
                  <c:v>2.5921928611973288E-2</c:v>
                </c:pt>
                <c:pt idx="866">
                  <c:v>2.5728974979214114E-2</c:v>
                </c:pt>
                <c:pt idx="867">
                  <c:v>2.5536205872388917E-2</c:v>
                </c:pt>
                <c:pt idx="868">
                  <c:v>2.5343620902503416E-2</c:v>
                </c:pt>
                <c:pt idx="869">
                  <c:v>2.5151219681830872E-2</c:v>
                </c:pt>
                <c:pt idx="870">
                  <c:v>2.4959001823905425E-2</c:v>
                </c:pt>
                <c:pt idx="871">
                  <c:v>2.4766966943517765E-2</c:v>
                </c:pt>
                <c:pt idx="872">
                  <c:v>2.4575114656708252E-2</c:v>
                </c:pt>
                <c:pt idx="873">
                  <c:v>2.4383444580762692E-2</c:v>
                </c:pt>
                <c:pt idx="874">
                  <c:v>2.41919563342059E-2</c:v>
                </c:pt>
                <c:pt idx="875">
                  <c:v>2.4000649536797147E-2</c:v>
                </c:pt>
                <c:pt idx="876">
                  <c:v>2.3809523809523836E-2</c:v>
                </c:pt>
                <c:pt idx="877">
                  <c:v>0</c:v>
                </c:pt>
              </c:numCache>
            </c:numRef>
          </c:val>
        </c:ser>
        <c:dLbls>
          <c:showLegendKey val="0"/>
          <c:showVal val="0"/>
          <c:showCatName val="0"/>
          <c:showSerName val="0"/>
          <c:showPercent val="0"/>
          <c:showBubbleSize val="0"/>
        </c:dLbls>
        <c:axId val="70899712"/>
        <c:axId val="198651840"/>
      </c:areaChart>
      <c:catAx>
        <c:axId val="70899712"/>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a:solidFill>
              <a:schemeClr val="tx1"/>
            </a:solidFill>
          </a:ln>
        </c:spPr>
        <c:crossAx val="198651840"/>
        <c:crosses val="autoZero"/>
        <c:auto val="1"/>
        <c:lblAlgn val="ctr"/>
        <c:lblOffset val="100"/>
        <c:tickLblSkip val="88"/>
        <c:tickMarkSkip val="88"/>
        <c:noMultiLvlLbl val="0"/>
      </c:catAx>
      <c:valAx>
        <c:axId val="198651840"/>
        <c:scaling>
          <c:orientation val="minMax"/>
          <c:min val="0"/>
        </c:scaling>
        <c:delete val="0"/>
        <c:axPos val="l"/>
        <c:title>
          <c:tx>
            <c:rich>
              <a:bodyPr rot="-5400000" vert="horz"/>
              <a:lstStyle/>
              <a:p>
                <a:pPr>
                  <a:defRPr/>
                </a:pPr>
                <a:r>
                  <a:rPr lang="en-US"/>
                  <a:t>normierte el. Leistung</a:t>
                </a:r>
              </a:p>
            </c:rich>
          </c:tx>
          <c:layout>
            <c:manualLayout>
              <c:xMode val="edge"/>
              <c:yMode val="edge"/>
              <c:x val="1.8874890638670188E-2"/>
              <c:y val="0.10924716002815239"/>
            </c:manualLayout>
          </c:layout>
          <c:overlay val="0"/>
        </c:title>
        <c:numFmt formatCode="General" sourceLinked="1"/>
        <c:majorTickMark val="out"/>
        <c:minorTickMark val="out"/>
        <c:tickLblPos val="nextTo"/>
        <c:spPr>
          <a:ln w="15875">
            <a:solidFill>
              <a:schemeClr val="tx1"/>
            </a:solidFill>
          </a:ln>
        </c:spPr>
        <c:crossAx val="70899712"/>
        <c:crosses val="autoZero"/>
        <c:crossBetween val="midCat"/>
        <c:majorUnit val="0.1"/>
        <c:minorUnit val="5.0000000000000024E-2"/>
      </c:valAx>
    </c:plotArea>
    <c:legend>
      <c:legendPos val="r"/>
      <c:legendEntry>
        <c:idx val="1"/>
        <c:delete val="1"/>
      </c:legendEntry>
      <c:legendEntry>
        <c:idx val="3"/>
        <c:delete val="1"/>
      </c:legendEntry>
      <c:layout>
        <c:manualLayout>
          <c:xMode val="edge"/>
          <c:yMode val="edge"/>
          <c:x val="0.75759711286089304"/>
          <c:y val="0.20679790026246747"/>
          <c:w val="0.21740288713910783"/>
          <c:h val="0.44515115358391766"/>
        </c:manualLayout>
      </c:layout>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8276938355653"/>
          <c:y val="8.3427265929135505E-2"/>
          <c:w val="0.7820521452017507"/>
          <c:h val="0.75562255317043203"/>
        </c:manualLayout>
      </c:layout>
      <c:areaChart>
        <c:grouping val="standard"/>
        <c:varyColors val="0"/>
        <c:ser>
          <c:idx val="2"/>
          <c:order val="0"/>
          <c:tx>
            <c:v>BHKW2</c:v>
          </c:tx>
          <c:spPr>
            <a:noFill/>
            <a:ln w="19050">
              <a:solidFill>
                <a:schemeClr val="tx2"/>
              </a:solidFill>
              <a:prstDash val="solid"/>
            </a:ln>
          </c:spPr>
          <c:val>
            <c:numRef>
              <c:f>'Theorie Ausl. el.'!$S$11:$S$888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0.34058360450489289</c:v>
                </c:pt>
                <c:pt idx="38">
                  <c:v>0.34058360450489289</c:v>
                </c:pt>
                <c:pt idx="39">
                  <c:v>0.34058360450489289</c:v>
                </c:pt>
                <c:pt idx="40">
                  <c:v>0.34058360450489289</c:v>
                </c:pt>
                <c:pt idx="41">
                  <c:v>0.34058360450489289</c:v>
                </c:pt>
                <c:pt idx="42">
                  <c:v>0.34058360450489289</c:v>
                </c:pt>
                <c:pt idx="43">
                  <c:v>0.34058360450489289</c:v>
                </c:pt>
                <c:pt idx="44">
                  <c:v>0.34058360450489289</c:v>
                </c:pt>
                <c:pt idx="45">
                  <c:v>0.34058360450489289</c:v>
                </c:pt>
                <c:pt idx="46">
                  <c:v>0.34058360450489289</c:v>
                </c:pt>
                <c:pt idx="47">
                  <c:v>0.34058360450489289</c:v>
                </c:pt>
                <c:pt idx="48">
                  <c:v>0.34058360450489289</c:v>
                </c:pt>
                <c:pt idx="49">
                  <c:v>0.34058360450489289</c:v>
                </c:pt>
                <c:pt idx="50">
                  <c:v>0.34058360450489289</c:v>
                </c:pt>
                <c:pt idx="51">
                  <c:v>0.34058360450489289</c:v>
                </c:pt>
                <c:pt idx="52">
                  <c:v>0.34058360450489289</c:v>
                </c:pt>
                <c:pt idx="53">
                  <c:v>0.34058360450489289</c:v>
                </c:pt>
                <c:pt idx="54">
                  <c:v>0.34058360450489289</c:v>
                </c:pt>
                <c:pt idx="55">
                  <c:v>0.34058360450489289</c:v>
                </c:pt>
                <c:pt idx="56">
                  <c:v>0.34058360450489289</c:v>
                </c:pt>
                <c:pt idx="57">
                  <c:v>0.34058360450489289</c:v>
                </c:pt>
                <c:pt idx="58">
                  <c:v>0.34058360450489289</c:v>
                </c:pt>
                <c:pt idx="59">
                  <c:v>0.34058360450489289</c:v>
                </c:pt>
                <c:pt idx="60">
                  <c:v>0.34058360450489289</c:v>
                </c:pt>
                <c:pt idx="61">
                  <c:v>0.34058360450489289</c:v>
                </c:pt>
                <c:pt idx="62">
                  <c:v>0.34058360450489289</c:v>
                </c:pt>
                <c:pt idx="63">
                  <c:v>0.34058360450489289</c:v>
                </c:pt>
                <c:pt idx="64">
                  <c:v>0.34058360450489289</c:v>
                </c:pt>
                <c:pt idx="65">
                  <c:v>0.34058360450489289</c:v>
                </c:pt>
                <c:pt idx="66">
                  <c:v>0.34058360450489289</c:v>
                </c:pt>
                <c:pt idx="67">
                  <c:v>0.34058360450489289</c:v>
                </c:pt>
                <c:pt idx="68">
                  <c:v>0.34058360450489289</c:v>
                </c:pt>
                <c:pt idx="69">
                  <c:v>0.34058360450489289</c:v>
                </c:pt>
                <c:pt idx="70">
                  <c:v>0.34058360450489289</c:v>
                </c:pt>
                <c:pt idx="71">
                  <c:v>0.34058360450489289</c:v>
                </c:pt>
                <c:pt idx="72">
                  <c:v>0.34058360450489289</c:v>
                </c:pt>
                <c:pt idx="73">
                  <c:v>0.34058360450489289</c:v>
                </c:pt>
                <c:pt idx="74">
                  <c:v>0.34058360450489289</c:v>
                </c:pt>
                <c:pt idx="75">
                  <c:v>0.34058360450489289</c:v>
                </c:pt>
                <c:pt idx="76">
                  <c:v>0.34058360450489289</c:v>
                </c:pt>
                <c:pt idx="77">
                  <c:v>0.34058360450489289</c:v>
                </c:pt>
                <c:pt idx="78">
                  <c:v>0.34058360450489289</c:v>
                </c:pt>
                <c:pt idx="79">
                  <c:v>0.34058360450489289</c:v>
                </c:pt>
                <c:pt idx="80">
                  <c:v>0.34058360450489289</c:v>
                </c:pt>
                <c:pt idx="81">
                  <c:v>0.34058360450489289</c:v>
                </c:pt>
                <c:pt idx="82">
                  <c:v>0.34058360450489289</c:v>
                </c:pt>
                <c:pt idx="83">
                  <c:v>0.34058360450489289</c:v>
                </c:pt>
                <c:pt idx="84">
                  <c:v>0.34058360450489289</c:v>
                </c:pt>
                <c:pt idx="85">
                  <c:v>0.34058360450489289</c:v>
                </c:pt>
                <c:pt idx="86">
                  <c:v>0.34058360450489289</c:v>
                </c:pt>
                <c:pt idx="87">
                  <c:v>0.34058360450489289</c:v>
                </c:pt>
                <c:pt idx="88">
                  <c:v>0.34058360450489289</c:v>
                </c:pt>
                <c:pt idx="89">
                  <c:v>0.34058360450489289</c:v>
                </c:pt>
                <c:pt idx="90">
                  <c:v>0.34058360450489289</c:v>
                </c:pt>
                <c:pt idx="91">
                  <c:v>0.34058360450489289</c:v>
                </c:pt>
                <c:pt idx="92">
                  <c:v>0.34058360450489289</c:v>
                </c:pt>
                <c:pt idx="93">
                  <c:v>0.34058360450489289</c:v>
                </c:pt>
                <c:pt idx="94">
                  <c:v>0.34058360450489289</c:v>
                </c:pt>
                <c:pt idx="95">
                  <c:v>0.34058360450489289</c:v>
                </c:pt>
                <c:pt idx="96">
                  <c:v>0.34058360450489289</c:v>
                </c:pt>
                <c:pt idx="97">
                  <c:v>0.34058360450489289</c:v>
                </c:pt>
                <c:pt idx="98">
                  <c:v>0.34058360450489289</c:v>
                </c:pt>
                <c:pt idx="99">
                  <c:v>0.34058360450489289</c:v>
                </c:pt>
                <c:pt idx="100">
                  <c:v>0.34058360450489289</c:v>
                </c:pt>
                <c:pt idx="101">
                  <c:v>0.34058360450489289</c:v>
                </c:pt>
                <c:pt idx="102">
                  <c:v>0.34058360450489289</c:v>
                </c:pt>
                <c:pt idx="103">
                  <c:v>0.34058360450489289</c:v>
                </c:pt>
                <c:pt idx="104">
                  <c:v>0.34058360450489289</c:v>
                </c:pt>
                <c:pt idx="105">
                  <c:v>0.34058360450489289</c:v>
                </c:pt>
                <c:pt idx="106">
                  <c:v>0.34058360450489289</c:v>
                </c:pt>
                <c:pt idx="107">
                  <c:v>0.34058360450489289</c:v>
                </c:pt>
                <c:pt idx="108">
                  <c:v>0.34058360450489289</c:v>
                </c:pt>
                <c:pt idx="109">
                  <c:v>0.34058360450489289</c:v>
                </c:pt>
                <c:pt idx="110">
                  <c:v>0.34058360450489289</c:v>
                </c:pt>
                <c:pt idx="111">
                  <c:v>0.34058360450489289</c:v>
                </c:pt>
                <c:pt idx="112">
                  <c:v>0.34058360450489289</c:v>
                </c:pt>
                <c:pt idx="113">
                  <c:v>0.34058360450489289</c:v>
                </c:pt>
                <c:pt idx="114">
                  <c:v>0.34058360450489289</c:v>
                </c:pt>
                <c:pt idx="115">
                  <c:v>0.34058360450489289</c:v>
                </c:pt>
                <c:pt idx="116">
                  <c:v>0.34058360450489289</c:v>
                </c:pt>
                <c:pt idx="117">
                  <c:v>0.34058360450489289</c:v>
                </c:pt>
                <c:pt idx="118">
                  <c:v>0.34058360450489289</c:v>
                </c:pt>
                <c:pt idx="119">
                  <c:v>0.34058360450489289</c:v>
                </c:pt>
                <c:pt idx="120">
                  <c:v>0.34058360450489289</c:v>
                </c:pt>
                <c:pt idx="121">
                  <c:v>0.34058360450489289</c:v>
                </c:pt>
                <c:pt idx="122">
                  <c:v>0.34058360450489289</c:v>
                </c:pt>
                <c:pt idx="123">
                  <c:v>0.34058360450489289</c:v>
                </c:pt>
                <c:pt idx="124">
                  <c:v>0.34058360450489289</c:v>
                </c:pt>
                <c:pt idx="125">
                  <c:v>0.34058360450489289</c:v>
                </c:pt>
                <c:pt idx="126">
                  <c:v>0.34058360450489289</c:v>
                </c:pt>
                <c:pt idx="127">
                  <c:v>0.34058360450489289</c:v>
                </c:pt>
                <c:pt idx="128">
                  <c:v>0.34058360450489289</c:v>
                </c:pt>
                <c:pt idx="129">
                  <c:v>0.34058360450489289</c:v>
                </c:pt>
                <c:pt idx="130">
                  <c:v>0.34058360450489289</c:v>
                </c:pt>
                <c:pt idx="131">
                  <c:v>0.34058360450489289</c:v>
                </c:pt>
                <c:pt idx="132">
                  <c:v>0.34058360450489289</c:v>
                </c:pt>
                <c:pt idx="133">
                  <c:v>0.34058360450489289</c:v>
                </c:pt>
                <c:pt idx="134">
                  <c:v>0.34058360450489289</c:v>
                </c:pt>
                <c:pt idx="135">
                  <c:v>0.34058360450489289</c:v>
                </c:pt>
                <c:pt idx="136">
                  <c:v>0.34058360450489289</c:v>
                </c:pt>
                <c:pt idx="137">
                  <c:v>0.34058360450489289</c:v>
                </c:pt>
                <c:pt idx="138">
                  <c:v>0.34058360450489289</c:v>
                </c:pt>
                <c:pt idx="139">
                  <c:v>0.34058360450489289</c:v>
                </c:pt>
                <c:pt idx="140">
                  <c:v>0.34058360450489289</c:v>
                </c:pt>
                <c:pt idx="141">
                  <c:v>0.34058360450489289</c:v>
                </c:pt>
                <c:pt idx="142">
                  <c:v>0.34058360450489289</c:v>
                </c:pt>
                <c:pt idx="143">
                  <c:v>0.34058360450489289</c:v>
                </c:pt>
                <c:pt idx="144">
                  <c:v>0.34058360450489289</c:v>
                </c:pt>
                <c:pt idx="145">
                  <c:v>0.34058360450489289</c:v>
                </c:pt>
                <c:pt idx="146">
                  <c:v>0.34058360450489289</c:v>
                </c:pt>
                <c:pt idx="147">
                  <c:v>0.34058360450489289</c:v>
                </c:pt>
                <c:pt idx="148">
                  <c:v>0.34058360450489289</c:v>
                </c:pt>
                <c:pt idx="149">
                  <c:v>0.34058360450489289</c:v>
                </c:pt>
                <c:pt idx="150">
                  <c:v>0.34058360450489289</c:v>
                </c:pt>
                <c:pt idx="151">
                  <c:v>0.34058360450489289</c:v>
                </c:pt>
                <c:pt idx="152">
                  <c:v>0.34058360450489289</c:v>
                </c:pt>
                <c:pt idx="153">
                  <c:v>0.34058360450489289</c:v>
                </c:pt>
                <c:pt idx="154">
                  <c:v>0.34058360450489289</c:v>
                </c:pt>
                <c:pt idx="155">
                  <c:v>0.34058360450489289</c:v>
                </c:pt>
                <c:pt idx="156">
                  <c:v>0.34058360450489289</c:v>
                </c:pt>
                <c:pt idx="157">
                  <c:v>0.34058360450489289</c:v>
                </c:pt>
                <c:pt idx="158">
                  <c:v>0.34058360450489289</c:v>
                </c:pt>
                <c:pt idx="159">
                  <c:v>0.34058360450489289</c:v>
                </c:pt>
                <c:pt idx="160">
                  <c:v>0.34058360450489289</c:v>
                </c:pt>
                <c:pt idx="161">
                  <c:v>0.34058360450489289</c:v>
                </c:pt>
                <c:pt idx="162">
                  <c:v>0.34058360450489289</c:v>
                </c:pt>
                <c:pt idx="163">
                  <c:v>0.34058360450489289</c:v>
                </c:pt>
                <c:pt idx="164">
                  <c:v>0.34058360450489289</c:v>
                </c:pt>
                <c:pt idx="165">
                  <c:v>0.34058360450489289</c:v>
                </c:pt>
                <c:pt idx="166">
                  <c:v>0.34058360450489289</c:v>
                </c:pt>
                <c:pt idx="167">
                  <c:v>0.34058360450489289</c:v>
                </c:pt>
                <c:pt idx="168">
                  <c:v>0.34058360450489289</c:v>
                </c:pt>
                <c:pt idx="169">
                  <c:v>0.34058360450489289</c:v>
                </c:pt>
                <c:pt idx="170">
                  <c:v>0.34058360450489289</c:v>
                </c:pt>
                <c:pt idx="171">
                  <c:v>0.34058360450489289</c:v>
                </c:pt>
                <c:pt idx="172">
                  <c:v>0.34058360450489289</c:v>
                </c:pt>
                <c:pt idx="173">
                  <c:v>0.34058360450489289</c:v>
                </c:pt>
                <c:pt idx="174">
                  <c:v>0.34058360450489289</c:v>
                </c:pt>
                <c:pt idx="175">
                  <c:v>0.34058360450489289</c:v>
                </c:pt>
                <c:pt idx="176">
                  <c:v>0.34058360450489289</c:v>
                </c:pt>
                <c:pt idx="177">
                  <c:v>0.34058360450489289</c:v>
                </c:pt>
                <c:pt idx="178">
                  <c:v>0.34058360450489289</c:v>
                </c:pt>
                <c:pt idx="179">
                  <c:v>0.34058360450489289</c:v>
                </c:pt>
                <c:pt idx="180">
                  <c:v>0.34058360450489289</c:v>
                </c:pt>
                <c:pt idx="181">
                  <c:v>0.34058360450489289</c:v>
                </c:pt>
                <c:pt idx="182">
                  <c:v>0.34058360450489289</c:v>
                </c:pt>
                <c:pt idx="183">
                  <c:v>0.34058360450489289</c:v>
                </c:pt>
                <c:pt idx="184">
                  <c:v>0.34058360450489289</c:v>
                </c:pt>
                <c:pt idx="185">
                  <c:v>0.34058360450489289</c:v>
                </c:pt>
                <c:pt idx="186">
                  <c:v>0.34058360450489289</c:v>
                </c:pt>
                <c:pt idx="187">
                  <c:v>0.34058360450489289</c:v>
                </c:pt>
                <c:pt idx="188">
                  <c:v>0.34058360450489289</c:v>
                </c:pt>
                <c:pt idx="189">
                  <c:v>0.34058360450489289</c:v>
                </c:pt>
                <c:pt idx="190">
                  <c:v>0.34058360450489289</c:v>
                </c:pt>
                <c:pt idx="191">
                  <c:v>0.34058360450489289</c:v>
                </c:pt>
                <c:pt idx="192">
                  <c:v>0.34058360450489289</c:v>
                </c:pt>
                <c:pt idx="193">
                  <c:v>0.34058360450489289</c:v>
                </c:pt>
                <c:pt idx="194">
                  <c:v>0.34058360450489289</c:v>
                </c:pt>
                <c:pt idx="195">
                  <c:v>0.34058360450489289</c:v>
                </c:pt>
                <c:pt idx="196">
                  <c:v>0.34058360450489289</c:v>
                </c:pt>
                <c:pt idx="197">
                  <c:v>0.34058360450489289</c:v>
                </c:pt>
                <c:pt idx="198">
                  <c:v>0.34058360450489289</c:v>
                </c:pt>
                <c:pt idx="199">
                  <c:v>0.34058360450489289</c:v>
                </c:pt>
                <c:pt idx="200">
                  <c:v>0.34058360450489289</c:v>
                </c:pt>
                <c:pt idx="201">
                  <c:v>0.34058360450489289</c:v>
                </c:pt>
                <c:pt idx="202">
                  <c:v>0.34058360450489289</c:v>
                </c:pt>
                <c:pt idx="203">
                  <c:v>0.34058360450489289</c:v>
                </c:pt>
                <c:pt idx="204">
                  <c:v>0.34058360450489289</c:v>
                </c:pt>
                <c:pt idx="205">
                  <c:v>0.34058360450489289</c:v>
                </c:pt>
                <c:pt idx="206">
                  <c:v>0.34058360450489289</c:v>
                </c:pt>
                <c:pt idx="207">
                  <c:v>0.34058360450489289</c:v>
                </c:pt>
                <c:pt idx="208">
                  <c:v>0.34058360450489289</c:v>
                </c:pt>
                <c:pt idx="209">
                  <c:v>0.34058360450489289</c:v>
                </c:pt>
                <c:pt idx="210">
                  <c:v>0.34058360450489289</c:v>
                </c:pt>
                <c:pt idx="211">
                  <c:v>0.34058360450489289</c:v>
                </c:pt>
                <c:pt idx="212">
                  <c:v>0.34058360450489289</c:v>
                </c:pt>
                <c:pt idx="213">
                  <c:v>0.34058360450489289</c:v>
                </c:pt>
                <c:pt idx="214">
                  <c:v>0.34058360450489289</c:v>
                </c:pt>
                <c:pt idx="215">
                  <c:v>0.34058360450489289</c:v>
                </c:pt>
                <c:pt idx="216">
                  <c:v>0.34058360450489289</c:v>
                </c:pt>
                <c:pt idx="217">
                  <c:v>0.34058360450489289</c:v>
                </c:pt>
                <c:pt idx="218">
                  <c:v>0.34058360450489289</c:v>
                </c:pt>
                <c:pt idx="219">
                  <c:v>0.34058360450489289</c:v>
                </c:pt>
                <c:pt idx="220">
                  <c:v>0.34058360450489289</c:v>
                </c:pt>
                <c:pt idx="221">
                  <c:v>0.34058360450489289</c:v>
                </c:pt>
                <c:pt idx="222">
                  <c:v>0.34058360450489289</c:v>
                </c:pt>
                <c:pt idx="223">
                  <c:v>0.34058360450489289</c:v>
                </c:pt>
                <c:pt idx="224">
                  <c:v>0.34058360450489289</c:v>
                </c:pt>
                <c:pt idx="225">
                  <c:v>0.34058360450489289</c:v>
                </c:pt>
                <c:pt idx="226">
                  <c:v>0.34058360450489289</c:v>
                </c:pt>
                <c:pt idx="227">
                  <c:v>0.34058360450489289</c:v>
                </c:pt>
                <c:pt idx="228">
                  <c:v>0.34058360450489289</c:v>
                </c:pt>
                <c:pt idx="229">
                  <c:v>0.34058360450489289</c:v>
                </c:pt>
                <c:pt idx="230">
                  <c:v>0.34058360450489289</c:v>
                </c:pt>
                <c:pt idx="231">
                  <c:v>0.34058360450489289</c:v>
                </c:pt>
                <c:pt idx="232">
                  <c:v>0.34058360450489289</c:v>
                </c:pt>
                <c:pt idx="233">
                  <c:v>0.34058360450489289</c:v>
                </c:pt>
                <c:pt idx="234">
                  <c:v>0.34058360450489289</c:v>
                </c:pt>
                <c:pt idx="235">
                  <c:v>0.34058360450489289</c:v>
                </c:pt>
                <c:pt idx="236">
                  <c:v>0.34058360450489289</c:v>
                </c:pt>
                <c:pt idx="237">
                  <c:v>0.34058360450489289</c:v>
                </c:pt>
                <c:pt idx="238">
                  <c:v>0.34058360450489289</c:v>
                </c:pt>
                <c:pt idx="239">
                  <c:v>0.34058360450489289</c:v>
                </c:pt>
                <c:pt idx="240">
                  <c:v>0.34058360450489289</c:v>
                </c:pt>
                <c:pt idx="241">
                  <c:v>0.34058360450489289</c:v>
                </c:pt>
                <c:pt idx="242">
                  <c:v>0.34058360450489289</c:v>
                </c:pt>
                <c:pt idx="243">
                  <c:v>0.34058360450489289</c:v>
                </c:pt>
                <c:pt idx="244">
                  <c:v>0.34058360450489289</c:v>
                </c:pt>
                <c:pt idx="245">
                  <c:v>0.34058360450489289</c:v>
                </c:pt>
                <c:pt idx="246">
                  <c:v>0.34058360450489289</c:v>
                </c:pt>
                <c:pt idx="247">
                  <c:v>0.34058360450489289</c:v>
                </c:pt>
                <c:pt idx="248">
                  <c:v>0.34058360450489289</c:v>
                </c:pt>
                <c:pt idx="249">
                  <c:v>0.34058360450489289</c:v>
                </c:pt>
                <c:pt idx="250">
                  <c:v>0.34058360450489289</c:v>
                </c:pt>
                <c:pt idx="251">
                  <c:v>0.34058360450489289</c:v>
                </c:pt>
                <c:pt idx="252">
                  <c:v>0.34058360450489289</c:v>
                </c:pt>
                <c:pt idx="253">
                  <c:v>0.34058360450489289</c:v>
                </c:pt>
                <c:pt idx="254">
                  <c:v>0.34058360450489289</c:v>
                </c:pt>
                <c:pt idx="255">
                  <c:v>0.34058360450489289</c:v>
                </c:pt>
                <c:pt idx="256">
                  <c:v>0.34058360450489289</c:v>
                </c:pt>
                <c:pt idx="257">
                  <c:v>0.34058360450489289</c:v>
                </c:pt>
                <c:pt idx="258">
                  <c:v>0.34058360450489289</c:v>
                </c:pt>
                <c:pt idx="259">
                  <c:v>0.34058360450489289</c:v>
                </c:pt>
                <c:pt idx="260">
                  <c:v>0.34058360450489289</c:v>
                </c:pt>
                <c:pt idx="261">
                  <c:v>0.34058360450489289</c:v>
                </c:pt>
                <c:pt idx="262">
                  <c:v>0.34058360450489289</c:v>
                </c:pt>
                <c:pt idx="263">
                  <c:v>0.34058360450489289</c:v>
                </c:pt>
                <c:pt idx="264">
                  <c:v>0.34058360450489289</c:v>
                </c:pt>
                <c:pt idx="265">
                  <c:v>0.34058360450489289</c:v>
                </c:pt>
                <c:pt idx="266">
                  <c:v>0.34058360450489289</c:v>
                </c:pt>
                <c:pt idx="267">
                  <c:v>0.34058360450489289</c:v>
                </c:pt>
                <c:pt idx="268">
                  <c:v>0.34058360450489289</c:v>
                </c:pt>
                <c:pt idx="269">
                  <c:v>0.34058360450489289</c:v>
                </c:pt>
                <c:pt idx="270">
                  <c:v>0.34058360450489289</c:v>
                </c:pt>
                <c:pt idx="271">
                  <c:v>0.34058360450489289</c:v>
                </c:pt>
                <c:pt idx="272">
                  <c:v>0.34058360450489289</c:v>
                </c:pt>
                <c:pt idx="273">
                  <c:v>0.34058360450489289</c:v>
                </c:pt>
                <c:pt idx="274">
                  <c:v>0.34058360450489289</c:v>
                </c:pt>
                <c:pt idx="275">
                  <c:v>0.34058360450489289</c:v>
                </c:pt>
                <c:pt idx="276">
                  <c:v>0.34058360450489289</c:v>
                </c:pt>
                <c:pt idx="277">
                  <c:v>0.34058360450489289</c:v>
                </c:pt>
                <c:pt idx="278">
                  <c:v>0.34058360450489289</c:v>
                </c:pt>
                <c:pt idx="279">
                  <c:v>0.34058360450489289</c:v>
                </c:pt>
                <c:pt idx="280">
                  <c:v>0.34058360450489289</c:v>
                </c:pt>
                <c:pt idx="281">
                  <c:v>0.34058360450489289</c:v>
                </c:pt>
                <c:pt idx="282">
                  <c:v>0.34058360450489289</c:v>
                </c:pt>
                <c:pt idx="283">
                  <c:v>0.34058360450489289</c:v>
                </c:pt>
                <c:pt idx="284">
                  <c:v>0.34058360450489289</c:v>
                </c:pt>
                <c:pt idx="285">
                  <c:v>0.34058360450489289</c:v>
                </c:pt>
                <c:pt idx="286">
                  <c:v>0.34058360450489289</c:v>
                </c:pt>
                <c:pt idx="287">
                  <c:v>0.34058360450489289</c:v>
                </c:pt>
                <c:pt idx="288">
                  <c:v>0.34058360450489289</c:v>
                </c:pt>
                <c:pt idx="289">
                  <c:v>0.34058360450489289</c:v>
                </c:pt>
                <c:pt idx="290">
                  <c:v>0.34058360450489289</c:v>
                </c:pt>
                <c:pt idx="291">
                  <c:v>0.34058360450489289</c:v>
                </c:pt>
                <c:pt idx="292">
                  <c:v>0.34058360450489289</c:v>
                </c:pt>
                <c:pt idx="293">
                  <c:v>0.34058360450489289</c:v>
                </c:pt>
                <c:pt idx="294">
                  <c:v>0.34058360450489289</c:v>
                </c:pt>
                <c:pt idx="295">
                  <c:v>0.34058360450489289</c:v>
                </c:pt>
                <c:pt idx="296">
                  <c:v>0.34058360450489289</c:v>
                </c:pt>
                <c:pt idx="297">
                  <c:v>0.34058360450489289</c:v>
                </c:pt>
                <c:pt idx="298">
                  <c:v>0.34058360450489289</c:v>
                </c:pt>
                <c:pt idx="299">
                  <c:v>0.34058360450489289</c:v>
                </c:pt>
                <c:pt idx="300">
                  <c:v>0.34058360450489289</c:v>
                </c:pt>
                <c:pt idx="301">
                  <c:v>0.34058360450489289</c:v>
                </c:pt>
                <c:pt idx="302">
                  <c:v>0.34058360450489289</c:v>
                </c:pt>
                <c:pt idx="303">
                  <c:v>0.34058360450489289</c:v>
                </c:pt>
                <c:pt idx="304">
                  <c:v>0.34058360450489289</c:v>
                </c:pt>
                <c:pt idx="305">
                  <c:v>0.34058360450489289</c:v>
                </c:pt>
                <c:pt idx="306">
                  <c:v>0.34058360450489289</c:v>
                </c:pt>
                <c:pt idx="307">
                  <c:v>0.34058360450489289</c:v>
                </c:pt>
                <c:pt idx="308">
                  <c:v>0.34058360450489289</c:v>
                </c:pt>
                <c:pt idx="309">
                  <c:v>0.34058360450489289</c:v>
                </c:pt>
                <c:pt idx="310">
                  <c:v>0.34058360450489289</c:v>
                </c:pt>
                <c:pt idx="311">
                  <c:v>0.34058360450489289</c:v>
                </c:pt>
                <c:pt idx="312">
                  <c:v>0.34058360450489289</c:v>
                </c:pt>
                <c:pt idx="313">
                  <c:v>0.34058360450489289</c:v>
                </c:pt>
                <c:pt idx="314">
                  <c:v>0.34058360450489289</c:v>
                </c:pt>
                <c:pt idx="315">
                  <c:v>0.34058360450489289</c:v>
                </c:pt>
                <c:pt idx="316">
                  <c:v>0.34058360450489289</c:v>
                </c:pt>
                <c:pt idx="317">
                  <c:v>0.34058360450489289</c:v>
                </c:pt>
                <c:pt idx="318">
                  <c:v>0.34058360450489289</c:v>
                </c:pt>
                <c:pt idx="319">
                  <c:v>0.34058360450489289</c:v>
                </c:pt>
                <c:pt idx="320">
                  <c:v>0.34058360450489289</c:v>
                </c:pt>
                <c:pt idx="321">
                  <c:v>0.34058360450489289</c:v>
                </c:pt>
                <c:pt idx="322">
                  <c:v>0.34058360450489289</c:v>
                </c:pt>
                <c:pt idx="323">
                  <c:v>0.34058360450489289</c:v>
                </c:pt>
                <c:pt idx="324">
                  <c:v>0.34058360450489289</c:v>
                </c:pt>
                <c:pt idx="325">
                  <c:v>0.34058360450489289</c:v>
                </c:pt>
                <c:pt idx="326">
                  <c:v>0.34058360450489289</c:v>
                </c:pt>
                <c:pt idx="327">
                  <c:v>0.34058360450489289</c:v>
                </c:pt>
                <c:pt idx="328">
                  <c:v>0.34058360450489289</c:v>
                </c:pt>
                <c:pt idx="329">
                  <c:v>0.34058360450489289</c:v>
                </c:pt>
                <c:pt idx="330">
                  <c:v>0.34058360450489289</c:v>
                </c:pt>
                <c:pt idx="331">
                  <c:v>0.34058360450489289</c:v>
                </c:pt>
                <c:pt idx="332">
                  <c:v>0.34058360450489289</c:v>
                </c:pt>
                <c:pt idx="333">
                  <c:v>0.34058360450489289</c:v>
                </c:pt>
                <c:pt idx="334">
                  <c:v>0.34058360450489289</c:v>
                </c:pt>
                <c:pt idx="335">
                  <c:v>0.34058360450489289</c:v>
                </c:pt>
                <c:pt idx="336">
                  <c:v>0.34058360450489289</c:v>
                </c:pt>
                <c:pt idx="337">
                  <c:v>0.34058360450489289</c:v>
                </c:pt>
                <c:pt idx="338">
                  <c:v>0.34058360450489289</c:v>
                </c:pt>
                <c:pt idx="339">
                  <c:v>0.34058360450489289</c:v>
                </c:pt>
                <c:pt idx="340">
                  <c:v>0.34058360450489289</c:v>
                </c:pt>
                <c:pt idx="341">
                  <c:v>0.34058360450489289</c:v>
                </c:pt>
                <c:pt idx="342">
                  <c:v>0.34058360450489289</c:v>
                </c:pt>
                <c:pt idx="343">
                  <c:v>0.34058360450489289</c:v>
                </c:pt>
                <c:pt idx="344">
                  <c:v>0.34058360450489289</c:v>
                </c:pt>
                <c:pt idx="345">
                  <c:v>0.34058360450489289</c:v>
                </c:pt>
                <c:pt idx="346">
                  <c:v>0.34058360450489289</c:v>
                </c:pt>
                <c:pt idx="347">
                  <c:v>0.34058360450489289</c:v>
                </c:pt>
                <c:pt idx="348">
                  <c:v>0.34058360450489289</c:v>
                </c:pt>
                <c:pt idx="349">
                  <c:v>0.34058360450489289</c:v>
                </c:pt>
                <c:pt idx="350">
                  <c:v>0.34058360450489289</c:v>
                </c:pt>
                <c:pt idx="351">
                  <c:v>0.34058360450489289</c:v>
                </c:pt>
                <c:pt idx="352">
                  <c:v>0.34058360450489289</c:v>
                </c:pt>
                <c:pt idx="353">
                  <c:v>0.34058360450489289</c:v>
                </c:pt>
                <c:pt idx="354">
                  <c:v>0.34058360450489289</c:v>
                </c:pt>
                <c:pt idx="355">
                  <c:v>0.34058360450489289</c:v>
                </c:pt>
                <c:pt idx="356">
                  <c:v>0.34058360450489289</c:v>
                </c:pt>
                <c:pt idx="357">
                  <c:v>0.34058360450489289</c:v>
                </c:pt>
                <c:pt idx="358">
                  <c:v>0.34058360450489289</c:v>
                </c:pt>
                <c:pt idx="359">
                  <c:v>0.34058360450489289</c:v>
                </c:pt>
                <c:pt idx="360">
                  <c:v>0.34058360450489289</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1"/>
          <c:tx>
            <c:v>BHKW1</c:v>
          </c:tx>
          <c:spPr>
            <a:solidFill>
              <a:schemeClr val="bg1"/>
            </a:solidFill>
            <a:ln w="19050">
              <a:solidFill>
                <a:schemeClr val="tx2"/>
              </a:solidFill>
            </a:ln>
          </c:spPr>
          <c:val>
            <c:numRef>
              <c:f>'Theorie Ausl. el.'!$N$11:$N$888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0.29316057096623693</c:v>
                </c:pt>
                <c:pt idx="135">
                  <c:v>0.29316057096623693</c:v>
                </c:pt>
                <c:pt idx="136">
                  <c:v>0.29316057096623693</c:v>
                </c:pt>
                <c:pt idx="137">
                  <c:v>0.29316057096623693</c:v>
                </c:pt>
                <c:pt idx="138">
                  <c:v>0.29316057096623693</c:v>
                </c:pt>
                <c:pt idx="139">
                  <c:v>0.29316057096623693</c:v>
                </c:pt>
                <c:pt idx="140">
                  <c:v>0.29316057096623693</c:v>
                </c:pt>
                <c:pt idx="141">
                  <c:v>0.29316057096623693</c:v>
                </c:pt>
                <c:pt idx="142">
                  <c:v>0.29316057096623693</c:v>
                </c:pt>
                <c:pt idx="143">
                  <c:v>0.29316057096623693</c:v>
                </c:pt>
                <c:pt idx="144">
                  <c:v>0.29316057096623693</c:v>
                </c:pt>
                <c:pt idx="145">
                  <c:v>0.29316057096623693</c:v>
                </c:pt>
                <c:pt idx="146">
                  <c:v>0.29316057096623693</c:v>
                </c:pt>
                <c:pt idx="147">
                  <c:v>0.29316057096623693</c:v>
                </c:pt>
                <c:pt idx="148">
                  <c:v>0.29316057096623693</c:v>
                </c:pt>
                <c:pt idx="149">
                  <c:v>0.29316057096623693</c:v>
                </c:pt>
                <c:pt idx="150">
                  <c:v>0.29316057096623693</c:v>
                </c:pt>
                <c:pt idx="151">
                  <c:v>0.29316057096623693</c:v>
                </c:pt>
                <c:pt idx="152">
                  <c:v>0.29316057096623693</c:v>
                </c:pt>
                <c:pt idx="153">
                  <c:v>0.29316057096623693</c:v>
                </c:pt>
                <c:pt idx="154">
                  <c:v>0.29316057096623693</c:v>
                </c:pt>
                <c:pt idx="155">
                  <c:v>0.29316057096623693</c:v>
                </c:pt>
                <c:pt idx="156">
                  <c:v>0.29316057096623693</c:v>
                </c:pt>
                <c:pt idx="157">
                  <c:v>0.29316057096623693</c:v>
                </c:pt>
                <c:pt idx="158">
                  <c:v>0.29316057096623693</c:v>
                </c:pt>
                <c:pt idx="159">
                  <c:v>0.29316057096623693</c:v>
                </c:pt>
                <c:pt idx="160">
                  <c:v>0.29316057096623693</c:v>
                </c:pt>
                <c:pt idx="161">
                  <c:v>0.29316057096623693</c:v>
                </c:pt>
                <c:pt idx="162">
                  <c:v>0.29316057096623693</c:v>
                </c:pt>
                <c:pt idx="163">
                  <c:v>0.29316057096623693</c:v>
                </c:pt>
                <c:pt idx="164">
                  <c:v>0.29316057096623693</c:v>
                </c:pt>
                <c:pt idx="165">
                  <c:v>0.29316057096623693</c:v>
                </c:pt>
                <c:pt idx="166">
                  <c:v>0.29316057096623693</c:v>
                </c:pt>
                <c:pt idx="167">
                  <c:v>0.29316057096623693</c:v>
                </c:pt>
                <c:pt idx="168">
                  <c:v>0.29316057096623693</c:v>
                </c:pt>
                <c:pt idx="169">
                  <c:v>0.29316057096623693</c:v>
                </c:pt>
                <c:pt idx="170">
                  <c:v>0.29316057096623693</c:v>
                </c:pt>
                <c:pt idx="171">
                  <c:v>0.29316057096623693</c:v>
                </c:pt>
                <c:pt idx="172">
                  <c:v>0.29316057096623693</c:v>
                </c:pt>
                <c:pt idx="173">
                  <c:v>0.29316057096623693</c:v>
                </c:pt>
                <c:pt idx="174">
                  <c:v>0.29316057096623693</c:v>
                </c:pt>
                <c:pt idx="175">
                  <c:v>0.29316057096623693</c:v>
                </c:pt>
                <c:pt idx="176">
                  <c:v>0.29316057096623693</c:v>
                </c:pt>
                <c:pt idx="177">
                  <c:v>0.29316057096623693</c:v>
                </c:pt>
                <c:pt idx="178">
                  <c:v>0.29316057096623693</c:v>
                </c:pt>
                <c:pt idx="179">
                  <c:v>0.29316057096623693</c:v>
                </c:pt>
                <c:pt idx="180">
                  <c:v>0.29316057096623693</c:v>
                </c:pt>
                <c:pt idx="181">
                  <c:v>0.29316057096623693</c:v>
                </c:pt>
                <c:pt idx="182">
                  <c:v>0.29316057096623693</c:v>
                </c:pt>
                <c:pt idx="183">
                  <c:v>0.29316057096623693</c:v>
                </c:pt>
                <c:pt idx="184">
                  <c:v>0.29316057096623693</c:v>
                </c:pt>
                <c:pt idx="185">
                  <c:v>0.29316057096623693</c:v>
                </c:pt>
                <c:pt idx="186">
                  <c:v>0.29316057096623693</c:v>
                </c:pt>
                <c:pt idx="187">
                  <c:v>0.29316057096623693</c:v>
                </c:pt>
                <c:pt idx="188">
                  <c:v>0.29316057096623693</c:v>
                </c:pt>
                <c:pt idx="189">
                  <c:v>0.29316057096623693</c:v>
                </c:pt>
                <c:pt idx="190">
                  <c:v>0.29316057096623693</c:v>
                </c:pt>
                <c:pt idx="191">
                  <c:v>0.29316057096623693</c:v>
                </c:pt>
                <c:pt idx="192">
                  <c:v>0.29316057096623693</c:v>
                </c:pt>
                <c:pt idx="193">
                  <c:v>0.29316057096623693</c:v>
                </c:pt>
                <c:pt idx="194">
                  <c:v>0.29316057096623693</c:v>
                </c:pt>
                <c:pt idx="195">
                  <c:v>0.29316057096623693</c:v>
                </c:pt>
                <c:pt idx="196">
                  <c:v>0.29316057096623693</c:v>
                </c:pt>
                <c:pt idx="197">
                  <c:v>0.29316057096623693</c:v>
                </c:pt>
                <c:pt idx="198">
                  <c:v>0.29316057096623693</c:v>
                </c:pt>
                <c:pt idx="199">
                  <c:v>0.29316057096623693</c:v>
                </c:pt>
                <c:pt idx="200">
                  <c:v>0.29316057096623693</c:v>
                </c:pt>
                <c:pt idx="201">
                  <c:v>0.29316057096623693</c:v>
                </c:pt>
                <c:pt idx="202">
                  <c:v>0.29316057096623693</c:v>
                </c:pt>
                <c:pt idx="203">
                  <c:v>0.29316057096623693</c:v>
                </c:pt>
                <c:pt idx="204">
                  <c:v>0.29316057096623693</c:v>
                </c:pt>
                <c:pt idx="205">
                  <c:v>0.29316057096623693</c:v>
                </c:pt>
                <c:pt idx="206">
                  <c:v>0.29316057096623693</c:v>
                </c:pt>
                <c:pt idx="207">
                  <c:v>0.29316057096623693</c:v>
                </c:pt>
                <c:pt idx="208">
                  <c:v>0.29316057096623693</c:v>
                </c:pt>
                <c:pt idx="209">
                  <c:v>0.29316057096623693</c:v>
                </c:pt>
                <c:pt idx="210">
                  <c:v>0.29316057096623693</c:v>
                </c:pt>
                <c:pt idx="211">
                  <c:v>0.29316057096623693</c:v>
                </c:pt>
                <c:pt idx="212">
                  <c:v>0.29316057096623693</c:v>
                </c:pt>
                <c:pt idx="213">
                  <c:v>0.29316057096623693</c:v>
                </c:pt>
                <c:pt idx="214">
                  <c:v>0.29316057096623693</c:v>
                </c:pt>
                <c:pt idx="215">
                  <c:v>0.29316057096623693</c:v>
                </c:pt>
                <c:pt idx="216">
                  <c:v>0.29316057096623693</c:v>
                </c:pt>
                <c:pt idx="217">
                  <c:v>0.29316057096623693</c:v>
                </c:pt>
                <c:pt idx="218">
                  <c:v>0.29316057096623693</c:v>
                </c:pt>
                <c:pt idx="219">
                  <c:v>0.29316057096623693</c:v>
                </c:pt>
                <c:pt idx="220">
                  <c:v>0.29316057096623693</c:v>
                </c:pt>
                <c:pt idx="221">
                  <c:v>0.29316057096623693</c:v>
                </c:pt>
                <c:pt idx="222">
                  <c:v>0.29316057096623693</c:v>
                </c:pt>
                <c:pt idx="223">
                  <c:v>0.29316057096623693</c:v>
                </c:pt>
                <c:pt idx="224">
                  <c:v>0.29316057096623693</c:v>
                </c:pt>
                <c:pt idx="225">
                  <c:v>0.29316057096623693</c:v>
                </c:pt>
                <c:pt idx="226">
                  <c:v>0.29316057096623693</c:v>
                </c:pt>
                <c:pt idx="227">
                  <c:v>0.29316057096623693</c:v>
                </c:pt>
                <c:pt idx="228">
                  <c:v>0.29316057096623693</c:v>
                </c:pt>
                <c:pt idx="229">
                  <c:v>0.29316057096623693</c:v>
                </c:pt>
                <c:pt idx="230">
                  <c:v>0.29316057096623693</c:v>
                </c:pt>
                <c:pt idx="231">
                  <c:v>0.29316057096623693</c:v>
                </c:pt>
                <c:pt idx="232">
                  <c:v>0.29316057096623693</c:v>
                </c:pt>
                <c:pt idx="233">
                  <c:v>0.29316057096623693</c:v>
                </c:pt>
                <c:pt idx="234">
                  <c:v>0.29316057096623693</c:v>
                </c:pt>
                <c:pt idx="235">
                  <c:v>0.29316057096623693</c:v>
                </c:pt>
                <c:pt idx="236">
                  <c:v>0.29316057096623693</c:v>
                </c:pt>
                <c:pt idx="237">
                  <c:v>0.29316057096623693</c:v>
                </c:pt>
                <c:pt idx="238">
                  <c:v>0.29316057096623693</c:v>
                </c:pt>
                <c:pt idx="239">
                  <c:v>0.29316057096623693</c:v>
                </c:pt>
                <c:pt idx="240">
                  <c:v>0.29316057096623693</c:v>
                </c:pt>
                <c:pt idx="241">
                  <c:v>0.29316057096623693</c:v>
                </c:pt>
                <c:pt idx="242">
                  <c:v>0.29316057096623693</c:v>
                </c:pt>
                <c:pt idx="243">
                  <c:v>0.29316057096623693</c:v>
                </c:pt>
                <c:pt idx="244">
                  <c:v>0.29316057096623693</c:v>
                </c:pt>
                <c:pt idx="245">
                  <c:v>0.29316057096623693</c:v>
                </c:pt>
                <c:pt idx="246">
                  <c:v>0.29316057096623693</c:v>
                </c:pt>
                <c:pt idx="247">
                  <c:v>0.29316057096623693</c:v>
                </c:pt>
                <c:pt idx="248">
                  <c:v>0.29316057096623693</c:v>
                </c:pt>
                <c:pt idx="249">
                  <c:v>0.29316057096623693</c:v>
                </c:pt>
                <c:pt idx="250">
                  <c:v>0.29316057096623693</c:v>
                </c:pt>
                <c:pt idx="251">
                  <c:v>0.29316057096623693</c:v>
                </c:pt>
                <c:pt idx="252">
                  <c:v>0.29316057096623693</c:v>
                </c:pt>
                <c:pt idx="253">
                  <c:v>0.29316057096623693</c:v>
                </c:pt>
                <c:pt idx="254">
                  <c:v>0.29316057096623693</c:v>
                </c:pt>
                <c:pt idx="255">
                  <c:v>0.29316057096623693</c:v>
                </c:pt>
                <c:pt idx="256">
                  <c:v>0.29316057096623693</c:v>
                </c:pt>
                <c:pt idx="257">
                  <c:v>0.29316057096623693</c:v>
                </c:pt>
                <c:pt idx="258">
                  <c:v>0.29316057096623693</c:v>
                </c:pt>
                <c:pt idx="259">
                  <c:v>0.29316057096623693</c:v>
                </c:pt>
                <c:pt idx="260">
                  <c:v>0.29316057096623693</c:v>
                </c:pt>
                <c:pt idx="261">
                  <c:v>0.29316057096623693</c:v>
                </c:pt>
                <c:pt idx="262">
                  <c:v>0.29316057096623693</c:v>
                </c:pt>
                <c:pt idx="263">
                  <c:v>0.29316057096623693</c:v>
                </c:pt>
                <c:pt idx="264">
                  <c:v>0.29316057096623693</c:v>
                </c:pt>
                <c:pt idx="265">
                  <c:v>0.29316057096623693</c:v>
                </c:pt>
                <c:pt idx="266">
                  <c:v>0.29316057096623693</c:v>
                </c:pt>
                <c:pt idx="267">
                  <c:v>0.29316057096623693</c:v>
                </c:pt>
                <c:pt idx="268">
                  <c:v>0.29316057096623693</c:v>
                </c:pt>
                <c:pt idx="269">
                  <c:v>0.29316057096623693</c:v>
                </c:pt>
                <c:pt idx="270">
                  <c:v>0.29316057096623693</c:v>
                </c:pt>
                <c:pt idx="271">
                  <c:v>0.29316057096623693</c:v>
                </c:pt>
                <c:pt idx="272">
                  <c:v>0.29316057096623693</c:v>
                </c:pt>
                <c:pt idx="273">
                  <c:v>0.29316057096623693</c:v>
                </c:pt>
                <c:pt idx="274">
                  <c:v>0.29316057096623693</c:v>
                </c:pt>
                <c:pt idx="275">
                  <c:v>0.29316057096623693</c:v>
                </c:pt>
                <c:pt idx="276">
                  <c:v>0.29316057096623693</c:v>
                </c:pt>
                <c:pt idx="277">
                  <c:v>0.29316057096623693</c:v>
                </c:pt>
                <c:pt idx="278">
                  <c:v>0.29316057096623693</c:v>
                </c:pt>
                <c:pt idx="279">
                  <c:v>0.29316057096623693</c:v>
                </c:pt>
                <c:pt idx="280">
                  <c:v>0.29316057096623693</c:v>
                </c:pt>
                <c:pt idx="281">
                  <c:v>0.29316057096623693</c:v>
                </c:pt>
                <c:pt idx="282">
                  <c:v>0.29316057096623693</c:v>
                </c:pt>
                <c:pt idx="283">
                  <c:v>0.29316057096623693</c:v>
                </c:pt>
                <c:pt idx="284">
                  <c:v>0.29316057096623693</c:v>
                </c:pt>
                <c:pt idx="285">
                  <c:v>0.29316057096623693</c:v>
                </c:pt>
                <c:pt idx="286">
                  <c:v>0.29316057096623693</c:v>
                </c:pt>
                <c:pt idx="287">
                  <c:v>0.29316057096623693</c:v>
                </c:pt>
                <c:pt idx="288">
                  <c:v>0.29316057096623693</c:v>
                </c:pt>
                <c:pt idx="289">
                  <c:v>0.29316057096623693</c:v>
                </c:pt>
                <c:pt idx="290">
                  <c:v>0.29316057096623693</c:v>
                </c:pt>
                <c:pt idx="291">
                  <c:v>0.29316057096623693</c:v>
                </c:pt>
                <c:pt idx="292">
                  <c:v>0.29316057096623693</c:v>
                </c:pt>
                <c:pt idx="293">
                  <c:v>0.29316057096623693</c:v>
                </c:pt>
                <c:pt idx="294">
                  <c:v>0.29316057096623693</c:v>
                </c:pt>
                <c:pt idx="295">
                  <c:v>0.29316057096623693</c:v>
                </c:pt>
                <c:pt idx="296">
                  <c:v>0.29316057096623693</c:v>
                </c:pt>
                <c:pt idx="297">
                  <c:v>0.29316057096623693</c:v>
                </c:pt>
                <c:pt idx="298">
                  <c:v>0.29316057096623693</c:v>
                </c:pt>
                <c:pt idx="299">
                  <c:v>0.29316057096623693</c:v>
                </c:pt>
                <c:pt idx="300">
                  <c:v>0.29316057096623693</c:v>
                </c:pt>
                <c:pt idx="301">
                  <c:v>0.29316057096623693</c:v>
                </c:pt>
                <c:pt idx="302">
                  <c:v>0.29316057096623693</c:v>
                </c:pt>
                <c:pt idx="303">
                  <c:v>0.29316057096623693</c:v>
                </c:pt>
                <c:pt idx="304">
                  <c:v>0.29316057096623693</c:v>
                </c:pt>
                <c:pt idx="305">
                  <c:v>0.29316057096623693</c:v>
                </c:pt>
                <c:pt idx="306">
                  <c:v>0.29316057096623693</c:v>
                </c:pt>
                <c:pt idx="307">
                  <c:v>0.29316057096623693</c:v>
                </c:pt>
                <c:pt idx="308">
                  <c:v>0.29316057096623693</c:v>
                </c:pt>
                <c:pt idx="309">
                  <c:v>0.29316057096623693</c:v>
                </c:pt>
                <c:pt idx="310">
                  <c:v>0.29316057096623693</c:v>
                </c:pt>
                <c:pt idx="311">
                  <c:v>0.29316057096623693</c:v>
                </c:pt>
                <c:pt idx="312">
                  <c:v>0.29316057096623693</c:v>
                </c:pt>
                <c:pt idx="313">
                  <c:v>0.29316057096623693</c:v>
                </c:pt>
                <c:pt idx="314">
                  <c:v>0.29316057096623693</c:v>
                </c:pt>
                <c:pt idx="315">
                  <c:v>0.29316057096623693</c:v>
                </c:pt>
                <c:pt idx="316">
                  <c:v>0.29316057096623693</c:v>
                </c:pt>
                <c:pt idx="317">
                  <c:v>0.29316057096623693</c:v>
                </c:pt>
                <c:pt idx="318">
                  <c:v>0.29316057096623693</c:v>
                </c:pt>
                <c:pt idx="319">
                  <c:v>0.29316057096623693</c:v>
                </c:pt>
                <c:pt idx="320">
                  <c:v>0.29316057096623693</c:v>
                </c:pt>
                <c:pt idx="321">
                  <c:v>0.29316057096623693</c:v>
                </c:pt>
                <c:pt idx="322">
                  <c:v>0.29316057096623693</c:v>
                </c:pt>
                <c:pt idx="323">
                  <c:v>0.29316057096623693</c:v>
                </c:pt>
                <c:pt idx="324">
                  <c:v>0.29316057096623693</c:v>
                </c:pt>
                <c:pt idx="325">
                  <c:v>0.29316057096623693</c:v>
                </c:pt>
                <c:pt idx="326">
                  <c:v>0.29316057096623693</c:v>
                </c:pt>
                <c:pt idx="327">
                  <c:v>0.29316057096623693</c:v>
                </c:pt>
                <c:pt idx="328">
                  <c:v>0.29316057096623693</c:v>
                </c:pt>
                <c:pt idx="329">
                  <c:v>0.29316057096623693</c:v>
                </c:pt>
                <c:pt idx="330">
                  <c:v>0.29316057096623693</c:v>
                </c:pt>
                <c:pt idx="331">
                  <c:v>0.29316057096623693</c:v>
                </c:pt>
                <c:pt idx="332">
                  <c:v>0.29316057096623693</c:v>
                </c:pt>
                <c:pt idx="333">
                  <c:v>0.29316057096623693</c:v>
                </c:pt>
                <c:pt idx="334">
                  <c:v>0.29316057096623693</c:v>
                </c:pt>
                <c:pt idx="335">
                  <c:v>0.29316057096623693</c:v>
                </c:pt>
                <c:pt idx="336">
                  <c:v>0.29316057096623693</c:v>
                </c:pt>
                <c:pt idx="337">
                  <c:v>0.29316057096623693</c:v>
                </c:pt>
                <c:pt idx="338">
                  <c:v>0.29316057096623693</c:v>
                </c:pt>
                <c:pt idx="339">
                  <c:v>0.29316057096623693</c:v>
                </c:pt>
                <c:pt idx="340">
                  <c:v>0.29316057096623693</c:v>
                </c:pt>
                <c:pt idx="341">
                  <c:v>0.29316057096623693</c:v>
                </c:pt>
                <c:pt idx="342">
                  <c:v>0.29316057096623693</c:v>
                </c:pt>
                <c:pt idx="343">
                  <c:v>0.29316057096623693</c:v>
                </c:pt>
                <c:pt idx="344">
                  <c:v>0.29316057096623693</c:v>
                </c:pt>
                <c:pt idx="345">
                  <c:v>0.29316057096623693</c:v>
                </c:pt>
                <c:pt idx="346">
                  <c:v>0.29316057096623693</c:v>
                </c:pt>
                <c:pt idx="347">
                  <c:v>0.29316057096623693</c:v>
                </c:pt>
                <c:pt idx="348">
                  <c:v>0.29316057096623693</c:v>
                </c:pt>
                <c:pt idx="349">
                  <c:v>0.29316057096623693</c:v>
                </c:pt>
                <c:pt idx="350">
                  <c:v>0.29316057096623693</c:v>
                </c:pt>
                <c:pt idx="351">
                  <c:v>0.29316057096623693</c:v>
                </c:pt>
                <c:pt idx="352">
                  <c:v>0.29316057096623693</c:v>
                </c:pt>
                <c:pt idx="353">
                  <c:v>0.29316057096623693</c:v>
                </c:pt>
                <c:pt idx="354">
                  <c:v>0.29316057096623693</c:v>
                </c:pt>
                <c:pt idx="355">
                  <c:v>0.29316057096623693</c:v>
                </c:pt>
                <c:pt idx="356">
                  <c:v>0.29316057096623693</c:v>
                </c:pt>
                <c:pt idx="357">
                  <c:v>0.29316057096623693</c:v>
                </c:pt>
                <c:pt idx="358">
                  <c:v>0.29316057096623693</c:v>
                </c:pt>
                <c:pt idx="359">
                  <c:v>0.29316057096623693</c:v>
                </c:pt>
                <c:pt idx="360">
                  <c:v>0.29316057096623693</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2"/>
          <c:tx>
            <c:v>JDL</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0.69443381575285246</c:v>
                </c:pt>
                <c:pt idx="2">
                  <c:v>0.65587958886986808</c:v>
                </c:pt>
                <c:pt idx="3">
                  <c:v>0.63110947023280151</c:v>
                </c:pt>
                <c:pt idx="4">
                  <c:v>0.61246085639963455</c:v>
                </c:pt>
                <c:pt idx="5">
                  <c:v>0.59734905722682874</c:v>
                </c:pt>
                <c:pt idx="6">
                  <c:v>0.58456541558006014</c:v>
                </c:pt>
                <c:pt idx="7">
                  <c:v>0.57344087123987664</c:v>
                </c:pt>
                <c:pt idx="8">
                  <c:v>0.5635638486851906</c:v>
                </c:pt>
                <c:pt idx="9">
                  <c:v>0.55466203406244663</c:v>
                </c:pt>
                <c:pt idx="10">
                  <c:v>0.54654534725292536</c:v>
                </c:pt>
                <c:pt idx="11">
                  <c:v>0.5390755445258899</c:v>
                </c:pt>
                <c:pt idx="12">
                  <c:v>0.53214875415456009</c:v>
                </c:pt>
                <c:pt idx="13">
                  <c:v>0.52568483696480395</c:v>
                </c:pt>
                <c:pt idx="14">
                  <c:v>0.51962059178145203</c:v>
                </c:pt>
                <c:pt idx="15">
                  <c:v>0.51390524459761577</c:v>
                </c:pt>
                <c:pt idx="16">
                  <c:v>0.5084973548609979</c:v>
                </c:pt>
                <c:pt idx="17">
                  <c:v>0.50336263412320648</c:v>
                </c:pt>
                <c:pt idx="18">
                  <c:v>0.49847237086176976</c:v>
                </c:pt>
                <c:pt idx="19">
                  <c:v>0.49380226915063952</c:v>
                </c:pt>
                <c:pt idx="20">
                  <c:v>0.48933157667085281</c:v>
                </c:pt>
                <c:pt idx="21">
                  <c:v>0.48504241929438752</c:v>
                </c:pt>
                <c:pt idx="22">
                  <c:v>0.48091928592008903</c:v>
                </c:pt>
                <c:pt idx="23">
                  <c:v>0.47694862443015751</c:v>
                </c:pt>
                <c:pt idx="24">
                  <c:v>0.4731185210669131</c:v>
                </c:pt>
                <c:pt idx="25">
                  <c:v>0.46941844328889581</c:v>
                </c:pt>
                <c:pt idx="26">
                  <c:v>0.46583903153069239</c:v>
                </c:pt>
                <c:pt idx="27">
                  <c:v>0.46237192906373048</c:v>
                </c:pt>
                <c:pt idx="28">
                  <c:v>0.45900964184927018</c:v>
                </c:pt>
                <c:pt idx="29">
                  <c:v>0.45574542222565284</c:v>
                </c:pt>
                <c:pt idx="30">
                  <c:v>0.45257317170288003</c:v>
                </c:pt>
                <c:pt idx="31">
                  <c:v>0.4494873591998757</c:v>
                </c:pt>
                <c:pt idx="32">
                  <c:v>0.44648295185706699</c:v>
                </c:pt>
                <c:pt idx="33">
                  <c:v>0.44355535616147213</c:v>
                </c:pt>
                <c:pt idx="34">
                  <c:v>0.44070036758426645</c:v>
                </c:pt>
                <c:pt idx="35">
                  <c:v>0.43791412728822077</c:v>
                </c:pt>
                <c:pt idx="36">
                  <c:v>0.43519308474075957</c:v>
                </c:pt>
                <c:pt idx="37">
                  <c:v>0.43253396528684973</c:v>
                </c:pt>
                <c:pt idx="38">
                  <c:v>0.4299337419086553</c:v>
                </c:pt>
                <c:pt idx="39">
                  <c:v>0.42738961053638924</c:v>
                </c:pt>
                <c:pt idx="40">
                  <c:v>0.42489896838497154</c:v>
                </c:pt>
                <c:pt idx="41">
                  <c:v>0.42245939487991535</c:v>
                </c:pt>
                <c:pt idx="42">
                  <c:v>0.42006863480788537</c:v>
                </c:pt>
                <c:pt idx="43">
                  <c:v>0.41772458338609431</c:v>
                </c:pt>
                <c:pt idx="44">
                  <c:v>0.41542527299282173</c:v>
                </c:pt>
                <c:pt idx="45">
                  <c:v>0.4131688613409904</c:v>
                </c:pt>
                <c:pt idx="46">
                  <c:v>0.41095362090952503</c:v>
                </c:pt>
                <c:pt idx="47">
                  <c:v>0.40877792947449465</c:v>
                </c:pt>
                <c:pt idx="48">
                  <c:v>0.40664026160480382</c:v>
                </c:pt>
                <c:pt idx="49">
                  <c:v>0.40453918100626962</c:v>
                </c:pt>
                <c:pt idx="50">
                  <c:v>0.40247333361399262</c:v>
                </c:pt>
                <c:pt idx="51">
                  <c:v>0.40044144134647808</c:v>
                </c:pt>
                <c:pt idx="52">
                  <c:v>0.39844229644647433</c:v>
                </c:pt>
                <c:pt idx="53">
                  <c:v>0.39647475634326268</c:v>
                </c:pt>
                <c:pt idx="54">
                  <c:v>0.39453773897948641</c:v>
                </c:pt>
                <c:pt idx="55">
                  <c:v>0.39263021855274693</c:v>
                </c:pt>
                <c:pt idx="56">
                  <c:v>0.39075122162833265</c:v>
                </c:pt>
                <c:pt idx="57">
                  <c:v>0.38889982358472486</c:v>
                </c:pt>
                <c:pt idx="58">
                  <c:v>0.38707514535809406</c:v>
                </c:pt>
                <c:pt idx="59">
                  <c:v>0.38527635045594477</c:v>
                </c:pt>
                <c:pt idx="60">
                  <c:v>0.38350264221350072</c:v>
                </c:pt>
                <c:pt idx="61">
                  <c:v>0.3817532612694079</c:v>
                </c:pt>
                <c:pt idx="62">
                  <c:v>0.38002748323993618</c:v>
                </c:pt>
                <c:pt idx="63">
                  <c:v>0.37832461657313909</c:v>
                </c:pt>
                <c:pt idx="64">
                  <c:v>0.37664400056642977</c:v>
                </c:pt>
                <c:pt idx="65">
                  <c:v>0.37498500353278219</c:v>
                </c:pt>
                <c:pt idx="66">
                  <c:v>0.37334702110231455</c:v>
                </c:pt>
                <c:pt idx="67">
                  <c:v>0.37172947464736872</c:v>
                </c:pt>
                <c:pt idx="68">
                  <c:v>0.37013180982041038</c:v>
                </c:pt>
                <c:pt idx="69">
                  <c:v>0.36855349519513381</c:v>
                </c:pt>
                <c:pt idx="70">
                  <c:v>0.36699402100210599</c:v>
                </c:pt>
                <c:pt idx="71">
                  <c:v>0.36545289795112157</c:v>
                </c:pt>
                <c:pt idx="72">
                  <c:v>0.36392965613319239</c:v>
                </c:pt>
                <c:pt idx="73">
                  <c:v>0.362423843995761</c:v>
                </c:pt>
                <c:pt idx="74">
                  <c:v>0.36093502738532213</c:v>
                </c:pt>
                <c:pt idx="75">
                  <c:v>0.3594627886521734</c:v>
                </c:pt>
                <c:pt idx="76">
                  <c:v>0.35800672581249249</c:v>
                </c:pt>
                <c:pt idx="77">
                  <c:v>0.35656645176336754</c:v>
                </c:pt>
                <c:pt idx="78">
                  <c:v>0.35514159354679276</c:v>
                </c:pt>
                <c:pt idx="79">
                  <c:v>0.35373179165899005</c:v>
                </c:pt>
                <c:pt idx="80">
                  <c:v>0.35233669940173029</c:v>
                </c:pt>
                <c:pt idx="81">
                  <c:v>0.35095598227260716</c:v>
                </c:pt>
                <c:pt idx="82">
                  <c:v>0.34958931739147769</c:v>
                </c:pt>
                <c:pt idx="83">
                  <c:v>0.34823639296050923</c:v>
                </c:pt>
                <c:pt idx="84">
                  <c:v>0.34689690775548532</c:v>
                </c:pt>
                <c:pt idx="85">
                  <c:v>0.34557057064621177</c:v>
                </c:pt>
                <c:pt idx="86">
                  <c:v>0.34425710014403665</c:v>
                </c:pt>
                <c:pt idx="87">
                  <c:v>0.34295622397465564</c:v>
                </c:pt>
                <c:pt idx="88">
                  <c:v>0.34166767867451719</c:v>
                </c:pt>
                <c:pt idx="89">
                  <c:v>0.34039120920926902</c:v>
                </c:pt>
                <c:pt idx="90">
                  <c:v>0.33912656861281298</c:v>
                </c:pt>
                <c:pt idx="91">
                  <c:v>0.33787351764563645</c:v>
                </c:pt>
                <c:pt idx="92">
                  <c:v>0.33663182447119211</c:v>
                </c:pt>
                <c:pt idx="93">
                  <c:v>0.33540126434918804</c:v>
                </c:pt>
                <c:pt idx="94">
                  <c:v>0.33418161934473301</c:v>
                </c:pt>
                <c:pt idx="95">
                  <c:v>0.33297267805235664</c:v>
                </c:pt>
                <c:pt idx="96">
                  <c:v>0.33177423533399852</c:v>
                </c:pt>
                <c:pt idx="97">
                  <c:v>0.33058609207011835</c:v>
                </c:pt>
                <c:pt idx="98">
                  <c:v>0.32940805492314429</c:v>
                </c:pt>
                <c:pt idx="99">
                  <c:v>0.328239936112529</c:v>
                </c:pt>
                <c:pt idx="100">
                  <c:v>0.32708155320073007</c:v>
                </c:pt>
                <c:pt idx="101">
                  <c:v>0.32593272888948455</c:v>
                </c:pt>
                <c:pt idx="102">
                  <c:v>0.3247932908257819</c:v>
                </c:pt>
                <c:pt idx="103">
                  <c:v>0.32366307141698691</c:v>
                </c:pt>
                <c:pt idx="104">
                  <c:v>0.32254190765459445</c:v>
                </c:pt>
                <c:pt idx="105">
                  <c:v>0.32142964094613513</c:v>
                </c:pt>
                <c:pt idx="106">
                  <c:v>0.3203261169547813</c:v>
                </c:pt>
                <c:pt idx="107">
                  <c:v>0.31923118544623108</c:v>
                </c:pt>
                <c:pt idx="108">
                  <c:v>0.31814470014247531</c:v>
                </c:pt>
                <c:pt idx="109">
                  <c:v>0.31706651858207957</c:v>
                </c:pt>
                <c:pt idx="110">
                  <c:v>0.31599650198662921</c:v>
                </c:pt>
                <c:pt idx="111">
                  <c:v>0.31493451513301896</c:v>
                </c:pt>
                <c:pt idx="112">
                  <c:v>0.31388042623127432</c:v>
                </c:pt>
                <c:pt idx="113">
                  <c:v>0.31283410680762347</c:v>
                </c:pt>
                <c:pt idx="114">
                  <c:v>0.3117954315925463</c:v>
                </c:pt>
                <c:pt idx="115">
                  <c:v>0.31076427841354914</c:v>
                </c:pt>
                <c:pt idx="116">
                  <c:v>0.30974052809242436</c:v>
                </c:pt>
                <c:pt idx="117">
                  <c:v>0.30872406434677324</c:v>
                </c:pt>
                <c:pt idx="118">
                  <c:v>0.30771477369557743</c:v>
                </c:pt>
                <c:pt idx="119">
                  <c:v>0.30671254536862169</c:v>
                </c:pt>
                <c:pt idx="120">
                  <c:v>0.30571727121957992</c:v>
                </c:pt>
                <c:pt idx="121">
                  <c:v>0.30472884564258462</c:v>
                </c:pt>
                <c:pt idx="122">
                  <c:v>0.30374716549211667</c:v>
                </c:pt>
                <c:pt idx="123">
                  <c:v>0.30277213000605374</c:v>
                </c:pt>
                <c:pt idx="124">
                  <c:v>0.30180364073173005</c:v>
                </c:pt>
                <c:pt idx="125">
                  <c:v>0.30084160145486627</c:v>
                </c:pt>
                <c:pt idx="126">
                  <c:v>0.29988591813123433</c:v>
                </c:pt>
                <c:pt idx="127">
                  <c:v>0.29893649882093443</c:v>
                </c:pt>
                <c:pt idx="128">
                  <c:v>0.29799325362516149</c:v>
                </c:pt>
                <c:pt idx="129">
                  <c:v>0.29705609462534954</c:v>
                </c:pt>
                <c:pt idx="130">
                  <c:v>0.29612493582458743</c:v>
                </c:pt>
                <c:pt idx="131">
                  <c:v>0.29519969309120286</c:v>
                </c:pt>
                <c:pt idx="132">
                  <c:v>0.29428028410442009</c:v>
                </c:pt>
                <c:pt idx="133">
                  <c:v>0.29336662830199844</c:v>
                </c:pt>
                <c:pt idx="134">
                  <c:v>0.29245864682976719</c:v>
                </c:pt>
                <c:pt idx="135">
                  <c:v>0.29155626249297206</c:v>
                </c:pt>
                <c:pt idx="136">
                  <c:v>0.29065939970935806</c:v>
                </c:pt>
                <c:pt idx="137">
                  <c:v>0.28976798446391139</c:v>
                </c:pt>
                <c:pt idx="138">
                  <c:v>0.28888194426519309</c:v>
                </c:pt>
                <c:pt idx="139">
                  <c:v>0.28800120810319552</c:v>
                </c:pt>
                <c:pt idx="140">
                  <c:v>0.28712570640865887</c:v>
                </c:pt>
                <c:pt idx="141">
                  <c:v>0.28625537101378529</c:v>
                </c:pt>
                <c:pt idx="142">
                  <c:v>0.28539013511429734</c:v>
                </c:pt>
                <c:pt idx="143">
                  <c:v>0.2845299332327792</c:v>
                </c:pt>
                <c:pt idx="144">
                  <c:v>0.283674701183256</c:v>
                </c:pt>
                <c:pt idx="145">
                  <c:v>0.28282437603695376</c:v>
                </c:pt>
                <c:pt idx="146">
                  <c:v>0.28197889608919968</c:v>
                </c:pt>
                <c:pt idx="147">
                  <c:v>0.28113820082741192</c:v>
                </c:pt>
                <c:pt idx="148">
                  <c:v>0.28030223090013806</c:v>
                </c:pt>
                <c:pt idx="149">
                  <c:v>0.27947092808710217</c:v>
                </c:pt>
                <c:pt idx="150">
                  <c:v>0.27864423527021887</c:v>
                </c:pt>
                <c:pt idx="151">
                  <c:v>0.27782209640553757</c:v>
                </c:pt>
                <c:pt idx="152">
                  <c:v>0.27700445649608263</c:v>
                </c:pt>
                <c:pt idx="153">
                  <c:v>0.27619126156555307</c:v>
                </c:pt>
                <c:pt idx="154">
                  <c:v>0.27538245863285027</c:v>
                </c:pt>
                <c:pt idx="155">
                  <c:v>0.27457799568740249</c:v>
                </c:pt>
                <c:pt idx="156">
                  <c:v>0.27377782166525544</c:v>
                </c:pt>
                <c:pt idx="157">
                  <c:v>0.27298188642590182</c:v>
                </c:pt>
                <c:pt idx="158">
                  <c:v>0.27219014072982084</c:v>
                </c:pt>
                <c:pt idx="159">
                  <c:v>0.27140253621670296</c:v>
                </c:pt>
                <c:pt idx="160">
                  <c:v>0.27061902538433347</c:v>
                </c:pt>
                <c:pt idx="161">
                  <c:v>0.26983956156811273</c:v>
                </c:pt>
                <c:pt idx="162">
                  <c:v>0.26906409892118799</c:v>
                </c:pt>
                <c:pt idx="163">
                  <c:v>0.26829259239517678</c:v>
                </c:pt>
                <c:pt idx="164">
                  <c:v>0.2675249977214591</c:v>
                </c:pt>
                <c:pt idx="165">
                  <c:v>0.26676127139301986</c:v>
                </c:pt>
                <c:pt idx="166">
                  <c:v>0.26600137064682083</c:v>
                </c:pt>
                <c:pt idx="167">
                  <c:v>0.26524525344668404</c:v>
                </c:pt>
                <c:pt idx="168">
                  <c:v>0.26449287846666936</c:v>
                </c:pt>
                <c:pt idx="169">
                  <c:v>0.26374420507492802</c:v>
                </c:pt>
                <c:pt idx="170">
                  <c:v>0.26299919331801691</c:v>
                </c:pt>
                <c:pt idx="171">
                  <c:v>0.26225780390565689</c:v>
                </c:pt>
                <c:pt idx="172">
                  <c:v>0.26151999819592109</c:v>
                </c:pt>
                <c:pt idx="173">
                  <c:v>0.26078573818083683</c:v>
                </c:pt>
                <c:pt idx="174">
                  <c:v>0.26005498647238989</c:v>
                </c:pt>
                <c:pt idx="175">
                  <c:v>0.25932770628891544</c:v>
                </c:pt>
                <c:pt idx="176">
                  <c:v>0.25860386144186354</c:v>
                </c:pt>
                <c:pt idx="177">
                  <c:v>0.25788341632292699</c:v>
                </c:pt>
                <c:pt idx="178">
                  <c:v>0.25716633589151994</c:v>
                </c:pt>
                <c:pt idx="179">
                  <c:v>0.25645258566259488</c:v>
                </c:pt>
                <c:pt idx="180">
                  <c:v>0.25574213169478754</c:v>
                </c:pt>
                <c:pt idx="181">
                  <c:v>0.25503494057887943</c:v>
                </c:pt>
                <c:pt idx="182">
                  <c:v>0.25433097942656724</c:v>
                </c:pt>
                <c:pt idx="183">
                  <c:v>0.25363021585952916</c:v>
                </c:pt>
                <c:pt idx="184">
                  <c:v>0.2529326179987802</c:v>
                </c:pt>
                <c:pt idx="185">
                  <c:v>0.25223815445430453</c:v>
                </c:pt>
                <c:pt idx="186">
                  <c:v>0.25154679431495963</c:v>
                </c:pt>
                <c:pt idx="187">
                  <c:v>0.25085850713864022</c:v>
                </c:pt>
                <c:pt idx="188">
                  <c:v>0.25017326294269748</c:v>
                </c:pt>
                <c:pt idx="189">
                  <c:v>0.24949103219460134</c:v>
                </c:pt>
                <c:pt idx="190">
                  <c:v>0.24881178580284402</c:v>
                </c:pt>
                <c:pt idx="191">
                  <c:v>0.24813549510807087</c:v>
                </c:pt>
                <c:pt idx="192">
                  <c:v>0.24746213187443766</c:v>
                </c:pt>
                <c:pt idx="193">
                  <c:v>0.24679166828118304</c:v>
                </c:pt>
                <c:pt idx="194">
                  <c:v>0.24612407691441207</c:v>
                </c:pt>
                <c:pt idx="195">
                  <c:v>0.24545933075908444</c:v>
                </c:pt>
                <c:pt idx="196">
                  <c:v>0.24479740319119869</c:v>
                </c:pt>
                <c:pt idx="197">
                  <c:v>0.24413826797017135</c:v>
                </c:pt>
                <c:pt idx="198">
                  <c:v>0.24348189923139985</c:v>
                </c:pt>
                <c:pt idx="199">
                  <c:v>0.24282827147900776</c:v>
                </c:pt>
                <c:pt idx="200">
                  <c:v>0.24217735957876629</c:v>
                </c:pt>
                <c:pt idx="201">
                  <c:v>0.24152913875118442</c:v>
                </c:pt>
                <c:pt idx="202">
                  <c:v>0.24088358456476677</c:v>
                </c:pt>
                <c:pt idx="203">
                  <c:v>0.24024067292943074</c:v>
                </c:pt>
                <c:pt idx="204">
                  <c:v>0.23960038009008078</c:v>
                </c:pt>
                <c:pt idx="205">
                  <c:v>0.23896268262033393</c:v>
                </c:pt>
                <c:pt idx="206">
                  <c:v>0.23832755741639378</c:v>
                </c:pt>
                <c:pt idx="207">
                  <c:v>0.23769498169106607</c:v>
                </c:pt>
                <c:pt idx="208">
                  <c:v>0.23706493296791542</c:v>
                </c:pt>
                <c:pt idx="209">
                  <c:v>0.23643738907555623</c:v>
                </c:pt>
                <c:pt idx="210">
                  <c:v>0.23581232814207576</c:v>
                </c:pt>
                <c:pt idx="211">
                  <c:v>0.23518972858958509</c:v>
                </c:pt>
                <c:pt idx="212">
                  <c:v>0.23456956912889415</c:v>
                </c:pt>
                <c:pt idx="213">
                  <c:v>0.23395182875430875</c:v>
                </c:pt>
                <c:pt idx="214">
                  <c:v>0.2333364867385439</c:v>
                </c:pt>
                <c:pt idx="215">
                  <c:v>0.23272352262775342</c:v>
                </c:pt>
                <c:pt idx="216">
                  <c:v>0.2321129162366693</c:v>
                </c:pt>
                <c:pt idx="217">
                  <c:v>0.23150464764385037</c:v>
                </c:pt>
                <c:pt idx="218">
                  <c:v>0.23089869718703682</c:v>
                </c:pt>
                <c:pt idx="219">
                  <c:v>0.2302950454586068</c:v>
                </c:pt>
                <c:pt idx="220">
                  <c:v>0.22969367330113266</c:v>
                </c:pt>
                <c:pt idx="221">
                  <c:v>0.22909456180303578</c:v>
                </c:pt>
                <c:pt idx="222">
                  <c:v>0.22849769229433503</c:v>
                </c:pt>
                <c:pt idx="223">
                  <c:v>0.22790304634248826</c:v>
                </c:pt>
                <c:pt idx="224">
                  <c:v>0.22731060574832285</c:v>
                </c:pt>
                <c:pt idx="225">
                  <c:v>0.22672035254205491</c:v>
                </c:pt>
                <c:pt idx="226">
                  <c:v>0.22613226897939254</c:v>
                </c:pt>
                <c:pt idx="227">
                  <c:v>0.22554633753772357</c:v>
                </c:pt>
                <c:pt idx="228">
                  <c:v>0.22496254091238277</c:v>
                </c:pt>
                <c:pt idx="229">
                  <c:v>0.22438086201299912</c:v>
                </c:pt>
                <c:pt idx="230">
                  <c:v>0.22380128395991938</c:v>
                </c:pt>
                <c:pt idx="231">
                  <c:v>0.22322379008070714</c:v>
                </c:pt>
                <c:pt idx="232">
                  <c:v>0.22264836390671383</c:v>
                </c:pt>
                <c:pt idx="233">
                  <c:v>0.22207498916972213</c:v>
                </c:pt>
                <c:pt idx="234">
                  <c:v>0.22150364979865844</c:v>
                </c:pt>
                <c:pt idx="235">
                  <c:v>0.22093432991637296</c:v>
                </c:pt>
                <c:pt idx="236">
                  <c:v>0.22036701383648538</c:v>
                </c:pt>
                <c:pt idx="237">
                  <c:v>0.21980168606029638</c:v>
                </c:pt>
                <c:pt idx="238">
                  <c:v>0.21923833127376025</c:v>
                </c:pt>
                <c:pt idx="239">
                  <c:v>0.21867693434451985</c:v>
                </c:pt>
                <c:pt idx="240">
                  <c:v>0.21811748031900136</c:v>
                </c:pt>
                <c:pt idx="241">
                  <c:v>0.21755995441956655</c:v>
                </c:pt>
                <c:pt idx="242">
                  <c:v>0.2170043420417237</c:v>
                </c:pt>
                <c:pt idx="243">
                  <c:v>0.21645062875139154</c:v>
                </c:pt>
                <c:pt idx="244">
                  <c:v>0.21589880028222019</c:v>
                </c:pt>
                <c:pt idx="245">
                  <c:v>0.21534884253296305</c:v>
                </c:pt>
                <c:pt idx="246">
                  <c:v>0.21480074156490125</c:v>
                </c:pt>
                <c:pt idx="247">
                  <c:v>0.21425448359931865</c:v>
                </c:pt>
                <c:pt idx="248">
                  <c:v>0.21371005501502516</c:v>
                </c:pt>
                <c:pt idx="249">
                  <c:v>0.21316744234592999</c:v>
                </c:pt>
                <c:pt idx="250">
                  <c:v>0.21262663227865997</c:v>
                </c:pt>
                <c:pt idx="251">
                  <c:v>0.21208761165022505</c:v>
                </c:pt>
                <c:pt idx="252">
                  <c:v>0.21155036744572797</c:v>
                </c:pt>
                <c:pt idx="253">
                  <c:v>0.21101488679611835</c:v>
                </c:pt>
                <c:pt idx="254">
                  <c:v>0.21048115697598879</c:v>
                </c:pt>
                <c:pt idx="255">
                  <c:v>0.20994916540141373</c:v>
                </c:pt>
                <c:pt idx="256">
                  <c:v>0.20941889962782823</c:v>
                </c:pt>
                <c:pt idx="257">
                  <c:v>0.2088903473479472</c:v>
                </c:pt>
                <c:pt idx="258">
                  <c:v>0.20836349638972396</c:v>
                </c:pt>
                <c:pt idx="259">
                  <c:v>0.20783833471434621</c:v>
                </c:pt>
                <c:pt idx="260">
                  <c:v>0.20731485041426967</c:v>
                </c:pt>
                <c:pt idx="261">
                  <c:v>0.20679303171128849</c:v>
                </c:pt>
                <c:pt idx="262">
                  <c:v>0.20627286695464075</c:v>
                </c:pt>
                <c:pt idx="263">
                  <c:v>0.20575434461914899</c:v>
                </c:pt>
                <c:pt idx="264">
                  <c:v>0.20523745330339538</c:v>
                </c:pt>
                <c:pt idx="265">
                  <c:v>0.204722181727929</c:v>
                </c:pt>
                <c:pt idx="266">
                  <c:v>0.20420851873350709</c:v>
                </c:pt>
                <c:pt idx="267">
                  <c:v>0.20369645327936714</c:v>
                </c:pt>
                <c:pt idx="268">
                  <c:v>0.20318597444153119</c:v>
                </c:pt>
                <c:pt idx="269">
                  <c:v>0.20267707141113911</c:v>
                </c:pt>
                <c:pt idx="270">
                  <c:v>0.20216973349281375</c:v>
                </c:pt>
                <c:pt idx="271">
                  <c:v>0.20166395010305316</c:v>
                </c:pt>
                <c:pt idx="272">
                  <c:v>0.20115971076865347</c:v>
                </c:pt>
                <c:pt idx="273">
                  <c:v>0.20065700512515772</c:v>
                </c:pt>
                <c:pt idx="274">
                  <c:v>0.20015582291533429</c:v>
                </c:pt>
                <c:pt idx="275">
                  <c:v>0.19965615398767955</c:v>
                </c:pt>
                <c:pt idx="276">
                  <c:v>0.19915798829494924</c:v>
                </c:pt>
                <c:pt idx="277">
                  <c:v>0.19866131589271363</c:v>
                </c:pt>
                <c:pt idx="278">
                  <c:v>0.19816612693793922</c:v>
                </c:pt>
                <c:pt idx="279">
                  <c:v>0.19767241168759364</c:v>
                </c:pt>
                <c:pt idx="280">
                  <c:v>0.19718016049727616</c:v>
                </c:pt>
                <c:pt idx="281">
                  <c:v>0.19668936381987068</c:v>
                </c:pt>
                <c:pt idx="282">
                  <c:v>0.1962000122042219</c:v>
                </c:pt>
                <c:pt idx="283">
                  <c:v>0.19571209629383501</c:v>
                </c:pt>
                <c:pt idx="284">
                  <c:v>0.19522560682559686</c:v>
                </c:pt>
                <c:pt idx="285">
                  <c:v>0.19474053462851793</c:v>
                </c:pt>
                <c:pt idx="286">
                  <c:v>0.1942568706224983</c:v>
                </c:pt>
                <c:pt idx="287">
                  <c:v>0.19377460581711103</c:v>
                </c:pt>
                <c:pt idx="288">
                  <c:v>0.19329373131040872</c:v>
                </c:pt>
                <c:pt idx="289">
                  <c:v>0.19281423828774846</c:v>
                </c:pt>
                <c:pt idx="290">
                  <c:v>0.19233611802063733</c:v>
                </c:pt>
                <c:pt idx="291">
                  <c:v>0.19185936186559605</c:v>
                </c:pt>
                <c:pt idx="292">
                  <c:v>0.19138396126304247</c:v>
                </c:pt>
                <c:pt idx="293">
                  <c:v>0.19090990773619332</c:v>
                </c:pt>
                <c:pt idx="294">
                  <c:v>0.19043719288998318</c:v>
                </c:pt>
                <c:pt idx="295">
                  <c:v>0.18996580841000255</c:v>
                </c:pt>
                <c:pt idx="296">
                  <c:v>0.18949574606145192</c:v>
                </c:pt>
                <c:pt idx="297">
                  <c:v>0.1890269976881136</c:v>
                </c:pt>
                <c:pt idx="298">
                  <c:v>0.18855955521134082</c:v>
                </c:pt>
                <c:pt idx="299">
                  <c:v>0.18809341062906149</c:v>
                </c:pt>
                <c:pt idx="300">
                  <c:v>0.18762855601479966</c:v>
                </c:pt>
                <c:pt idx="301">
                  <c:v>0.18716498351671207</c:v>
                </c:pt>
                <c:pt idx="302">
                  <c:v>0.18670268535664025</c:v>
                </c:pt>
                <c:pt idx="303">
                  <c:v>0.18624165382917679</c:v>
                </c:pt>
                <c:pt idx="304">
                  <c:v>0.18578188130074891</c:v>
                </c:pt>
                <c:pt idx="305">
                  <c:v>0.18532336020871321</c:v>
                </c:pt>
                <c:pt idx="306">
                  <c:v>0.18486608306046837</c:v>
                </c:pt>
                <c:pt idx="307">
                  <c:v>0.18441004243257808</c:v>
                </c:pt>
                <c:pt idx="308">
                  <c:v>0.18395523096991162</c:v>
                </c:pt>
                <c:pt idx="309">
                  <c:v>0.18350164138479408</c:v>
                </c:pt>
                <c:pt idx="310">
                  <c:v>0.18304926645617292</c:v>
                </c:pt>
                <c:pt idx="311">
                  <c:v>0.18259809902879576</c:v>
                </c:pt>
                <c:pt idx="312">
                  <c:v>0.18214813201240154</c:v>
                </c:pt>
                <c:pt idx="313">
                  <c:v>0.1816993583809241</c:v>
                </c:pt>
                <c:pt idx="314">
                  <c:v>0.18125177117170777</c:v>
                </c:pt>
                <c:pt idx="315">
                  <c:v>0.18080536348473586</c:v>
                </c:pt>
                <c:pt idx="316">
                  <c:v>0.18036012848186911</c:v>
                </c:pt>
                <c:pt idx="317">
                  <c:v>0.17991605938609834</c:v>
                </c:pt>
                <c:pt idx="318">
                  <c:v>0.17947314948080639</c:v>
                </c:pt>
                <c:pt idx="319">
                  <c:v>0.17903139210904195</c:v>
                </c:pt>
                <c:pt idx="320">
                  <c:v>0.17859078067280443</c:v>
                </c:pt>
                <c:pt idx="321">
                  <c:v>0.17815130863233997</c:v>
                </c:pt>
                <c:pt idx="322">
                  <c:v>0.17771296950544702</c:v>
                </c:pt>
                <c:pt idx="323">
                  <c:v>0.17727575686679342</c:v>
                </c:pt>
                <c:pt idx="324">
                  <c:v>0.17683966434724285</c:v>
                </c:pt>
                <c:pt idx="325">
                  <c:v>0.17640468563319167</c:v>
                </c:pt>
                <c:pt idx="326">
                  <c:v>0.17597081446591623</c:v>
                </c:pt>
                <c:pt idx="327">
                  <c:v>0.17553804464092748</c:v>
                </c:pt>
                <c:pt idx="328">
                  <c:v>0.17510637000733886</c:v>
                </c:pt>
                <c:pt idx="329">
                  <c:v>0.17467578446724019</c:v>
                </c:pt>
                <c:pt idx="330">
                  <c:v>0.17424628197508196</c:v>
                </c:pt>
                <c:pt idx="331">
                  <c:v>0.17381785653706894</c:v>
                </c:pt>
                <c:pt idx="332">
                  <c:v>0.17339050221056251</c:v>
                </c:pt>
                <c:pt idx="333">
                  <c:v>0.17296421310349086</c:v>
                </c:pt>
                <c:pt idx="334">
                  <c:v>0.17253898337376883</c:v>
                </c:pt>
                <c:pt idx="335">
                  <c:v>0.1721148072287253</c:v>
                </c:pt>
                <c:pt idx="336">
                  <c:v>0.17169167892453929</c:v>
                </c:pt>
                <c:pt idx="337">
                  <c:v>0.17126959276568432</c:v>
                </c:pt>
                <c:pt idx="338">
                  <c:v>0.1708485431043798</c:v>
                </c:pt>
                <c:pt idx="339">
                  <c:v>0.17042852434005151</c:v>
                </c:pt>
                <c:pt idx="340">
                  <c:v>0.17000953091879822</c:v>
                </c:pt>
                <c:pt idx="341">
                  <c:v>0.16959155733286813</c:v>
                </c:pt>
                <c:pt idx="342">
                  <c:v>0.1691745981201398</c:v>
                </c:pt>
                <c:pt idx="343">
                  <c:v>0.16875864786361339</c:v>
                </c:pt>
                <c:pt idx="344">
                  <c:v>0.16834370119090658</c:v>
                </c:pt>
                <c:pt idx="345">
                  <c:v>0.16792975277375899</c:v>
                </c:pt>
                <c:pt idx="346">
                  <c:v>0.1675167973275431</c:v>
                </c:pt>
                <c:pt idx="347">
                  <c:v>0.1671048296107821</c:v>
                </c:pt>
                <c:pt idx="348">
                  <c:v>0.16669384442467416</c:v>
                </c:pt>
                <c:pt idx="349">
                  <c:v>0.16628383661262369</c:v>
                </c:pt>
                <c:pt idx="350">
                  <c:v>0.16587480105977881</c:v>
                </c:pt>
                <c:pt idx="351">
                  <c:v>0.16546673269257506</c:v>
                </c:pt>
                <c:pt idx="352">
                  <c:v>0.1650596264782862</c:v>
                </c:pt>
                <c:pt idx="353">
                  <c:v>0.16465347742457959</c:v>
                </c:pt>
                <c:pt idx="354">
                  <c:v>0.16424828057907948</c:v>
                </c:pt>
                <c:pt idx="355">
                  <c:v>0.16384403102893497</c:v>
                </c:pt>
                <c:pt idx="356">
                  <c:v>0.16344072390039421</c:v>
                </c:pt>
                <c:pt idx="357">
                  <c:v>0.16303835435838454</c:v>
                </c:pt>
                <c:pt idx="358">
                  <c:v>0.162636917606098</c:v>
                </c:pt>
                <c:pt idx="359">
                  <c:v>0.16223640888458302</c:v>
                </c:pt>
                <c:pt idx="360">
                  <c:v>0.1618368234723403</c:v>
                </c:pt>
                <c:pt idx="361">
                  <c:v>0.16143815668492589</c:v>
                </c:pt>
                <c:pt idx="362">
                  <c:v>0.16104040387455842</c:v>
                </c:pt>
                <c:pt idx="363">
                  <c:v>0.16064356042973105</c:v>
                </c:pt>
                <c:pt idx="364">
                  <c:v>0.16024762177483043</c:v>
                </c:pt>
                <c:pt idx="365">
                  <c:v>0.15985258336975872</c:v>
                </c:pt>
                <c:pt idx="366">
                  <c:v>0.15945844070956205</c:v>
                </c:pt>
                <c:pt idx="367">
                  <c:v>0.15906518932406311</c:v>
                </c:pt>
                <c:pt idx="368">
                  <c:v>0.15867282477749844</c:v>
                </c:pt>
                <c:pt idx="369">
                  <c:v>0.15828134266816141</c:v>
                </c:pt>
                <c:pt idx="370">
                  <c:v>0.15789073862804892</c:v>
                </c:pt>
                <c:pt idx="371">
                  <c:v>0.15750100832251279</c:v>
                </c:pt>
                <c:pt idx="372">
                  <c:v>0.15711214744991664</c:v>
                </c:pt>
                <c:pt idx="373">
                  <c:v>0.15672415174129573</c:v>
                </c:pt>
                <c:pt idx="374">
                  <c:v>0.15633701696002245</c:v>
                </c:pt>
                <c:pt idx="375">
                  <c:v>0.15595073890147548</c:v>
                </c:pt>
                <c:pt idx="376">
                  <c:v>0.15556531339271384</c:v>
                </c:pt>
                <c:pt idx="377">
                  <c:v>0.15518073629215356</c:v>
                </c:pt>
                <c:pt idx="378">
                  <c:v>0.15479700348925107</c:v>
                </c:pt>
                <c:pt idx="379">
                  <c:v>0.15441411090418766</c:v>
                </c:pt>
                <c:pt idx="380">
                  <c:v>0.15403205448756063</c:v>
                </c:pt>
                <c:pt idx="381">
                  <c:v>0.15365083022007653</c:v>
                </c:pt>
                <c:pt idx="382">
                  <c:v>0.15327043411224917</c:v>
                </c:pt>
                <c:pt idx="383">
                  <c:v>0.15289086220410109</c:v>
                </c:pt>
                <c:pt idx="384">
                  <c:v>0.1525121105648688</c:v>
                </c:pt>
                <c:pt idx="385">
                  <c:v>0.15213417529271211</c:v>
                </c:pt>
                <c:pt idx="386">
                  <c:v>0.15175705251442695</c:v>
                </c:pt>
                <c:pt idx="387">
                  <c:v>0.15138073838516086</c:v>
                </c:pt>
                <c:pt idx="388">
                  <c:v>0.15100522908813352</c:v>
                </c:pt>
                <c:pt idx="389">
                  <c:v>0.1506305208343599</c:v>
                </c:pt>
                <c:pt idx="390">
                  <c:v>0.15025660986237677</c:v>
                </c:pt>
                <c:pt idx="391">
                  <c:v>0.14988349243797316</c:v>
                </c:pt>
                <c:pt idx="392">
                  <c:v>0.14951116485392335</c:v>
                </c:pt>
                <c:pt idx="393">
                  <c:v>0.14913962342972409</c:v>
                </c:pt>
                <c:pt idx="394">
                  <c:v>0.14876886451133431</c:v>
                </c:pt>
                <c:pt idx="395">
                  <c:v>0.14839888447091787</c:v>
                </c:pt>
                <c:pt idx="396">
                  <c:v>0.14802967970659042</c:v>
                </c:pt>
                <c:pt idx="397">
                  <c:v>0.14766124664216873</c:v>
                </c:pt>
                <c:pt idx="398">
                  <c:v>0.14729358172692242</c:v>
                </c:pt>
                <c:pt idx="399">
                  <c:v>0.14692668143533016</c:v>
                </c:pt>
                <c:pt idx="400">
                  <c:v>0.1465605422668379</c:v>
                </c:pt>
                <c:pt idx="401">
                  <c:v>0.14619516074561945</c:v>
                </c:pt>
                <c:pt idx="402">
                  <c:v>0.14583053342034147</c:v>
                </c:pt>
                <c:pt idx="403">
                  <c:v>0.14546665686393001</c:v>
                </c:pt>
                <c:pt idx="404">
                  <c:v>0.14510352767334067</c:v>
                </c:pt>
                <c:pt idx="405">
                  <c:v>0.14474114246933001</c:v>
                </c:pt>
                <c:pt idx="406">
                  <c:v>0.14437949789623261</c:v>
                </c:pt>
                <c:pt idx="407">
                  <c:v>0.14401859062173727</c:v>
                </c:pt>
                <c:pt idx="408">
                  <c:v>0.14365841733666862</c:v>
                </c:pt>
                <c:pt idx="409">
                  <c:v>0.14329897475476916</c:v>
                </c:pt>
                <c:pt idx="410">
                  <c:v>0.14294025961248658</c:v>
                </c:pt>
                <c:pt idx="411">
                  <c:v>0.14258226866876023</c:v>
                </c:pt>
                <c:pt idx="412">
                  <c:v>0.14222499870481276</c:v>
                </c:pt>
                <c:pt idx="413">
                  <c:v>0.14186844652394348</c:v>
                </c:pt>
                <c:pt idx="414">
                  <c:v>0.14151260895132278</c:v>
                </c:pt>
                <c:pt idx="415">
                  <c:v>0.14115748283379137</c:v>
                </c:pt>
                <c:pt idx="416">
                  <c:v>0.14080306503965989</c:v>
                </c:pt>
                <c:pt idx="417">
                  <c:v>0.14044935245851131</c:v>
                </c:pt>
                <c:pt idx="418">
                  <c:v>0.14009634200100662</c:v>
                </c:pt>
                <c:pt idx="419">
                  <c:v>0.13974403059869089</c:v>
                </c:pt>
                <c:pt idx="420">
                  <c:v>0.13939241520380352</c:v>
                </c:pt>
                <c:pt idx="421">
                  <c:v>0.13904149278908939</c:v>
                </c:pt>
                <c:pt idx="422">
                  <c:v>0.13869126034761281</c:v>
                </c:pt>
                <c:pt idx="423">
                  <c:v>0.13834171489257296</c:v>
                </c:pt>
                <c:pt idx="424">
                  <c:v>0.13799285345712198</c:v>
                </c:pt>
                <c:pt idx="425">
                  <c:v>0.13764467309418549</c:v>
                </c:pt>
                <c:pt idx="426">
                  <c:v>0.13729717087628346</c:v>
                </c:pt>
                <c:pt idx="427">
                  <c:v>0.13695034389535587</c:v>
                </c:pt>
                <c:pt idx="428">
                  <c:v>0.13660418926258722</c:v>
                </c:pt>
                <c:pt idx="429">
                  <c:v>0.13625870410823548</c:v>
                </c:pt>
                <c:pt idx="430">
                  <c:v>0.13591388558146189</c:v>
                </c:pt>
                <c:pt idx="431">
                  <c:v>0.13556973085016233</c:v>
                </c:pt>
                <c:pt idx="432">
                  <c:v>0.13522623710080184</c:v>
                </c:pt>
                <c:pt idx="433">
                  <c:v>0.13488340153824985</c:v>
                </c:pt>
                <c:pt idx="434">
                  <c:v>0.13454122138561708</c:v>
                </c:pt>
                <c:pt idx="435">
                  <c:v>0.13419969388409536</c:v>
                </c:pt>
                <c:pt idx="436">
                  <c:v>0.13385881629279917</c:v>
                </c:pt>
                <c:pt idx="437">
                  <c:v>0.1335185858886071</c:v>
                </c:pt>
                <c:pt idx="438">
                  <c:v>0.13317899996600713</c:v>
                </c:pt>
                <c:pt idx="439">
                  <c:v>0.13284005583694292</c:v>
                </c:pt>
                <c:pt idx="440">
                  <c:v>0.13250175083066162</c:v>
                </c:pt>
                <c:pt idx="441">
                  <c:v>0.13216408229356313</c:v>
                </c:pt>
                <c:pt idx="442">
                  <c:v>0.13182704758905184</c:v>
                </c:pt>
                <c:pt idx="443">
                  <c:v>0.13149064409738909</c:v>
                </c:pt>
                <c:pt idx="444">
                  <c:v>0.13115486921554764</c:v>
                </c:pt>
                <c:pt idx="445">
                  <c:v>0.13081972035706824</c:v>
                </c:pt>
                <c:pt idx="446">
                  <c:v>0.13048519495191624</c:v>
                </c:pt>
                <c:pt idx="447">
                  <c:v>0.13015129044634155</c:v>
                </c:pt>
                <c:pt idx="448">
                  <c:v>0.12981800430273926</c:v>
                </c:pt>
                <c:pt idx="449">
                  <c:v>0.12948533399951112</c:v>
                </c:pt>
                <c:pt idx="450">
                  <c:v>0.12915327703092983</c:v>
                </c:pt>
                <c:pt idx="451">
                  <c:v>0.12882183090700394</c:v>
                </c:pt>
                <c:pt idx="452">
                  <c:v>0.12849099315334422</c:v>
                </c:pt>
                <c:pt idx="453">
                  <c:v>0.12816076131103193</c:v>
                </c:pt>
                <c:pt idx="454">
                  <c:v>0.12783113293648818</c:v>
                </c:pt>
                <c:pt idx="455">
                  <c:v>0.12750210560134401</c:v>
                </c:pt>
                <c:pt idx="456">
                  <c:v>0.12717367689231351</c:v>
                </c:pt>
                <c:pt idx="457">
                  <c:v>0.12684584441106661</c:v>
                </c:pt>
                <c:pt idx="458">
                  <c:v>0.12651860577410456</c:v>
                </c:pt>
                <c:pt idx="459">
                  <c:v>0.12619195861263488</c:v>
                </c:pt>
                <c:pt idx="460">
                  <c:v>0.12586590057245017</c:v>
                </c:pt>
                <c:pt idx="461">
                  <c:v>0.12554042931380627</c:v>
                </c:pt>
                <c:pt idx="462">
                  <c:v>0.12521554251130129</c:v>
                </c:pt>
                <c:pt idx="463">
                  <c:v>0.124891237853759</c:v>
                </c:pt>
                <c:pt idx="464">
                  <c:v>0.12456751304410918</c:v>
                </c:pt>
                <c:pt idx="465">
                  <c:v>0.12424436579927245</c:v>
                </c:pt>
                <c:pt idx="466">
                  <c:v>0.12392179385004531</c:v>
                </c:pt>
                <c:pt idx="467">
                  <c:v>0.12359979494098539</c:v>
                </c:pt>
                <c:pt idx="468">
                  <c:v>0.12327836683029947</c:v>
                </c:pt>
                <c:pt idx="469">
                  <c:v>0.12295750728973154</c:v>
                </c:pt>
                <c:pt idx="470">
                  <c:v>0.12263721410445261</c:v>
                </c:pt>
                <c:pt idx="471">
                  <c:v>0.12231748507295137</c:v>
                </c:pt>
                <c:pt idx="472">
                  <c:v>0.12199831800692595</c:v>
                </c:pt>
                <c:pt idx="473">
                  <c:v>0.12167971073117689</c:v>
                </c:pt>
                <c:pt idx="474">
                  <c:v>0.12136166108350122</c:v>
                </c:pt>
                <c:pt idx="475">
                  <c:v>0.12104416691458753</c:v>
                </c:pt>
                <c:pt idx="476">
                  <c:v>0.1207272260879122</c:v>
                </c:pt>
                <c:pt idx="477">
                  <c:v>0.12041083647963702</c:v>
                </c:pt>
                <c:pt idx="478">
                  <c:v>0.12009499597850615</c:v>
                </c:pt>
                <c:pt idx="479">
                  <c:v>0.11977970248574721</c:v>
                </c:pt>
                <c:pt idx="480">
                  <c:v>0.11946495391497025</c:v>
                </c:pt>
                <c:pt idx="481">
                  <c:v>0.11915074819206972</c:v>
                </c:pt>
                <c:pt idx="482">
                  <c:v>0.11883708325512665</c:v>
                </c:pt>
                <c:pt idx="483">
                  <c:v>0.11852395705431151</c:v>
                </c:pt>
                <c:pt idx="484">
                  <c:v>0.11821136755178929</c:v>
                </c:pt>
                <c:pt idx="485">
                  <c:v>0.11789931272162391</c:v>
                </c:pt>
                <c:pt idx="486">
                  <c:v>0.11758779054968493</c:v>
                </c:pt>
                <c:pt idx="487">
                  <c:v>0.11727679903355426</c:v>
                </c:pt>
                <c:pt idx="488">
                  <c:v>0.11696633618243424</c:v>
                </c:pt>
                <c:pt idx="489">
                  <c:v>0.11665640001705657</c:v>
                </c:pt>
                <c:pt idx="490">
                  <c:v>0.11634698856959269</c:v>
                </c:pt>
                <c:pt idx="491">
                  <c:v>0.11603809988356317</c:v>
                </c:pt>
                <c:pt idx="492">
                  <c:v>0.11572973201375047</c:v>
                </c:pt>
                <c:pt idx="493">
                  <c:v>0.11542188302611101</c:v>
                </c:pt>
                <c:pt idx="494">
                  <c:v>0.11511455099768819</c:v>
                </c:pt>
                <c:pt idx="495">
                  <c:v>0.11480773401652689</c:v>
                </c:pt>
                <c:pt idx="496">
                  <c:v>0.11450143018158854</c:v>
                </c:pt>
                <c:pt idx="497">
                  <c:v>0.11419563760266627</c:v>
                </c:pt>
                <c:pt idx="498">
                  <c:v>0.11389035440030237</c:v>
                </c:pt>
                <c:pt idx="499">
                  <c:v>0.11358557870570507</c:v>
                </c:pt>
                <c:pt idx="500">
                  <c:v>0.11328130866066721</c:v>
                </c:pt>
                <c:pt idx="501">
                  <c:v>0.11297754241748514</c:v>
                </c:pt>
                <c:pt idx="502">
                  <c:v>0.11267427813887809</c:v>
                </c:pt>
                <c:pt idx="503">
                  <c:v>0.11237151399790968</c:v>
                </c:pt>
                <c:pt idx="504">
                  <c:v>0.11206924817790809</c:v>
                </c:pt>
                <c:pt idx="505">
                  <c:v>0.11176747887238925</c:v>
                </c:pt>
                <c:pt idx="506">
                  <c:v>0.111466204284979</c:v>
                </c:pt>
                <c:pt idx="507">
                  <c:v>0.11116542262933671</c:v>
                </c:pt>
                <c:pt idx="508">
                  <c:v>0.11086513212907967</c:v>
                </c:pt>
                <c:pt idx="509">
                  <c:v>0.11056533101770827</c:v>
                </c:pt>
                <c:pt idx="510">
                  <c:v>0.1102660175385316</c:v>
                </c:pt>
                <c:pt idx="511">
                  <c:v>0.10996718994459387</c:v>
                </c:pt>
                <c:pt idx="512">
                  <c:v>0.10966884649860109</c:v>
                </c:pt>
                <c:pt idx="513">
                  <c:v>0.10937098547284974</c:v>
                </c:pt>
                <c:pt idx="514">
                  <c:v>0.10907360514915476</c:v>
                </c:pt>
                <c:pt idx="515">
                  <c:v>0.10877670381877869</c:v>
                </c:pt>
                <c:pt idx="516">
                  <c:v>0.10848027978236152</c:v>
                </c:pt>
                <c:pt idx="517">
                  <c:v>0.10818433134985117</c:v>
                </c:pt>
                <c:pt idx="518">
                  <c:v>0.1078888568404347</c:v>
                </c:pt>
                <c:pt idx="519">
                  <c:v>0.10759385458247017</c:v>
                </c:pt>
                <c:pt idx="520">
                  <c:v>0.1072993229134187</c:v>
                </c:pt>
                <c:pt idx="521">
                  <c:v>0.10700526017977796</c:v>
                </c:pt>
                <c:pt idx="522">
                  <c:v>0.10671166473701521</c:v>
                </c:pt>
                <c:pt idx="523">
                  <c:v>0.10641853494950215</c:v>
                </c:pt>
                <c:pt idx="524">
                  <c:v>0.10612586919044953</c:v>
                </c:pt>
                <c:pt idx="525">
                  <c:v>0.10583366584184262</c:v>
                </c:pt>
                <c:pt idx="526">
                  <c:v>0.1055419232943775</c:v>
                </c:pt>
                <c:pt idx="527">
                  <c:v>0.10525063994739692</c:v>
                </c:pt>
                <c:pt idx="528">
                  <c:v>0.10495981420882861</c:v>
                </c:pt>
                <c:pt idx="529">
                  <c:v>0.1046694444951225</c:v>
                </c:pt>
                <c:pt idx="530">
                  <c:v>0.10437952923118932</c:v>
                </c:pt>
                <c:pt idx="531">
                  <c:v>0.10409006685033906</c:v>
                </c:pt>
                <c:pt idx="532">
                  <c:v>0.10380105579422083</c:v>
                </c:pt>
                <c:pt idx="533">
                  <c:v>0.10351249451276301</c:v>
                </c:pt>
                <c:pt idx="534">
                  <c:v>0.1032243814641135</c:v>
                </c:pt>
                <c:pt idx="535">
                  <c:v>0.10293671511458125</c:v>
                </c:pt>
                <c:pt idx="536">
                  <c:v>0.10264949393857736</c:v>
                </c:pt>
                <c:pt idx="537">
                  <c:v>0.10236271641855776</c:v>
                </c:pt>
                <c:pt idx="538">
                  <c:v>0.10207638104496541</c:v>
                </c:pt>
                <c:pt idx="539">
                  <c:v>0.10179048631617393</c:v>
                </c:pt>
                <c:pt idx="540">
                  <c:v>0.10150503073843131</c:v>
                </c:pt>
                <c:pt idx="541">
                  <c:v>0.10122001282580362</c:v>
                </c:pt>
                <c:pt idx="542">
                  <c:v>0.10093543110012049</c:v>
                </c:pt>
                <c:pt idx="543">
                  <c:v>0.10065128409091939</c:v>
                </c:pt>
                <c:pt idx="544">
                  <c:v>0.10036757033539245</c:v>
                </c:pt>
                <c:pt idx="545">
                  <c:v>0.10008428837833128</c:v>
                </c:pt>
                <c:pt idx="546">
                  <c:v>9.9801436772074981E-2</c:v>
                </c:pt>
                <c:pt idx="547">
                  <c:v>9.9519014076456247E-2</c:v>
                </c:pt>
                <c:pt idx="548">
                  <c:v>9.9237018858749582E-2</c:v>
                </c:pt>
                <c:pt idx="549">
                  <c:v>9.8955449693618913E-2</c:v>
                </c:pt>
                <c:pt idx="550">
                  <c:v>9.8674305163066411E-2</c:v>
                </c:pt>
                <c:pt idx="551">
                  <c:v>9.8393583856381306E-2</c:v>
                </c:pt>
                <c:pt idx="552">
                  <c:v>9.8113284370089371E-2</c:v>
                </c:pt>
                <c:pt idx="553">
                  <c:v>9.7833405307902632E-2</c:v>
                </c:pt>
                <c:pt idx="554">
                  <c:v>9.7553945280669518E-2</c:v>
                </c:pt>
                <c:pt idx="555">
                  <c:v>9.7274902906326455E-2</c:v>
                </c:pt>
                <c:pt idx="556">
                  <c:v>9.6996276809847348E-2</c:v>
                </c:pt>
                <c:pt idx="557">
                  <c:v>9.671806562319718E-2</c:v>
                </c:pt>
                <c:pt idx="558">
                  <c:v>9.6440267985282269E-2</c:v>
                </c:pt>
                <c:pt idx="559">
                  <c:v>9.6162882541903527E-2</c:v>
                </c:pt>
                <c:pt idx="560">
                  <c:v>9.5885907945709503E-2</c:v>
                </c:pt>
                <c:pt idx="561">
                  <c:v>9.5609342856148749E-2</c:v>
                </c:pt>
                <c:pt idx="562">
                  <c:v>9.533318593942397E-2</c:v>
                </c:pt>
                <c:pt idx="563">
                  <c:v>9.5057435868446283E-2</c:v>
                </c:pt>
                <c:pt idx="564">
                  <c:v>9.4782091322789142E-2</c:v>
                </c:pt>
                <c:pt idx="565">
                  <c:v>9.4507150988643485E-2</c:v>
                </c:pt>
                <c:pt idx="566">
                  <c:v>9.4232613558772549E-2</c:v>
                </c:pt>
                <c:pt idx="567">
                  <c:v>9.3958477732467793E-2</c:v>
                </c:pt>
                <c:pt idx="568">
                  <c:v>9.3684742215504824E-2</c:v>
                </c:pt>
                <c:pt idx="569">
                  <c:v>9.3411405720099649E-2</c:v>
                </c:pt>
                <c:pt idx="570">
                  <c:v>9.3138466964865385E-2</c:v>
                </c:pt>
                <c:pt idx="571">
                  <c:v>9.2865924674768952E-2</c:v>
                </c:pt>
                <c:pt idx="572">
                  <c:v>9.2593777581089443E-2</c:v>
                </c:pt>
                <c:pt idx="573">
                  <c:v>9.2322024421374715E-2</c:v>
                </c:pt>
                <c:pt idx="574">
                  <c:v>9.2050663939400534E-2</c:v>
                </c:pt>
                <c:pt idx="575">
                  <c:v>9.1779694885128382E-2</c:v>
                </c:pt>
                <c:pt idx="576">
                  <c:v>9.1509116014664937E-2</c:v>
                </c:pt>
                <c:pt idx="577">
                  <c:v>9.1238926090220551E-2</c:v>
                </c:pt>
                <c:pt idx="578">
                  <c:v>9.0969123880069391E-2</c:v>
                </c:pt>
                <c:pt idx="579">
                  <c:v>9.0699708158508696E-2</c:v>
                </c:pt>
                <c:pt idx="580">
                  <c:v>9.0430677705819695E-2</c:v>
                </c:pt>
                <c:pt idx="581">
                  <c:v>9.0162031308227419E-2</c:v>
                </c:pt>
                <c:pt idx="582">
                  <c:v>8.9893767757862397E-2</c:v>
                </c:pt>
                <c:pt idx="583">
                  <c:v>8.9625885852720688E-2</c:v>
                </c:pt>
                <c:pt idx="584">
                  <c:v>8.9358384396626578E-2</c:v>
                </c:pt>
                <c:pt idx="585">
                  <c:v>8.909126219919361E-2</c:v>
                </c:pt>
                <c:pt idx="586">
                  <c:v>8.882451807578684E-2</c:v>
                </c:pt>
                <c:pt idx="587">
                  <c:v>8.8558150847486083E-2</c:v>
                </c:pt>
                <c:pt idx="588">
                  <c:v>8.829215934104695E-2</c:v>
                </c:pt>
                <c:pt idx="589">
                  <c:v>8.802654238886598E-2</c:v>
                </c:pt>
                <c:pt idx="590">
                  <c:v>8.7761298828942347E-2</c:v>
                </c:pt>
                <c:pt idx="591">
                  <c:v>8.7496427504842433E-2</c:v>
                </c:pt>
                <c:pt idx="592">
                  <c:v>8.7231927265663534E-2</c:v>
                </c:pt>
                <c:pt idx="593">
                  <c:v>8.696779696599799E-2</c:v>
                </c:pt>
                <c:pt idx="594">
                  <c:v>8.6704035465897888E-2</c:v>
                </c:pt>
                <c:pt idx="595">
                  <c:v>8.6440641630839976E-2</c:v>
                </c:pt>
                <c:pt idx="596">
                  <c:v>8.6177614331690799E-2</c:v>
                </c:pt>
                <c:pt idx="597">
                  <c:v>8.5914952444671289E-2</c:v>
                </c:pt>
                <c:pt idx="598">
                  <c:v>8.5652654851323895E-2</c:v>
                </c:pt>
                <c:pt idx="599">
                  <c:v>8.5390720438477397E-2</c:v>
                </c:pt>
                <c:pt idx="600">
                  <c:v>8.5129148098213703E-2</c:v>
                </c:pt>
                <c:pt idx="601">
                  <c:v>8.4867936727833881E-2</c:v>
                </c:pt>
                <c:pt idx="602">
                  <c:v>8.4607085229825518E-2</c:v>
                </c:pt>
                <c:pt idx="603">
                  <c:v>8.4346592511829188E-2</c:v>
                </c:pt>
                <c:pt idx="604">
                  <c:v>8.408645748660637E-2</c:v>
                </c:pt>
                <c:pt idx="605">
                  <c:v>8.382667907200636E-2</c:v>
                </c:pt>
                <c:pt idx="606">
                  <c:v>8.3567256190934414E-2</c:v>
                </c:pt>
                <c:pt idx="607">
                  <c:v>8.3308187771319986E-2</c:v>
                </c:pt>
                <c:pt idx="608">
                  <c:v>8.3049472746084985E-2</c:v>
                </c:pt>
                <c:pt idx="609">
                  <c:v>8.2791110053111794E-2</c:v>
                </c:pt>
                <c:pt idx="610">
                  <c:v>8.2533098635213187E-2</c:v>
                </c:pt>
                <c:pt idx="611">
                  <c:v>8.227543744010013E-2</c:v>
                </c:pt>
                <c:pt idx="612">
                  <c:v>8.2018125420352472E-2</c:v>
                </c:pt>
                <c:pt idx="613">
                  <c:v>8.1761161533387194E-2</c:v>
                </c:pt>
                <c:pt idx="614">
                  <c:v>8.150454474142943E-2</c:v>
                </c:pt>
                <c:pt idx="615">
                  <c:v>8.1248274011481159E-2</c:v>
                </c:pt>
                <c:pt idx="616">
                  <c:v>8.0992348315293006E-2</c:v>
                </c:pt>
                <c:pt idx="617">
                  <c:v>8.0736766629333601E-2</c:v>
                </c:pt>
                <c:pt idx="618">
                  <c:v>8.0481527934760488E-2</c:v>
                </c:pt>
                <c:pt idx="619">
                  <c:v>8.0226631217391819E-2</c:v>
                </c:pt>
                <c:pt idx="620">
                  <c:v>7.9972075467676706E-2</c:v>
                </c:pt>
                <c:pt idx="621">
                  <c:v>7.9717859680667025E-2</c:v>
                </c:pt>
                <c:pt idx="622">
                  <c:v>7.9463982855989213E-2</c:v>
                </c:pt>
                <c:pt idx="623">
                  <c:v>7.9210443997815294E-2</c:v>
                </c:pt>
                <c:pt idx="624">
                  <c:v>7.8957242114836568E-2</c:v>
                </c:pt>
                <c:pt idx="625">
                  <c:v>7.8704376220233963E-2</c:v>
                </c:pt>
                <c:pt idx="626">
                  <c:v>7.8451845331652281E-2</c:v>
                </c:pt>
                <c:pt idx="627">
                  <c:v>7.8199648471171668E-2</c:v>
                </c:pt>
                <c:pt idx="628">
                  <c:v>7.7947784665281294E-2</c:v>
                </c:pt>
                <c:pt idx="629">
                  <c:v>7.769625294485194E-2</c:v>
                </c:pt>
                <c:pt idx="630">
                  <c:v>7.744505234511001E-2</c:v>
                </c:pt>
                <c:pt idx="631">
                  <c:v>7.7194181905610226E-2</c:v>
                </c:pt>
                <c:pt idx="632">
                  <c:v>7.6943640670210423E-2</c:v>
                </c:pt>
                <c:pt idx="633">
                  <c:v>7.6693427687044569E-2</c:v>
                </c:pt>
                <c:pt idx="634">
                  <c:v>7.6443542008497234E-2</c:v>
                </c:pt>
                <c:pt idx="635">
                  <c:v>7.6193982691178275E-2</c:v>
                </c:pt>
                <c:pt idx="636">
                  <c:v>7.5944748795896855E-2</c:v>
                </c:pt>
                <c:pt idx="637">
                  <c:v>7.5695839387636465E-2</c:v>
                </c:pt>
                <c:pt idx="638">
                  <c:v>7.5447253535529835E-2</c:v>
                </c:pt>
                <c:pt idx="639">
                  <c:v>7.5198990312834169E-2</c:v>
                </c:pt>
                <c:pt idx="640">
                  <c:v>7.4951048796905839E-2</c:v>
                </c:pt>
                <c:pt idx="641">
                  <c:v>7.4703428069176958E-2</c:v>
                </c:pt>
                <c:pt idx="642">
                  <c:v>7.4456127215129841E-2</c:v>
                </c:pt>
                <c:pt idx="643">
                  <c:v>7.4209145324274028E-2</c:v>
                </c:pt>
                <c:pt idx="644">
                  <c:v>7.3962481490121301E-2</c:v>
                </c:pt>
                <c:pt idx="645">
                  <c:v>7.371613481016237E-2</c:v>
                </c:pt>
                <c:pt idx="646">
                  <c:v>7.3470104385843671E-2</c:v>
                </c:pt>
                <c:pt idx="647">
                  <c:v>7.3224389322543049E-2</c:v>
                </c:pt>
                <c:pt idx="648">
                  <c:v>7.2978988729547334E-2</c:v>
                </c:pt>
                <c:pt idx="649">
                  <c:v>7.2733901720028582E-2</c:v>
                </c:pt>
                <c:pt idx="650">
                  <c:v>7.248912741102187E-2</c:v>
                </c:pt>
                <c:pt idx="651">
                  <c:v>7.2244664923401869E-2</c:v>
                </c:pt>
                <c:pt idx="652">
                  <c:v>7.2000513381860642E-2</c:v>
                </c:pt>
                <c:pt idx="653">
                  <c:v>7.1756671914885439E-2</c:v>
                </c:pt>
                <c:pt idx="654">
                  <c:v>7.1513139654735935E-2</c:v>
                </c:pt>
                <c:pt idx="655">
                  <c:v>7.1269915737422584E-2</c:v>
                </c:pt>
                <c:pt idx="656">
                  <c:v>7.1026999302684413E-2</c:v>
                </c:pt>
                <c:pt idx="657">
                  <c:v>7.0784389493967703E-2</c:v>
                </c:pt>
                <c:pt idx="658">
                  <c:v>7.0542085458403792E-2</c:v>
                </c:pt>
                <c:pt idx="659">
                  <c:v>7.0300086346788082E-2</c:v>
                </c:pt>
                <c:pt idx="660">
                  <c:v>7.0058391313558954E-2</c:v>
                </c:pt>
                <c:pt idx="661">
                  <c:v>6.9816999516775891E-2</c:v>
                </c:pt>
                <c:pt idx="662">
                  <c:v>6.957591011809916E-2</c:v>
                </c:pt>
                <c:pt idx="663">
                  <c:v>6.9335122282769057E-2</c:v>
                </c:pt>
                <c:pt idx="664">
                  <c:v>6.9094635179584807E-2</c:v>
                </c:pt>
                <c:pt idx="665">
                  <c:v>6.8854447980884026E-2</c:v>
                </c:pt>
                <c:pt idx="666">
                  <c:v>6.8614559862523072E-2</c:v>
                </c:pt>
                <c:pt idx="667">
                  <c:v>6.8374970003856061E-2</c:v>
                </c:pt>
                <c:pt idx="668">
                  <c:v>6.8135677587714882E-2</c:v>
                </c:pt>
                <c:pt idx="669">
                  <c:v>6.7896681800390102E-2</c:v>
                </c:pt>
                <c:pt idx="670">
                  <c:v>6.7657981831610203E-2</c:v>
                </c:pt>
                <c:pt idx="671">
                  <c:v>6.7419576874522047E-2</c:v>
                </c:pt>
                <c:pt idx="672">
                  <c:v>6.718146612567244E-2</c:v>
                </c:pt>
                <c:pt idx="673">
                  <c:v>6.6943648784986931E-2</c:v>
                </c:pt>
                <c:pt idx="674">
                  <c:v>6.6706124055752603E-2</c:v>
                </c:pt>
                <c:pt idx="675">
                  <c:v>6.6468891144597642E-2</c:v>
                </c:pt>
                <c:pt idx="676">
                  <c:v>6.6231949261472578E-2</c:v>
                </c:pt>
                <c:pt idx="677">
                  <c:v>6.5995297619632298E-2</c:v>
                </c:pt>
                <c:pt idx="678">
                  <c:v>6.5758935435616395E-2</c:v>
                </c:pt>
                <c:pt idx="679">
                  <c:v>6.5522861929230736E-2</c:v>
                </c:pt>
                <c:pt idx="680">
                  <c:v>6.5287076323529925E-2</c:v>
                </c:pt>
                <c:pt idx="681">
                  <c:v>6.5051577844798203E-2</c:v>
                </c:pt>
                <c:pt idx="682">
                  <c:v>6.4816365722531355E-2</c:v>
                </c:pt>
                <c:pt idx="683">
                  <c:v>6.4581439189419054E-2</c:v>
                </c:pt>
                <c:pt idx="684">
                  <c:v>6.4346797481326767E-2</c:v>
                </c:pt>
                <c:pt idx="685">
                  <c:v>6.4112439837277879E-2</c:v>
                </c:pt>
                <c:pt idx="686">
                  <c:v>6.3878365499436485E-2</c:v>
                </c:pt>
                <c:pt idx="687">
                  <c:v>6.3644573713089181E-2</c:v>
                </c:pt>
                <c:pt idx="688">
                  <c:v>6.3411063726628192E-2</c:v>
                </c:pt>
                <c:pt idx="689">
                  <c:v>6.3177834791534049E-2</c:v>
                </c:pt>
                <c:pt idx="690">
                  <c:v>6.2944886162358493E-2</c:v>
                </c:pt>
                <c:pt idx="691">
                  <c:v>6.2712217096707046E-2</c:v>
                </c:pt>
                <c:pt idx="692">
                  <c:v>6.2479826855222353E-2</c:v>
                </c:pt>
                <c:pt idx="693">
                  <c:v>6.2247714701567425E-2</c:v>
                </c:pt>
                <c:pt idx="694">
                  <c:v>6.2015879902409421E-2</c:v>
                </c:pt>
                <c:pt idx="695">
                  <c:v>6.1784321727401781E-2</c:v>
                </c:pt>
                <c:pt idx="696">
                  <c:v>6.1553039449169122E-2</c:v>
                </c:pt>
                <c:pt idx="697">
                  <c:v>6.1322032343290145E-2</c:v>
                </c:pt>
                <c:pt idx="698">
                  <c:v>6.1091299688282197E-2</c:v>
                </c:pt>
                <c:pt idx="699">
                  <c:v>6.0860840765583957E-2</c:v>
                </c:pt>
                <c:pt idx="700">
                  <c:v>6.0630654859540334E-2</c:v>
                </c:pt>
                <c:pt idx="701">
                  <c:v>6.0400741257386592E-2</c:v>
                </c:pt>
                <c:pt idx="702">
                  <c:v>6.0171099249231919E-2</c:v>
                </c:pt>
                <c:pt idx="703">
                  <c:v>5.9941728128044547E-2</c:v>
                </c:pt>
                <c:pt idx="704">
                  <c:v>5.971262718963577E-2</c:v>
                </c:pt>
                <c:pt idx="705">
                  <c:v>5.9483795732644285E-2</c:v>
                </c:pt>
                <c:pt idx="706">
                  <c:v>5.9255233058521539E-2</c:v>
                </c:pt>
                <c:pt idx="707">
                  <c:v>5.9026938471515633E-2</c:v>
                </c:pt>
                <c:pt idx="708">
                  <c:v>5.8798911278656774E-2</c:v>
                </c:pt>
                <c:pt idx="709">
                  <c:v>5.8571150789742288E-2</c:v>
                </c:pt>
                <c:pt idx="710">
                  <c:v>5.8343656317321191E-2</c:v>
                </c:pt>
                <c:pt idx="711">
                  <c:v>5.8116427176679752E-2</c:v>
                </c:pt>
                <c:pt idx="712">
                  <c:v>5.788946268582662E-2</c:v>
                </c:pt>
                <c:pt idx="713">
                  <c:v>5.7662762165478276E-2</c:v>
                </c:pt>
                <c:pt idx="714">
                  <c:v>5.743632493904427E-2</c:v>
                </c:pt>
                <c:pt idx="715">
                  <c:v>5.7210150332613452E-2</c:v>
                </c:pt>
                <c:pt idx="716">
                  <c:v>5.6984237674938432E-2</c:v>
                </c:pt>
                <c:pt idx="717">
                  <c:v>5.6758586297422697E-2</c:v>
                </c:pt>
                <c:pt idx="718">
                  <c:v>5.6533195534105518E-2</c:v>
                </c:pt>
                <c:pt idx="719">
                  <c:v>5.6308064721648288E-2</c:v>
                </c:pt>
                <c:pt idx="720">
                  <c:v>5.6083193199320536E-2</c:v>
                </c:pt>
                <c:pt idx="721">
                  <c:v>5.5858580308985939E-2</c:v>
                </c:pt>
                <c:pt idx="722">
                  <c:v>5.5634225395088666E-2</c:v>
                </c:pt>
                <c:pt idx="723">
                  <c:v>5.5410127804639719E-2</c:v>
                </c:pt>
                <c:pt idx="724">
                  <c:v>5.5186286887203395E-2</c:v>
                </c:pt>
                <c:pt idx="725">
                  <c:v>5.4962701994883401E-2</c:v>
                </c:pt>
                <c:pt idx="726">
                  <c:v>5.4739372482310311E-2</c:v>
                </c:pt>
                <c:pt idx="727">
                  <c:v>5.4516297706626915E-2</c:v>
                </c:pt>
                <c:pt idx="728">
                  <c:v>5.4293477027476444E-2</c:v>
                </c:pt>
                <c:pt idx="729">
                  <c:v>5.4070909806988365E-2</c:v>
                </c:pt>
                <c:pt idx="730">
                  <c:v>5.3848595409766054E-2</c:v>
                </c:pt>
                <c:pt idx="731">
                  <c:v>5.3626533202873139E-2</c:v>
                </c:pt>
                <c:pt idx="732">
                  <c:v>5.3404722555821293E-2</c:v>
                </c:pt>
                <c:pt idx="733">
                  <c:v>5.3183162840556797E-2</c:v>
                </c:pt>
                <c:pt idx="734">
                  <c:v>5.2961853431448658E-2</c:v>
                </c:pt>
                <c:pt idx="735">
                  <c:v>5.2740793705274958E-2</c:v>
                </c:pt>
                <c:pt idx="736">
                  <c:v>5.2519983041210971E-2</c:v>
                </c:pt>
                <c:pt idx="737">
                  <c:v>5.2299420820816955E-2</c:v>
                </c:pt>
                <c:pt idx="738">
                  <c:v>5.2079106428024713E-2</c:v>
                </c:pt>
                <c:pt idx="739">
                  <c:v>5.1859039249126604E-2</c:v>
                </c:pt>
                <c:pt idx="740">
                  <c:v>5.1639218672762222E-2</c:v>
                </c:pt>
                <c:pt idx="741">
                  <c:v>5.1419644089906957E-2</c:v>
                </c:pt>
                <c:pt idx="742">
                  <c:v>5.1200314893859566E-2</c:v>
                </c:pt>
                <c:pt idx="743">
                  <c:v>5.0981230480230399E-2</c:v>
                </c:pt>
                <c:pt idx="744">
                  <c:v>5.0762390246929412E-2</c:v>
                </c:pt>
                <c:pt idx="745">
                  <c:v>5.0543793594154285E-2</c:v>
                </c:pt>
                <c:pt idx="746">
                  <c:v>5.0325439924378768E-2</c:v>
                </c:pt>
                <c:pt idx="747">
                  <c:v>5.010732864234102E-2</c:v>
                </c:pt>
                <c:pt idx="748">
                  <c:v>4.9889459155031624E-2</c:v>
                </c:pt>
                <c:pt idx="749">
                  <c:v>4.9671830871683031E-2</c:v>
                </c:pt>
                <c:pt idx="750">
                  <c:v>4.9454443203756693E-2</c:v>
                </c:pt>
                <c:pt idx="751">
                  <c:v>4.9237295564933392E-2</c:v>
                </c:pt>
                <c:pt idx="752">
                  <c:v>4.9020387371100038E-2</c:v>
                </c:pt>
                <c:pt idx="753">
                  <c:v>4.8803718040340116E-2</c:v>
                </c:pt>
                <c:pt idx="754">
                  <c:v>4.8587286992921586E-2</c:v>
                </c:pt>
                <c:pt idx="755">
                  <c:v>4.837109365128589E-2</c:v>
                </c:pt>
                <c:pt idx="756">
                  <c:v>4.8155137440037299E-2</c:v>
                </c:pt>
                <c:pt idx="757">
                  <c:v>4.7939417785931582E-2</c:v>
                </c:pt>
                <c:pt idx="758">
                  <c:v>4.7723934117865574E-2</c:v>
                </c:pt>
                <c:pt idx="759">
                  <c:v>4.7508685866865741E-2</c:v>
                </c:pt>
                <c:pt idx="760">
                  <c:v>4.7293672466078074E-2</c:v>
                </c:pt>
                <c:pt idx="761">
                  <c:v>4.7078893350756879E-2</c:v>
                </c:pt>
                <c:pt idx="762">
                  <c:v>4.686434795825456E-2</c:v>
                </c:pt>
                <c:pt idx="763">
                  <c:v>4.6650035728011074E-2</c:v>
                </c:pt>
                <c:pt idx="764">
                  <c:v>4.6435956101543052E-2</c:v>
                </c:pt>
                <c:pt idx="765">
                  <c:v>4.6222108522434135E-2</c:v>
                </c:pt>
                <c:pt idx="766">
                  <c:v>4.6008492436323656E-2</c:v>
                </c:pt>
                <c:pt idx="767">
                  <c:v>4.5795107290897419E-2</c:v>
                </c:pt>
                <c:pt idx="768">
                  <c:v>4.5581952535876491E-2</c:v>
                </c:pt>
                <c:pt idx="769">
                  <c:v>4.5369027623007985E-2</c:v>
                </c:pt>
                <c:pt idx="770">
                  <c:v>4.5156332006054067E-2</c:v>
                </c:pt>
                <c:pt idx="771">
                  <c:v>4.4943865140782857E-2</c:v>
                </c:pt>
                <c:pt idx="772">
                  <c:v>4.4731626484957987E-2</c:v>
                </c:pt>
                <c:pt idx="773">
                  <c:v>4.451961549832828E-2</c:v>
                </c:pt>
                <c:pt idx="774">
                  <c:v>4.4307831642618978E-2</c:v>
                </c:pt>
                <c:pt idx="775">
                  <c:v>4.4096274381521083E-2</c:v>
                </c:pt>
                <c:pt idx="776">
                  <c:v>4.3884943180682034E-2</c:v>
                </c:pt>
                <c:pt idx="777">
                  <c:v>4.3673837507695823E-2</c:v>
                </c:pt>
                <c:pt idx="778">
                  <c:v>4.3462956832093891E-2</c:v>
                </c:pt>
                <c:pt idx="779">
                  <c:v>4.3252300625335027E-2</c:v>
                </c:pt>
                <c:pt idx="780">
                  <c:v>4.3041868360796265E-2</c:v>
                </c:pt>
                <c:pt idx="781">
                  <c:v>4.2831659513763221E-2</c:v>
                </c:pt>
                <c:pt idx="782">
                  <c:v>4.2621673561420992E-2</c:v>
                </c:pt>
                <c:pt idx="783">
                  <c:v>4.241190998284472E-2</c:v>
                </c:pt>
                <c:pt idx="784">
                  <c:v>4.2202368258990486E-2</c:v>
                </c:pt>
                <c:pt idx="785">
                  <c:v>4.1993047872685874E-2</c:v>
                </c:pt>
                <c:pt idx="786">
                  <c:v>4.1783948308620977E-2</c:v>
                </c:pt>
                <c:pt idx="787">
                  <c:v>4.157506905333952E-2</c:v>
                </c:pt>
                <c:pt idx="788">
                  <c:v>4.1366409595229525E-2</c:v>
                </c:pt>
                <c:pt idx="789">
                  <c:v>4.1157969424514662E-2</c:v>
                </c:pt>
                <c:pt idx="790">
                  <c:v>4.0949748033245026E-2</c:v>
                </c:pt>
                <c:pt idx="791">
                  <c:v>4.0741744915288702E-2</c:v>
                </c:pt>
                <c:pt idx="792">
                  <c:v>4.0533959566322331E-2</c:v>
                </c:pt>
                <c:pt idx="793">
                  <c:v>4.032639148382311E-2</c:v>
                </c:pt>
                <c:pt idx="794">
                  <c:v>4.0119040167059805E-2</c:v>
                </c:pt>
                <c:pt idx="795">
                  <c:v>3.9911905117083868E-2</c:v>
                </c:pt>
                <c:pt idx="796">
                  <c:v>3.9704985836720774E-2</c:v>
                </c:pt>
                <c:pt idx="797">
                  <c:v>3.9498281830562698E-2</c:v>
                </c:pt>
                <c:pt idx="798">
                  <c:v>3.9291792604958187E-2</c:v>
                </c:pt>
                <c:pt idx="799">
                  <c:v>3.9085517668005165E-2</c:v>
                </c:pt>
                <c:pt idx="800">
                  <c:v>3.8879456529541834E-2</c:v>
                </c:pt>
                <c:pt idx="801">
                  <c:v>3.8673608701138673E-2</c:v>
                </c:pt>
                <c:pt idx="802">
                  <c:v>3.8467973696090119E-2</c:v>
                </c:pt>
                <c:pt idx="803">
                  <c:v>3.8262551029406122E-2</c:v>
                </c:pt>
                <c:pt idx="804">
                  <c:v>3.8057340217804381E-2</c:v>
                </c:pt>
                <c:pt idx="805">
                  <c:v>3.7852340779701454E-2</c:v>
                </c:pt>
                <c:pt idx="806">
                  <c:v>3.7647552235205883E-2</c:v>
                </c:pt>
                <c:pt idx="807">
                  <c:v>3.7442974106109195E-2</c:v>
                </c:pt>
                <c:pt idx="808">
                  <c:v>3.7238605915877798E-2</c:v>
                </c:pt>
                <c:pt idx="809">
                  <c:v>3.7034447189646102E-2</c:v>
                </c:pt>
                <c:pt idx="810">
                  <c:v>3.6830497454207412E-2</c:v>
                </c:pt>
                <c:pt idx="811">
                  <c:v>3.6626756238007263E-2</c:v>
                </c:pt>
                <c:pt idx="812">
                  <c:v>3.6423223071134436E-2</c:v>
                </c:pt>
                <c:pt idx="813">
                  <c:v>3.6219897485313957E-2</c:v>
                </c:pt>
                <c:pt idx="814">
                  <c:v>3.6016779013899547E-2</c:v>
                </c:pt>
                <c:pt idx="815">
                  <c:v>3.5813867191865301E-2</c:v>
                </c:pt>
                <c:pt idx="816">
                  <c:v>3.5611161555798465E-2</c:v>
                </c:pt>
                <c:pt idx="817">
                  <c:v>3.5408661643892114E-2</c:v>
                </c:pt>
                <c:pt idx="818">
                  <c:v>3.5206366995937044E-2</c:v>
                </c:pt>
                <c:pt idx="819">
                  <c:v>3.5004277153314778E-2</c:v>
                </c:pt>
                <c:pt idx="820">
                  <c:v>3.4802391658989795E-2</c:v>
                </c:pt>
                <c:pt idx="821">
                  <c:v>3.4600710057502648E-2</c:v>
                </c:pt>
                <c:pt idx="822">
                  <c:v>3.4399231894961968E-2</c:v>
                </c:pt>
                <c:pt idx="823">
                  <c:v>3.419795671903747E-2</c:v>
                </c:pt>
                <c:pt idx="824">
                  <c:v>3.399688407895296E-2</c:v>
                </c:pt>
                <c:pt idx="825">
                  <c:v>3.3796013525478785E-2</c:v>
                </c:pt>
                <c:pt idx="826">
                  <c:v>3.3595344610924505E-2</c:v>
                </c:pt>
                <c:pt idx="827">
                  <c:v>3.3394876889132119E-2</c:v>
                </c:pt>
                <c:pt idx="828">
                  <c:v>3.3194609915469075E-2</c:v>
                </c:pt>
                <c:pt idx="829">
                  <c:v>3.2994543246820607E-2</c:v>
                </c:pt>
                <c:pt idx="830">
                  <c:v>3.2794676441583404E-2</c:v>
                </c:pt>
                <c:pt idx="831">
                  <c:v>3.2595009059658286E-2</c:v>
                </c:pt>
                <c:pt idx="832">
                  <c:v>3.2395540662443212E-2</c:v>
                </c:pt>
                <c:pt idx="833">
                  <c:v>3.2196270812826722E-2</c:v>
                </c:pt>
                <c:pt idx="834">
                  <c:v>3.1997199075180727E-2</c:v>
                </c:pt>
                <c:pt idx="835">
                  <c:v>3.1798325015354179E-2</c:v>
                </c:pt>
                <c:pt idx="836">
                  <c:v>3.1599648200665409E-2</c:v>
                </c:pt>
                <c:pt idx="837">
                  <c:v>3.1401168199896468E-2</c:v>
                </c:pt>
                <c:pt idx="838">
                  <c:v>3.1202884583285906E-2</c:v>
                </c:pt>
                <c:pt idx="839">
                  <c:v>3.1004796922522004E-2</c:v>
                </c:pt>
                <c:pt idx="840">
                  <c:v>3.0806904790736556E-2</c:v>
                </c:pt>
                <c:pt idx="841">
                  <c:v>3.0609207762497537E-2</c:v>
                </c:pt>
                <c:pt idx="842">
                  <c:v>3.041170541380378E-2</c:v>
                </c:pt>
                <c:pt idx="843">
                  <c:v>3.0214397322077313E-2</c:v>
                </c:pt>
                <c:pt idx="844">
                  <c:v>3.0017283066157585E-2</c:v>
                </c:pt>
                <c:pt idx="845">
                  <c:v>2.9820362226294805E-2</c:v>
                </c:pt>
                <c:pt idx="846">
                  <c:v>2.9623634384143505E-2</c:v>
                </c:pt>
                <c:pt idx="847">
                  <c:v>2.9427099122756095E-2</c:v>
                </c:pt>
                <c:pt idx="848">
                  <c:v>2.9230756026577098E-2</c:v>
                </c:pt>
                <c:pt idx="849">
                  <c:v>2.9034604681436371E-2</c:v>
                </c:pt>
                <c:pt idx="850">
                  <c:v>2.8838644674542668E-2</c:v>
                </c:pt>
                <c:pt idx="851">
                  <c:v>2.8642875594477979E-2</c:v>
                </c:pt>
                <c:pt idx="852">
                  <c:v>2.8447297031191199E-2</c:v>
                </c:pt>
                <c:pt idx="853">
                  <c:v>2.8251908575991469E-2</c:v>
                </c:pt>
                <c:pt idx="854">
                  <c:v>2.8056709821543291E-2</c:v>
                </c:pt>
                <c:pt idx="855">
                  <c:v>2.7861700361858754E-2</c:v>
                </c:pt>
                <c:pt idx="856">
                  <c:v>2.7666879792292987E-2</c:v>
                </c:pt>
                <c:pt idx="857">
                  <c:v>2.747224770953749E-2</c:v>
                </c:pt>
                <c:pt idx="858">
                  <c:v>2.7277803711614035E-2</c:v>
                </c:pt>
                <c:pt idx="859">
                  <c:v>2.7083547397869445E-2</c:v>
                </c:pt>
                <c:pt idx="860">
                  <c:v>2.68894783689686E-2</c:v>
                </c:pt>
                <c:pt idx="861">
                  <c:v>2.6695596226889662E-2</c:v>
                </c:pt>
                <c:pt idx="862">
                  <c:v>2.6501900574917414E-2</c:v>
                </c:pt>
                <c:pt idx="863">
                  <c:v>2.6308391017638044E-2</c:v>
                </c:pt>
                <c:pt idx="864">
                  <c:v>2.6115067160932925E-2</c:v>
                </c:pt>
                <c:pt idx="865">
                  <c:v>2.5921928611973288E-2</c:v>
                </c:pt>
                <c:pt idx="866">
                  <c:v>2.5728974979214114E-2</c:v>
                </c:pt>
                <c:pt idx="867">
                  <c:v>2.5536205872388917E-2</c:v>
                </c:pt>
                <c:pt idx="868">
                  <c:v>2.5343620902503416E-2</c:v>
                </c:pt>
                <c:pt idx="869">
                  <c:v>2.5151219681830872E-2</c:v>
                </c:pt>
                <c:pt idx="870">
                  <c:v>2.4959001823905425E-2</c:v>
                </c:pt>
                <c:pt idx="871">
                  <c:v>2.4766966943517765E-2</c:v>
                </c:pt>
                <c:pt idx="872">
                  <c:v>2.4575114656708252E-2</c:v>
                </c:pt>
                <c:pt idx="873">
                  <c:v>2.4383444580762692E-2</c:v>
                </c:pt>
                <c:pt idx="874">
                  <c:v>2.41919563342059E-2</c:v>
                </c:pt>
                <c:pt idx="875">
                  <c:v>2.4000649536797147E-2</c:v>
                </c:pt>
                <c:pt idx="876">
                  <c:v>2.3809523809523836E-2</c:v>
                </c:pt>
                <c:pt idx="877">
                  <c:v>0</c:v>
                </c:pt>
              </c:numCache>
            </c:numRef>
          </c:val>
        </c:ser>
        <c:dLbls>
          <c:showLegendKey val="0"/>
          <c:showVal val="0"/>
          <c:showCatName val="0"/>
          <c:showSerName val="0"/>
          <c:showPercent val="0"/>
          <c:showBubbleSize val="0"/>
        </c:dLbls>
        <c:axId val="71407104"/>
        <c:axId val="198654144"/>
      </c:areaChart>
      <c:catAx>
        <c:axId val="71407104"/>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a:solidFill>
              <a:schemeClr val="tx1"/>
            </a:solidFill>
          </a:ln>
        </c:spPr>
        <c:crossAx val="198654144"/>
        <c:crosses val="autoZero"/>
        <c:auto val="1"/>
        <c:lblAlgn val="ctr"/>
        <c:lblOffset val="100"/>
        <c:tickLblSkip val="88"/>
        <c:tickMarkSkip val="88"/>
        <c:noMultiLvlLbl val="0"/>
      </c:catAx>
      <c:valAx>
        <c:axId val="198654144"/>
        <c:scaling>
          <c:orientation val="minMax"/>
          <c:max val="1.0900000000000001"/>
          <c:min val="0"/>
        </c:scaling>
        <c:delete val="0"/>
        <c:axPos val="l"/>
        <c:title>
          <c:tx>
            <c:rich>
              <a:bodyPr rot="-5400000" vert="horz"/>
              <a:lstStyle/>
              <a:p>
                <a:pPr>
                  <a:defRPr/>
                </a:pPr>
                <a:r>
                  <a:rPr lang="en-US"/>
                  <a:t>normierte el. Leistung</a:t>
                </a:r>
              </a:p>
            </c:rich>
          </c:tx>
          <c:layout>
            <c:manualLayout>
              <c:xMode val="edge"/>
              <c:yMode val="edge"/>
              <c:x val="6.2305295950155831E-3"/>
              <c:y val="5.4117179575660618E-2"/>
            </c:manualLayout>
          </c:layout>
          <c:overlay val="0"/>
        </c:title>
        <c:numFmt formatCode="General" sourceLinked="1"/>
        <c:majorTickMark val="out"/>
        <c:minorTickMark val="out"/>
        <c:tickLblPos val="nextTo"/>
        <c:spPr>
          <a:ln w="15875">
            <a:solidFill>
              <a:schemeClr val="tx1"/>
            </a:solidFill>
          </a:ln>
        </c:spPr>
        <c:crossAx val="71407104"/>
        <c:crosses val="autoZero"/>
        <c:crossBetween val="midCat"/>
        <c:majorUnit val="0.1"/>
        <c:minorUnit val="5.0000000000000024E-2"/>
      </c:valAx>
    </c:plotArea>
    <c:legend>
      <c:legendPos val="r"/>
      <c:layout>
        <c:manualLayout>
          <c:xMode val="edge"/>
          <c:yMode val="edge"/>
          <c:x val="0.75759711286089304"/>
          <c:y val="0.20679790026246747"/>
          <c:w val="0.21740288713910783"/>
          <c:h val="0.31858270833791608"/>
        </c:manualLayout>
      </c:layout>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aseline="0"/>
              <a:t>minimaler Eigenverbrauch BHKW2</a:t>
            </a:r>
          </a:p>
        </c:rich>
      </c:tx>
      <c:overlay val="1"/>
    </c:title>
    <c:autoTitleDeleted val="0"/>
    <c:plotArea>
      <c:layout>
        <c:manualLayout>
          <c:layoutTarget val="inner"/>
          <c:xMode val="edge"/>
          <c:yMode val="edge"/>
          <c:x val="0.15190529308836426"/>
          <c:y val="5.1400554097404488E-2"/>
          <c:w val="0.78258939341589262"/>
          <c:h val="0.77148512685914261"/>
        </c:manualLayout>
      </c:layout>
      <c:areaChart>
        <c:grouping val="standard"/>
        <c:varyColors val="0"/>
        <c:ser>
          <c:idx val="4"/>
          <c:order val="0"/>
          <c:tx>
            <c:v>min.Eigenverbr. BHKW2</c:v>
          </c:tx>
          <c:spPr>
            <a:solidFill>
              <a:srgbClr val="92D050"/>
            </a:solidFill>
            <a:ln>
              <a:noFill/>
            </a:ln>
          </c:spPr>
          <c:val>
            <c:numRef>
              <c:f>'Theorie Ausl. el.'!$Y$11:$Y$888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0.33908461483183439</c:v>
                </c:pt>
                <c:pt idx="38">
                  <c:v>0.33605619104891782</c:v>
                </c:pt>
                <c:pt idx="39">
                  <c:v>0.33309309640895468</c:v>
                </c:pt>
                <c:pt idx="40">
                  <c:v>0.33019229950460371</c:v>
                </c:pt>
                <c:pt idx="41">
                  <c:v>0.32735098114524952</c:v>
                </c:pt>
                <c:pt idx="42">
                  <c:v>0.32456651473282538</c:v>
                </c:pt>
                <c:pt idx="43">
                  <c:v>0.32183644887246043</c:v>
                </c:pt>
                <c:pt idx="44">
                  <c:v>0.31915849191780477</c:v>
                </c:pt>
                <c:pt idx="45">
                  <c:v>0.3165304981970497</c:v>
                </c:pt>
                <c:pt idx="46">
                  <c:v>0.31395045570385938</c:v>
                </c:pt>
                <c:pt idx="47">
                  <c:v>0.31141647506919989</c:v>
                </c:pt>
                <c:pt idx="48">
                  <c:v>0.3089267796565528</c:v>
                </c:pt>
                <c:pt idx="49">
                  <c:v>0.30647969664522967</c:v>
                </c:pt>
                <c:pt idx="50">
                  <c:v>0.30407364898520428</c:v>
                </c:pt>
                <c:pt idx="51">
                  <c:v>0.30170714812267518</c:v>
                </c:pt>
                <c:pt idx="52">
                  <c:v>0.29937878740896162</c:v>
                </c:pt>
                <c:pt idx="53">
                  <c:v>0.29708723611672394</c:v>
                </c:pt>
                <c:pt idx="54">
                  <c:v>0.294831233997223</c:v>
                </c:pt>
                <c:pt idx="55">
                  <c:v>0.29260958632064982</c:v>
                </c:pt>
                <c:pt idx="56">
                  <c:v>0.29042115934870461</c:v>
                </c:pt>
                <c:pt idx="57">
                  <c:v>0.28826487619475494</c:v>
                </c:pt>
                <c:pt idx="58">
                  <c:v>0.28613971303222074</c:v>
                </c:pt>
                <c:pt idx="59">
                  <c:v>0.2840446956164322</c:v>
                </c:pt>
                <c:pt idx="60">
                  <c:v>0.28197889608919968</c:v>
                </c:pt>
                <c:pt idx="61">
                  <c:v>0.27994143003882133</c:v>
                </c:pt>
                <c:pt idx="62">
                  <c:v>0.27793145379127437</c:v>
                </c:pt>
                <c:pt idx="63">
                  <c:v>0.27594816191100335</c:v>
                </c:pt>
                <c:pt idx="64">
                  <c:v>0.27399078489203232</c:v>
                </c:pt>
                <c:pt idx="65">
                  <c:v>0.27205858702218066</c:v>
                </c:pt>
                <c:pt idx="66">
                  <c:v>0.27015086440495206</c:v>
                </c:pt>
                <c:pt idx="67">
                  <c:v>0.26826694312526111</c:v>
                </c:pt>
                <c:pt idx="68">
                  <c:v>0.26640617754655549</c:v>
                </c:pt>
                <c:pt idx="69">
                  <c:v>0.26456794872814093</c:v>
                </c:pt>
                <c:pt idx="70">
                  <c:v>0.26275166295261287</c:v>
                </c:pt>
                <c:pt idx="71">
                  <c:v>0.26095675035427945</c:v>
                </c:pt>
                <c:pt idx="72">
                  <c:v>0.25918266364033227</c:v>
                </c:pt>
                <c:pt idx="73">
                  <c:v>0.25742887689729932</c:v>
                </c:pt>
                <c:pt idx="74">
                  <c:v>0.25569488447600774</c:v>
                </c:pt>
                <c:pt idx="75">
                  <c:v>0.25398019994890575</c:v>
                </c:pt>
                <c:pt idx="76">
                  <c:v>0.25228435513415293</c:v>
                </c:pt>
                <c:pt idx="77">
                  <c:v>0.25060689918138168</c:v>
                </c:pt>
                <c:pt idx="78">
                  <c:v>0.24894739771449004</c:v>
                </c:pt>
                <c:pt idx="79">
                  <c:v>0.2473054320272241</c:v>
                </c:pt>
                <c:pt idx="80">
                  <c:v>0.24568059832767397</c:v>
                </c:pt>
                <c:pt idx="81">
                  <c:v>0.24407250702814087</c:v>
                </c:pt>
                <c:pt idx="82">
                  <c:v>0.2424807820771242</c:v>
                </c:pt>
                <c:pt idx="83">
                  <c:v>0.24090506033044923</c:v>
                </c:pt>
                <c:pt idx="84">
                  <c:v>0.23934499095880324</c:v>
                </c:pt>
                <c:pt idx="85">
                  <c:v>0.23780023488916191</c:v>
                </c:pt>
                <c:pt idx="86">
                  <c:v>0.23627046427779674</c:v>
                </c:pt>
                <c:pt idx="87">
                  <c:v>0.23475536201272973</c:v>
                </c:pt>
                <c:pt idx="88">
                  <c:v>0.23325462124367535</c:v>
                </c:pt>
                <c:pt idx="89">
                  <c:v>0.23176794493765407</c:v>
                </c:pt>
                <c:pt idx="90">
                  <c:v>0.2302950454586068</c:v>
                </c:pt>
                <c:pt idx="91">
                  <c:v>0.22883564416946101</c:v>
                </c:pt>
                <c:pt idx="92">
                  <c:v>0.22738947105521734</c:v>
                </c:pt>
                <c:pt idx="93">
                  <c:v>0.22595626436573146</c:v>
                </c:pt>
                <c:pt idx="94">
                  <c:v>0.22453577027696137</c:v>
                </c:pt>
                <c:pt idx="95">
                  <c:v>0.22312774256954016</c:v>
                </c:pt>
                <c:pt idx="96">
                  <c:v>0.22173194232361704</c:v>
                </c:pt>
                <c:pt idx="97">
                  <c:v>0.22034813762898131</c:v>
                </c:pt>
                <c:pt idx="98">
                  <c:v>0.21897610330955586</c:v>
                </c:pt>
                <c:pt idx="99">
                  <c:v>0.21761562066140883</c:v>
                </c:pt>
                <c:pt idx="100">
                  <c:v>0.21626647720349113</c:v>
                </c:pt>
                <c:pt idx="101">
                  <c:v>0.21492846644036023</c:v>
                </c:pt>
                <c:pt idx="102">
                  <c:v>0.2136013876362024</c:v>
                </c:pt>
                <c:pt idx="103">
                  <c:v>0.21228504559950967</c:v>
                </c:pt>
                <c:pt idx="104">
                  <c:v>0.21097925047781085</c:v>
                </c:pt>
                <c:pt idx="105">
                  <c:v>0.20968381756189602</c:v>
                </c:pt>
                <c:pt idx="106">
                  <c:v>0.20839856709900861</c:v>
                </c:pt>
                <c:pt idx="107">
                  <c:v>0.20712332411451506</c:v>
                </c:pt>
                <c:pt idx="108">
                  <c:v>0.20585791824159061</c:v>
                </c:pt>
                <c:pt idx="109">
                  <c:v>0.20460218355849102</c:v>
                </c:pt>
                <c:pt idx="110">
                  <c:v>0.20335595843300691</c:v>
                </c:pt>
                <c:pt idx="111">
                  <c:v>0.20211908537371936</c:v>
                </c:pt>
                <c:pt idx="112">
                  <c:v>0.20089141088770335</c:v>
                </c:pt>
                <c:pt idx="113">
                  <c:v>0.19967278534434263</c:v>
                </c:pt>
                <c:pt idx="114">
                  <c:v>0.19846306284494353</c:v>
                </c:pt>
                <c:pt idx="115">
                  <c:v>0.19726210109785169</c:v>
                </c:pt>
                <c:pt idx="116">
                  <c:v>0.19606976129879361</c:v>
                </c:pt>
                <c:pt idx="117">
                  <c:v>0.19488590801618066</c:v>
                </c:pt>
                <c:pt idx="118">
                  <c:v>0.1937104090811318</c:v>
                </c:pt>
                <c:pt idx="119">
                  <c:v>0.19254313548197943</c:v>
                </c:pt>
                <c:pt idx="120">
                  <c:v>0.19138396126304247</c:v>
                </c:pt>
                <c:pt idx="121">
                  <c:v>0.19023276342745721</c:v>
                </c:pt>
                <c:pt idx="122">
                  <c:v>0.18908942184387423</c:v>
                </c:pt>
                <c:pt idx="123">
                  <c:v>0.18795381915683462</c:v>
                </c:pt>
                <c:pt idx="124">
                  <c:v>0.18682584070065389</c:v>
                </c:pt>
                <c:pt idx="125">
                  <c:v>0.18570537441664647</c:v>
                </c:pt>
                <c:pt idx="126">
                  <c:v>0.1845923107735401</c:v>
                </c:pt>
                <c:pt idx="127">
                  <c:v>0.18348654269092679</c:v>
                </c:pt>
                <c:pt idx="128">
                  <c:v>0.18238796546561764</c:v>
                </c:pt>
                <c:pt idx="129">
                  <c:v>0.18129647670076565</c:v>
                </c:pt>
                <c:pt idx="130">
                  <c:v>0.18021197623763308</c:v>
                </c:pt>
                <c:pt idx="131">
                  <c:v>0.17913436608988564</c:v>
                </c:pt>
                <c:pt idx="132">
                  <c:v>0.17806355038030086</c:v>
                </c:pt>
                <c:pt idx="133">
                  <c:v>0.17699943527978401</c:v>
                </c:pt>
                <c:pt idx="134">
                  <c:v>0.17594192894859262</c:v>
                </c:pt>
                <c:pt idx="135">
                  <c:v>0.17489094147967021</c:v>
                </c:pt>
                <c:pt idx="136">
                  <c:v>0.17384638484400328</c:v>
                </c:pt>
                <c:pt idx="137">
                  <c:v>0.17280817283791017</c:v>
                </c:pt>
                <c:pt idx="138">
                  <c:v>0.17177622103218426</c:v>
                </c:pt>
                <c:pt idx="139">
                  <c:v>0.17075044672300932</c:v>
                </c:pt>
                <c:pt idx="140">
                  <c:v>0.16973076888457683</c:v>
                </c:pt>
                <c:pt idx="141">
                  <c:v>0.16871710812333141</c:v>
                </c:pt>
                <c:pt idx="142">
                  <c:v>0.1677093866337791</c:v>
                </c:pt>
                <c:pt idx="143">
                  <c:v>0.16670752815579415</c:v>
                </c:pt>
                <c:pt idx="144">
                  <c:v>0.16571145793336306</c:v>
                </c:pt>
                <c:pt idx="145">
                  <c:v>0.16472110267470763</c:v>
                </c:pt>
                <c:pt idx="146">
                  <c:v>0.16373639051373345</c:v>
                </c:pt>
                <c:pt idx="147">
                  <c:v>0.16275725097274851</c:v>
                </c:pt>
                <c:pt idx="148">
                  <c:v>0.16178361492640358</c:v>
                </c:pt>
                <c:pt idx="149">
                  <c:v>0.16081541456680548</c:v>
                </c:pt>
                <c:pt idx="150">
                  <c:v>0.15985258336975872</c:v>
                </c:pt>
                <c:pt idx="151">
                  <c:v>0.15889505606208953</c:v>
                </c:pt>
                <c:pt idx="152">
                  <c:v>0.15794276859001311</c:v>
                </c:pt>
                <c:pt idx="153">
                  <c:v>0.1569956580885018</c:v>
                </c:pt>
                <c:pt idx="154">
                  <c:v>0.15605366285161937</c:v>
                </c:pt>
                <c:pt idx="155">
                  <c:v>0.15511672230378037</c:v>
                </c:pt>
                <c:pt idx="156">
                  <c:v>0.1541847769719048</c:v>
                </c:pt>
                <c:pt idx="157">
                  <c:v>0.15325776845843087</c:v>
                </c:pt>
                <c:pt idx="158">
                  <c:v>0.15233563941515693</c:v>
                </c:pt>
                <c:pt idx="159">
                  <c:v>0.15141833351787848</c:v>
                </c:pt>
                <c:pt idx="160">
                  <c:v>0.15050579544179676</c:v>
                </c:pt>
                <c:pt idx="161">
                  <c:v>0.14959797083766424</c:v>
                </c:pt>
                <c:pt idx="162">
                  <c:v>0.14869480630864562</c:v>
                </c:pt>
                <c:pt idx="163">
                  <c:v>0.14779624938786662</c:v>
                </c:pt>
                <c:pt idx="164">
                  <c:v>0.1469022485166257</c:v>
                </c:pt>
                <c:pt idx="165">
                  <c:v>0.14601275302324579</c:v>
                </c:pt>
                <c:pt idx="166">
                  <c:v>0.14512771310254369</c:v>
                </c:pt>
                <c:pt idx="167">
                  <c:v>0.14424707979589424</c:v>
                </c:pt>
                <c:pt idx="168">
                  <c:v>0.14337080497187127</c:v>
                </c:pt>
                <c:pt idx="169">
                  <c:v>0.1424988413074415</c:v>
                </c:pt>
                <c:pt idx="170">
                  <c:v>0.14163114226969631</c:v>
                </c:pt>
                <c:pt idx="171">
                  <c:v>0.14076766209809943</c:v>
                </c:pt>
                <c:pt idx="172">
                  <c:v>0.13990835578723659</c:v>
                </c:pt>
                <c:pt idx="173">
                  <c:v>0.13905317907004622</c:v>
                </c:pt>
                <c:pt idx="174">
                  <c:v>0.13820208840151904</c:v>
                </c:pt>
                <c:pt idx="175">
                  <c:v>0.13735504094284756</c:v>
                </c:pt>
                <c:pt idx="176">
                  <c:v>0.13651199454601226</c:v>
                </c:pt>
                <c:pt idx="177">
                  <c:v>0.13567290773879004</c:v>
                </c:pt>
                <c:pt idx="178">
                  <c:v>0.13483773971017043</c:v>
                </c:pt>
                <c:pt idx="179">
                  <c:v>0.13400645029616653</c:v>
                </c:pt>
                <c:pt idx="180">
                  <c:v>0.13317899996600713</c:v>
                </c:pt>
                <c:pt idx="181">
                  <c:v>0.13235534980870001</c:v>
                </c:pt>
                <c:pt idx="182">
                  <c:v>0.13153546151995155</c:v>
                </c:pt>
                <c:pt idx="183">
                  <c:v>0.13071929738943244</c:v>
                </c:pt>
                <c:pt idx="184">
                  <c:v>0.12990682028838008</c:v>
                </c:pt>
                <c:pt idx="185">
                  <c:v>0.12909799365752395</c:v>
                </c:pt>
                <c:pt idx="186">
                  <c:v>0.12829278149532641</c:v>
                </c:pt>
                <c:pt idx="187">
                  <c:v>0.12749114834652775</c:v>
                </c:pt>
                <c:pt idx="188">
                  <c:v>0.12669305929098673</c:v>
                </c:pt>
                <c:pt idx="189">
                  <c:v>0.12589847993280645</c:v>
                </c:pt>
                <c:pt idx="190">
                  <c:v>0.12510737638973823</c:v>
                </c:pt>
                <c:pt idx="191">
                  <c:v>0.12431971528285357</c:v>
                </c:pt>
                <c:pt idx="192">
                  <c:v>0.12353546372647672</c:v>
                </c:pt>
                <c:pt idx="193">
                  <c:v>0.12275458931837024</c:v>
                </c:pt>
                <c:pt idx="194">
                  <c:v>0.12197706013016552</c:v>
                </c:pt>
                <c:pt idx="195">
                  <c:v>0.12120284469803033</c:v>
                </c:pt>
                <c:pt idx="196">
                  <c:v>0.12043191201356807</c:v>
                </c:pt>
                <c:pt idx="197">
                  <c:v>0.11966423151493977</c:v>
                </c:pt>
                <c:pt idx="198">
                  <c:v>0.11889977307820376</c:v>
                </c:pt>
                <c:pt idx="199">
                  <c:v>0.11813850700886597</c:v>
                </c:pt>
                <c:pt idx="200">
                  <c:v>0.11738040403363492</c:v>
                </c:pt>
                <c:pt idx="201">
                  <c:v>0.11662543529237479</c:v>
                </c:pt>
                <c:pt idx="202">
                  <c:v>0.11587357233025264</c:v>
                </c:pt>
                <c:pt idx="203">
                  <c:v>0.11512478709007157</c:v>
                </c:pt>
                <c:pt idx="204">
                  <c:v>0.11437905190478725</c:v>
                </c:pt>
                <c:pt idx="205">
                  <c:v>0.11363633949019925</c:v>
                </c:pt>
                <c:pt idx="206">
                  <c:v>0.11289662293781688</c:v>
                </c:pt>
                <c:pt idx="207">
                  <c:v>0.1121598757078891</c:v>
                </c:pt>
                <c:pt idx="208">
                  <c:v>0.1114260716225991</c:v>
                </c:pt>
                <c:pt idx="209">
                  <c:v>0.11069518485941476</c:v>
                </c:pt>
                <c:pt idx="210">
                  <c:v>0.10996718994459387</c:v>
                </c:pt>
                <c:pt idx="211">
                  <c:v>0.10924206174683682</c:v>
                </c:pt>
                <c:pt idx="212">
                  <c:v>0.10851977547108571</c:v>
                </c:pt>
                <c:pt idx="213">
                  <c:v>0.10780030665246387</c:v>
                </c:pt>
                <c:pt idx="214">
                  <c:v>0.10708363115035224</c:v>
                </c:pt>
                <c:pt idx="215">
                  <c:v>0.10636972514259946</c:v>
                </c:pt>
                <c:pt idx="216">
                  <c:v>0.10565856511986149</c:v>
                </c:pt>
                <c:pt idx="217">
                  <c:v>0.1049501278800683</c:v>
                </c:pt>
                <c:pt idx="218">
                  <c:v>0.10424439052301193</c:v>
                </c:pt>
                <c:pt idx="219">
                  <c:v>0.10354133044505598</c:v>
                </c:pt>
                <c:pt idx="220">
                  <c:v>0.10284092533396005</c:v>
                </c:pt>
                <c:pt idx="221">
                  <c:v>0.10214315316381861</c:v>
                </c:pt>
                <c:pt idx="222">
                  <c:v>0.10144799219010958</c:v>
                </c:pt>
                <c:pt idx="223">
                  <c:v>0.10075542094485035</c:v>
                </c:pt>
                <c:pt idx="224">
                  <c:v>0.10006541823185988</c:v>
                </c:pt>
                <c:pt idx="225">
                  <c:v>9.9377963122119994E-2</c:v>
                </c:pt>
                <c:pt idx="226">
                  <c:v>9.8693034949238978E-2</c:v>
                </c:pt>
                <c:pt idx="227">
                  <c:v>9.8010613305010597E-2</c:v>
                </c:pt>
                <c:pt idx="228">
                  <c:v>9.7330678035066009E-2</c:v>
                </c:pt>
                <c:pt idx="229">
                  <c:v>9.6653209234621063E-2</c:v>
                </c:pt>
                <c:pt idx="230">
                  <c:v>9.5978187244309843E-2</c:v>
                </c:pt>
                <c:pt idx="231">
                  <c:v>9.5305592646106718E-2</c:v>
                </c:pt>
                <c:pt idx="232">
                  <c:v>9.4635406259333976E-2</c:v>
                </c:pt>
                <c:pt idx="233">
                  <c:v>9.3967609136751729E-2</c:v>
                </c:pt>
                <c:pt idx="234">
                  <c:v>9.3302182560729197E-2</c:v>
                </c:pt>
                <c:pt idx="235">
                  <c:v>9.2639108039494045E-2</c:v>
                </c:pt>
                <c:pt idx="236">
                  <c:v>9.197836730345943E-2</c:v>
                </c:pt>
                <c:pt idx="237">
                  <c:v>9.1319942301626433E-2</c:v>
                </c:pt>
                <c:pt idx="238">
                  <c:v>9.0663815198057773E-2</c:v>
                </c:pt>
                <c:pt idx="239">
                  <c:v>9.0009968368425675E-2</c:v>
                </c:pt>
                <c:pt idx="240">
                  <c:v>8.9358384396626578E-2</c:v>
                </c:pt>
                <c:pt idx="241">
                  <c:v>8.8709046071466124E-2</c:v>
                </c:pt>
                <c:pt idx="242">
                  <c:v>8.8061936383408979E-2</c:v>
                </c:pt>
                <c:pt idx="243">
                  <c:v>8.7417038521394042E-2</c:v>
                </c:pt>
                <c:pt idx="244">
                  <c:v>8.6774335869712949E-2</c:v>
                </c:pt>
                <c:pt idx="245">
                  <c:v>8.6133812004949406E-2</c:v>
                </c:pt>
                <c:pt idx="246">
                  <c:v>8.5495450692979924E-2</c:v>
                </c:pt>
                <c:pt idx="247">
                  <c:v>8.4859235886032502E-2</c:v>
                </c:pt>
                <c:pt idx="248">
                  <c:v>8.4225151719802605E-2</c:v>
                </c:pt>
                <c:pt idx="249">
                  <c:v>8.3593182510626085E-2</c:v>
                </c:pt>
                <c:pt idx="250">
                  <c:v>8.2963312752706075E-2</c:v>
                </c:pt>
                <c:pt idx="251">
                  <c:v>8.2335527115393381E-2</c:v>
                </c:pt>
                <c:pt idx="252">
                  <c:v>8.1709810440519615E-2</c:v>
                </c:pt>
                <c:pt idx="253">
                  <c:v>8.1086147739780623E-2</c:v>
                </c:pt>
                <c:pt idx="254">
                  <c:v>8.0464524192170539E-2</c:v>
                </c:pt>
                <c:pt idx="255">
                  <c:v>7.9844925141464018E-2</c:v>
                </c:pt>
                <c:pt idx="256">
                  <c:v>7.9227336093745993E-2</c:v>
                </c:pt>
                <c:pt idx="257">
                  <c:v>7.8611742714988719E-2</c:v>
                </c:pt>
                <c:pt idx="258">
                  <c:v>7.799813082867324E-2</c:v>
                </c:pt>
                <c:pt idx="259">
                  <c:v>7.7386486413455802E-2</c:v>
                </c:pt>
                <c:pt idx="260">
                  <c:v>7.6776795600878023E-2</c:v>
                </c:pt>
                <c:pt idx="261">
                  <c:v>7.6169044673118802E-2</c:v>
                </c:pt>
                <c:pt idx="262">
                  <c:v>7.5563220060788416E-2</c:v>
                </c:pt>
                <c:pt idx="263">
                  <c:v>7.4959308340762698E-2</c:v>
                </c:pt>
                <c:pt idx="264">
                  <c:v>7.4357296234057291E-2</c:v>
                </c:pt>
                <c:pt idx="265">
                  <c:v>7.3757170603740541E-2</c:v>
                </c:pt>
                <c:pt idx="266">
                  <c:v>7.3158918452884358E-2</c:v>
                </c:pt>
                <c:pt idx="267">
                  <c:v>7.2562526922552051E-2</c:v>
                </c:pt>
                <c:pt idx="268">
                  <c:v>7.1967983289823234E-2</c:v>
                </c:pt>
                <c:pt idx="269">
                  <c:v>7.1375274965853053E-2</c:v>
                </c:pt>
                <c:pt idx="270">
                  <c:v>7.0784389493967703E-2</c:v>
                </c:pt>
                <c:pt idx="271">
                  <c:v>7.0195314547791821E-2</c:v>
                </c:pt>
                <c:pt idx="272">
                  <c:v>6.9608037929411948E-2</c:v>
                </c:pt>
                <c:pt idx="273">
                  <c:v>6.9022547567570203E-2</c:v>
                </c:pt>
                <c:pt idx="274">
                  <c:v>6.8438831515890697E-2</c:v>
                </c:pt>
                <c:pt idx="275">
                  <c:v>6.7856877951137928E-2</c:v>
                </c:pt>
                <c:pt idx="276">
                  <c:v>6.7276675171503819E-2</c:v>
                </c:pt>
                <c:pt idx="277">
                  <c:v>6.6698211594927281E-2</c:v>
                </c:pt>
                <c:pt idx="278">
                  <c:v>6.6121475757440096E-2</c:v>
                </c:pt>
                <c:pt idx="279">
                  <c:v>6.554645631154421E-2</c:v>
                </c:pt>
                <c:pt idx="280">
                  <c:v>6.4973142024615016E-2</c:v>
                </c:pt>
                <c:pt idx="281">
                  <c:v>6.4401521777333159E-2</c:v>
                </c:pt>
                <c:pt idx="282">
                  <c:v>6.3831584562143551E-2</c:v>
                </c:pt>
                <c:pt idx="283">
                  <c:v>6.3263319481739244E-2</c:v>
                </c:pt>
                <c:pt idx="284">
                  <c:v>6.2696715747573073E-2</c:v>
                </c:pt>
                <c:pt idx="285">
                  <c:v>6.2131762678392821E-2</c:v>
                </c:pt>
                <c:pt idx="286">
                  <c:v>6.1568449698802596E-2</c:v>
                </c:pt>
                <c:pt idx="287">
                  <c:v>6.1006766337847407E-2</c:v>
                </c:pt>
                <c:pt idx="288">
                  <c:v>6.0446702227622162E-2</c:v>
                </c:pt>
                <c:pt idx="289">
                  <c:v>5.9888247101903214E-2</c:v>
                </c:pt>
                <c:pt idx="290">
                  <c:v>5.9331390794804206E-2</c:v>
                </c:pt>
                <c:pt idx="291">
                  <c:v>5.877612323945236E-2</c:v>
                </c:pt>
                <c:pt idx="292">
                  <c:v>5.8222434466687845E-2</c:v>
                </c:pt>
                <c:pt idx="293">
                  <c:v>5.7670314603784911E-2</c:v>
                </c:pt>
                <c:pt idx="294">
                  <c:v>5.7119753873193235E-2</c:v>
                </c:pt>
                <c:pt idx="295">
                  <c:v>5.6570742591300016E-2</c:v>
                </c:pt>
                <c:pt idx="296">
                  <c:v>5.6023271167213062E-2</c:v>
                </c:pt>
                <c:pt idx="297">
                  <c:v>5.5477330101562528E-2</c:v>
                </c:pt>
                <c:pt idx="298">
                  <c:v>5.4932909985323408E-2</c:v>
                </c:pt>
                <c:pt idx="299">
                  <c:v>5.4390001498656138E-2</c:v>
                </c:pt>
                <c:pt idx="300">
                  <c:v>5.3848595409766054E-2</c:v>
                </c:pt>
                <c:pt idx="301">
                  <c:v>5.3308682573781518E-2</c:v>
                </c:pt>
                <c:pt idx="302">
                  <c:v>5.2770253931649691E-2</c:v>
                </c:pt>
                <c:pt idx="303">
                  <c:v>5.2233300509050395E-2</c:v>
                </c:pt>
                <c:pt idx="304">
                  <c:v>5.1697813415326088E-2</c:v>
                </c:pt>
                <c:pt idx="305">
                  <c:v>5.116378384243081E-2</c:v>
                </c:pt>
                <c:pt idx="306">
                  <c:v>5.0631203063893682E-2</c:v>
                </c:pt>
                <c:pt idx="307">
                  <c:v>5.0100062433800052E-2</c:v>
                </c:pt>
                <c:pt idx="308">
                  <c:v>4.9570353385787858E-2</c:v>
                </c:pt>
                <c:pt idx="309">
                  <c:v>4.9042067432060632E-2</c:v>
                </c:pt>
                <c:pt idx="310">
                  <c:v>4.8515196162414953E-2</c:v>
                </c:pt>
                <c:pt idx="311">
                  <c:v>4.7989731243283651E-2</c:v>
                </c:pt>
                <c:pt idx="312">
                  <c:v>4.7465664416793341E-2</c:v>
                </c:pt>
                <c:pt idx="313">
                  <c:v>4.6942987499837163E-2</c:v>
                </c:pt>
                <c:pt idx="314">
                  <c:v>4.6421692383161184E-2</c:v>
                </c:pt>
                <c:pt idx="315">
                  <c:v>4.5901771030465111E-2</c:v>
                </c:pt>
                <c:pt idx="316">
                  <c:v>4.5383215477516892E-2</c:v>
                </c:pt>
                <c:pt idx="317">
                  <c:v>4.4866017831280747E-2</c:v>
                </c:pt>
                <c:pt idx="318">
                  <c:v>4.4350170269058187E-2</c:v>
                </c:pt>
                <c:pt idx="319">
                  <c:v>4.3835665037642579E-2</c:v>
                </c:pt>
                <c:pt idx="320">
                  <c:v>4.3322494452485705E-2</c:v>
                </c:pt>
                <c:pt idx="321">
                  <c:v>4.2810650896877966E-2</c:v>
                </c:pt>
                <c:pt idx="322">
                  <c:v>4.2300126821139705E-2</c:v>
                </c:pt>
                <c:pt idx="323">
                  <c:v>4.1790914741826168E-2</c:v>
                </c:pt>
                <c:pt idx="324">
                  <c:v>4.1283007240942138E-2</c:v>
                </c:pt>
                <c:pt idx="325">
                  <c:v>4.0776396965170547E-2</c:v>
                </c:pt>
                <c:pt idx="326">
                  <c:v>4.0271076625111313E-2</c:v>
                </c:pt>
                <c:pt idx="327">
                  <c:v>3.9767038994531156E-2</c:v>
                </c:pt>
                <c:pt idx="328">
                  <c:v>3.9264276909625528E-2</c:v>
                </c:pt>
                <c:pt idx="329">
                  <c:v>3.8762783268290635E-2</c:v>
                </c:pt>
                <c:pt idx="330">
                  <c:v>3.8262551029406122E-2</c:v>
                </c:pt>
                <c:pt idx="331">
                  <c:v>3.7763573212128865E-2</c:v>
                </c:pt>
                <c:pt idx="332">
                  <c:v>3.7265842895196188E-2</c:v>
                </c:pt>
                <c:pt idx="333">
                  <c:v>3.6769353216240086E-2</c:v>
                </c:pt>
                <c:pt idx="334">
                  <c:v>3.6274097371110425E-2</c:v>
                </c:pt>
                <c:pt idx="335">
                  <c:v>3.5780068613208926E-2</c:v>
                </c:pt>
                <c:pt idx="336">
                  <c:v>3.528726025283202E-2</c:v>
                </c:pt>
                <c:pt idx="337">
                  <c:v>3.4795665656523145E-2</c:v>
                </c:pt>
                <c:pt idx="338">
                  <c:v>3.4305278246435034E-2</c:v>
                </c:pt>
                <c:pt idx="339">
                  <c:v>3.3816091499699885E-2</c:v>
                </c:pt>
                <c:pt idx="340">
                  <c:v>3.3328098947810081E-2</c:v>
                </c:pt>
                <c:pt idx="341">
                  <c:v>3.2841294176005897E-2</c:v>
                </c:pt>
                <c:pt idx="342">
                  <c:v>3.2355670822673432E-2</c:v>
                </c:pt>
                <c:pt idx="343">
                  <c:v>3.187122257875008E-2</c:v>
                </c:pt>
                <c:pt idx="344">
                  <c:v>3.1387943187138778E-2</c:v>
                </c:pt>
                <c:pt idx="345">
                  <c:v>3.0905826442130024E-2</c:v>
                </c:pt>
                <c:pt idx="346">
                  <c:v>3.0424866188833111E-2</c:v>
                </c:pt>
                <c:pt idx="347">
                  <c:v>2.9945056322613239E-2</c:v>
                </c:pt>
                <c:pt idx="348">
                  <c:v>2.9466390788539076E-2</c:v>
                </c:pt>
                <c:pt idx="349">
                  <c:v>2.89888635808353E-2</c:v>
                </c:pt>
                <c:pt idx="350">
                  <c:v>2.8512468742344921E-2</c:v>
                </c:pt>
                <c:pt idx="351">
                  <c:v>2.8037200363997594E-2</c:v>
                </c:pt>
                <c:pt idx="352">
                  <c:v>2.7563052584285708E-2</c:v>
                </c:pt>
                <c:pt idx="353">
                  <c:v>2.7090019588748127E-2</c:v>
                </c:pt>
                <c:pt idx="354">
                  <c:v>2.6618095609460157E-2</c:v>
                </c:pt>
                <c:pt idx="355">
                  <c:v>2.6147274924530728E-2</c:v>
                </c:pt>
                <c:pt idx="356">
                  <c:v>2.5677551857606895E-2</c:v>
                </c:pt>
                <c:pt idx="357">
                  <c:v>2.5208920777384347E-2</c:v>
                </c:pt>
                <c:pt idx="358">
                  <c:v>2.4741376097124901E-2</c:v>
                </c:pt>
                <c:pt idx="359">
                  <c:v>2.4274912274180438E-2</c:v>
                </c:pt>
                <c:pt idx="360">
                  <c:v>2.3809523809523836E-2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5"/>
          <c:order val="1"/>
          <c:tx>
            <c:v>Abzug BHKW2</c:v>
          </c:tx>
          <c:spPr>
            <a:solidFill>
              <a:schemeClr val="bg1"/>
            </a:solidFill>
            <a:ln>
              <a:noFill/>
            </a:ln>
          </c:spPr>
          <c:val>
            <c:numRef>
              <c:f>'Theorie Ausl. el.'!$Z$11:$Z$888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0.29260958632064982</c:v>
                </c:pt>
                <c:pt idx="56">
                  <c:v>0.29042115934870461</c:v>
                </c:pt>
                <c:pt idx="57">
                  <c:v>0.28826487619475494</c:v>
                </c:pt>
                <c:pt idx="58">
                  <c:v>0.28613971303222074</c:v>
                </c:pt>
                <c:pt idx="59">
                  <c:v>0.2840446956164322</c:v>
                </c:pt>
                <c:pt idx="60">
                  <c:v>0.28197889608919968</c:v>
                </c:pt>
                <c:pt idx="61">
                  <c:v>0.27994143003882133</c:v>
                </c:pt>
                <c:pt idx="62">
                  <c:v>0.27793145379127437</c:v>
                </c:pt>
                <c:pt idx="63">
                  <c:v>0.27594816191100335</c:v>
                </c:pt>
                <c:pt idx="64">
                  <c:v>0.27399078489203232</c:v>
                </c:pt>
                <c:pt idx="65">
                  <c:v>0.27205858702218066</c:v>
                </c:pt>
                <c:pt idx="66">
                  <c:v>0.27015086440495206</c:v>
                </c:pt>
                <c:pt idx="67">
                  <c:v>0.26826694312526111</c:v>
                </c:pt>
                <c:pt idx="68">
                  <c:v>0.26640617754655549</c:v>
                </c:pt>
                <c:pt idx="69">
                  <c:v>0.26456794872814093</c:v>
                </c:pt>
                <c:pt idx="70">
                  <c:v>0.26275166295261287</c:v>
                </c:pt>
                <c:pt idx="71">
                  <c:v>0.26095675035427945</c:v>
                </c:pt>
                <c:pt idx="72">
                  <c:v>0.25918266364033227</c:v>
                </c:pt>
                <c:pt idx="73">
                  <c:v>0.25742887689729932</c:v>
                </c:pt>
                <c:pt idx="74">
                  <c:v>0.25569488447600774</c:v>
                </c:pt>
                <c:pt idx="75">
                  <c:v>0.25398019994890575</c:v>
                </c:pt>
                <c:pt idx="76">
                  <c:v>0.25228435513415293</c:v>
                </c:pt>
                <c:pt idx="77">
                  <c:v>0.25060689918138168</c:v>
                </c:pt>
                <c:pt idx="78">
                  <c:v>0.24894739771449004</c:v>
                </c:pt>
                <c:pt idx="79">
                  <c:v>0.2473054320272241</c:v>
                </c:pt>
                <c:pt idx="80">
                  <c:v>0.24568059832767397</c:v>
                </c:pt>
                <c:pt idx="81">
                  <c:v>0.24407250702814087</c:v>
                </c:pt>
                <c:pt idx="82">
                  <c:v>0.2424807820771242</c:v>
                </c:pt>
                <c:pt idx="83">
                  <c:v>0.24090506033044923</c:v>
                </c:pt>
                <c:pt idx="84">
                  <c:v>0.23934499095880324</c:v>
                </c:pt>
                <c:pt idx="85">
                  <c:v>0.23780023488916191</c:v>
                </c:pt>
                <c:pt idx="86">
                  <c:v>0.23627046427779674</c:v>
                </c:pt>
                <c:pt idx="87">
                  <c:v>0.23475536201272973</c:v>
                </c:pt>
                <c:pt idx="88">
                  <c:v>0.23325462124367535</c:v>
                </c:pt>
                <c:pt idx="89">
                  <c:v>0.23176794493765407</c:v>
                </c:pt>
                <c:pt idx="90">
                  <c:v>0.2302950454586068</c:v>
                </c:pt>
                <c:pt idx="91">
                  <c:v>0.22883564416946101</c:v>
                </c:pt>
                <c:pt idx="92">
                  <c:v>0.22738947105521734</c:v>
                </c:pt>
                <c:pt idx="93">
                  <c:v>0.22595626436573146</c:v>
                </c:pt>
                <c:pt idx="94">
                  <c:v>0.22453577027696137</c:v>
                </c:pt>
                <c:pt idx="95">
                  <c:v>0.22312774256954016</c:v>
                </c:pt>
                <c:pt idx="96">
                  <c:v>0.22173194232361704</c:v>
                </c:pt>
                <c:pt idx="97">
                  <c:v>0.22034813762898131</c:v>
                </c:pt>
                <c:pt idx="98">
                  <c:v>0.21897610330955586</c:v>
                </c:pt>
                <c:pt idx="99">
                  <c:v>0.21761562066140883</c:v>
                </c:pt>
                <c:pt idx="100">
                  <c:v>0.21626647720349113</c:v>
                </c:pt>
                <c:pt idx="101">
                  <c:v>0.21492846644036023</c:v>
                </c:pt>
                <c:pt idx="102">
                  <c:v>0.2136013876362024</c:v>
                </c:pt>
                <c:pt idx="103">
                  <c:v>0.21228504559950967</c:v>
                </c:pt>
                <c:pt idx="104">
                  <c:v>0.21097925047781085</c:v>
                </c:pt>
                <c:pt idx="105">
                  <c:v>0.20968381756189602</c:v>
                </c:pt>
                <c:pt idx="106">
                  <c:v>0.20839856709900861</c:v>
                </c:pt>
                <c:pt idx="107">
                  <c:v>0.20712332411451506</c:v>
                </c:pt>
                <c:pt idx="108">
                  <c:v>0.20585791824159061</c:v>
                </c:pt>
                <c:pt idx="109">
                  <c:v>0.20460218355849102</c:v>
                </c:pt>
                <c:pt idx="110">
                  <c:v>0.20335595843300691</c:v>
                </c:pt>
                <c:pt idx="111">
                  <c:v>0.20211908537371936</c:v>
                </c:pt>
                <c:pt idx="112">
                  <c:v>0.20089141088770335</c:v>
                </c:pt>
                <c:pt idx="113">
                  <c:v>0.19967278534434263</c:v>
                </c:pt>
                <c:pt idx="114">
                  <c:v>0.19846306284494353</c:v>
                </c:pt>
                <c:pt idx="115">
                  <c:v>0.19726210109785169</c:v>
                </c:pt>
                <c:pt idx="116">
                  <c:v>0.19606976129879361</c:v>
                </c:pt>
                <c:pt idx="117">
                  <c:v>0.19488590801618066</c:v>
                </c:pt>
                <c:pt idx="118">
                  <c:v>0.1937104090811318</c:v>
                </c:pt>
                <c:pt idx="119">
                  <c:v>0.19254313548197943</c:v>
                </c:pt>
                <c:pt idx="120">
                  <c:v>0.19138396126304247</c:v>
                </c:pt>
                <c:pt idx="121">
                  <c:v>0.19023276342745721</c:v>
                </c:pt>
                <c:pt idx="122">
                  <c:v>0.18908942184387423</c:v>
                </c:pt>
                <c:pt idx="123">
                  <c:v>0.18795381915683462</c:v>
                </c:pt>
                <c:pt idx="124">
                  <c:v>0.18682584070065389</c:v>
                </c:pt>
                <c:pt idx="125">
                  <c:v>0.18570537441664647</c:v>
                </c:pt>
                <c:pt idx="126">
                  <c:v>0.1845923107735401</c:v>
                </c:pt>
                <c:pt idx="127">
                  <c:v>0.18348654269092679</c:v>
                </c:pt>
                <c:pt idx="128">
                  <c:v>0.18238796546561764</c:v>
                </c:pt>
                <c:pt idx="129">
                  <c:v>0.18129647670076565</c:v>
                </c:pt>
                <c:pt idx="130">
                  <c:v>0.18021197623763308</c:v>
                </c:pt>
                <c:pt idx="131">
                  <c:v>0.17913436608988564</c:v>
                </c:pt>
                <c:pt idx="132">
                  <c:v>0.17806355038030086</c:v>
                </c:pt>
                <c:pt idx="133">
                  <c:v>0.17699943527978401</c:v>
                </c:pt>
                <c:pt idx="134">
                  <c:v>0.17594192894859262</c:v>
                </c:pt>
                <c:pt idx="135">
                  <c:v>0.17489094147967021</c:v>
                </c:pt>
                <c:pt idx="136">
                  <c:v>0.17384638484400328</c:v>
                </c:pt>
                <c:pt idx="137">
                  <c:v>0.17280817283791017</c:v>
                </c:pt>
                <c:pt idx="138">
                  <c:v>0.17177622103218426</c:v>
                </c:pt>
                <c:pt idx="139">
                  <c:v>0.17075044672300932</c:v>
                </c:pt>
                <c:pt idx="140">
                  <c:v>0.16973076888457683</c:v>
                </c:pt>
                <c:pt idx="141">
                  <c:v>0.16871710812333141</c:v>
                </c:pt>
                <c:pt idx="142">
                  <c:v>0.1677093866337791</c:v>
                </c:pt>
                <c:pt idx="143">
                  <c:v>0.16670752815579415</c:v>
                </c:pt>
                <c:pt idx="144">
                  <c:v>0.16571145793336306</c:v>
                </c:pt>
                <c:pt idx="145">
                  <c:v>0.16472110267470763</c:v>
                </c:pt>
                <c:pt idx="146">
                  <c:v>0.16373639051373345</c:v>
                </c:pt>
                <c:pt idx="147">
                  <c:v>0.16275725097274851</c:v>
                </c:pt>
                <c:pt idx="148">
                  <c:v>0.16178361492640358</c:v>
                </c:pt>
                <c:pt idx="149">
                  <c:v>0.16081541456680548</c:v>
                </c:pt>
                <c:pt idx="150">
                  <c:v>0.15985258336975872</c:v>
                </c:pt>
                <c:pt idx="151">
                  <c:v>0.15889505606208953</c:v>
                </c:pt>
                <c:pt idx="152">
                  <c:v>0.15794276859001311</c:v>
                </c:pt>
                <c:pt idx="153">
                  <c:v>0.1569956580885018</c:v>
                </c:pt>
                <c:pt idx="154">
                  <c:v>0.15605366285161937</c:v>
                </c:pt>
                <c:pt idx="155">
                  <c:v>0.15511672230378037</c:v>
                </c:pt>
                <c:pt idx="156">
                  <c:v>0.1541847769719048</c:v>
                </c:pt>
                <c:pt idx="157">
                  <c:v>0.15325776845843087</c:v>
                </c:pt>
                <c:pt idx="158">
                  <c:v>0.15233563941515693</c:v>
                </c:pt>
                <c:pt idx="159">
                  <c:v>0.15141833351787848</c:v>
                </c:pt>
                <c:pt idx="160">
                  <c:v>0.15050579544179676</c:v>
                </c:pt>
                <c:pt idx="161">
                  <c:v>0.14959797083766424</c:v>
                </c:pt>
                <c:pt idx="162">
                  <c:v>0.14869480630864562</c:v>
                </c:pt>
                <c:pt idx="163">
                  <c:v>0.14779624938786662</c:v>
                </c:pt>
                <c:pt idx="164">
                  <c:v>0.1469022485166257</c:v>
                </c:pt>
                <c:pt idx="165">
                  <c:v>0.14601275302324579</c:v>
                </c:pt>
                <c:pt idx="166">
                  <c:v>0.14512771310254369</c:v>
                </c:pt>
                <c:pt idx="167">
                  <c:v>0.14424707979589424</c:v>
                </c:pt>
                <c:pt idx="168">
                  <c:v>0.14337080497187127</c:v>
                </c:pt>
                <c:pt idx="169">
                  <c:v>0.1424988413074415</c:v>
                </c:pt>
                <c:pt idx="170">
                  <c:v>0.14163114226969631</c:v>
                </c:pt>
                <c:pt idx="171">
                  <c:v>0.14076766209809943</c:v>
                </c:pt>
                <c:pt idx="172">
                  <c:v>0.13990835578723659</c:v>
                </c:pt>
                <c:pt idx="173">
                  <c:v>0.13905317907004622</c:v>
                </c:pt>
                <c:pt idx="174">
                  <c:v>0.13820208840151904</c:v>
                </c:pt>
                <c:pt idx="175">
                  <c:v>0.13735504094284756</c:v>
                </c:pt>
                <c:pt idx="176">
                  <c:v>0.13651199454601226</c:v>
                </c:pt>
                <c:pt idx="177">
                  <c:v>0.13567290773879004</c:v>
                </c:pt>
                <c:pt idx="178">
                  <c:v>0.13483773971017043</c:v>
                </c:pt>
                <c:pt idx="179">
                  <c:v>0.13400645029616653</c:v>
                </c:pt>
                <c:pt idx="180">
                  <c:v>0.13317899996600713</c:v>
                </c:pt>
                <c:pt idx="181">
                  <c:v>0.13235534980870001</c:v>
                </c:pt>
                <c:pt idx="182">
                  <c:v>0.13153546151995155</c:v>
                </c:pt>
                <c:pt idx="183">
                  <c:v>0.13071929738943244</c:v>
                </c:pt>
                <c:pt idx="184">
                  <c:v>0.12990682028838008</c:v>
                </c:pt>
                <c:pt idx="185">
                  <c:v>0.12909799365752395</c:v>
                </c:pt>
                <c:pt idx="186">
                  <c:v>0.12829278149532641</c:v>
                </c:pt>
                <c:pt idx="187">
                  <c:v>0.12749114834652775</c:v>
                </c:pt>
                <c:pt idx="188">
                  <c:v>0.12669305929098673</c:v>
                </c:pt>
                <c:pt idx="189">
                  <c:v>0.12589847993280645</c:v>
                </c:pt>
                <c:pt idx="190">
                  <c:v>0.12510737638973823</c:v>
                </c:pt>
                <c:pt idx="191">
                  <c:v>0.12431971528285357</c:v>
                </c:pt>
                <c:pt idx="192">
                  <c:v>0.12353546372647672</c:v>
                </c:pt>
                <c:pt idx="193">
                  <c:v>0.12275458931837024</c:v>
                </c:pt>
                <c:pt idx="194">
                  <c:v>0.12197706013016552</c:v>
                </c:pt>
                <c:pt idx="195">
                  <c:v>0.12120284469803033</c:v>
                </c:pt>
                <c:pt idx="196">
                  <c:v>0.12043191201356807</c:v>
                </c:pt>
                <c:pt idx="197">
                  <c:v>0.11966423151493977</c:v>
                </c:pt>
                <c:pt idx="198">
                  <c:v>0.11889977307820376</c:v>
                </c:pt>
                <c:pt idx="199">
                  <c:v>0.11813850700886597</c:v>
                </c:pt>
                <c:pt idx="200">
                  <c:v>0.11738040403363492</c:v>
                </c:pt>
                <c:pt idx="201">
                  <c:v>0.11662543529237479</c:v>
                </c:pt>
                <c:pt idx="202">
                  <c:v>0.11587357233025264</c:v>
                </c:pt>
                <c:pt idx="203">
                  <c:v>0.11512478709007157</c:v>
                </c:pt>
                <c:pt idx="204">
                  <c:v>0.11437905190478725</c:v>
                </c:pt>
                <c:pt idx="205">
                  <c:v>0.11363633949019925</c:v>
                </c:pt>
                <c:pt idx="206">
                  <c:v>0.11289662293781688</c:v>
                </c:pt>
                <c:pt idx="207">
                  <c:v>0.1121598757078891</c:v>
                </c:pt>
                <c:pt idx="208">
                  <c:v>0.1114260716225991</c:v>
                </c:pt>
                <c:pt idx="209">
                  <c:v>0.11069518485941476</c:v>
                </c:pt>
                <c:pt idx="210">
                  <c:v>0.10996718994459387</c:v>
                </c:pt>
                <c:pt idx="211">
                  <c:v>0.10924206174683682</c:v>
                </c:pt>
                <c:pt idx="212">
                  <c:v>0.10851977547108571</c:v>
                </c:pt>
                <c:pt idx="213">
                  <c:v>0.10780030665246387</c:v>
                </c:pt>
                <c:pt idx="214">
                  <c:v>0.10708363115035224</c:v>
                </c:pt>
                <c:pt idx="215">
                  <c:v>0.10636972514259946</c:v>
                </c:pt>
                <c:pt idx="216">
                  <c:v>0.10565856511986149</c:v>
                </c:pt>
                <c:pt idx="217">
                  <c:v>0.1049501278800683</c:v>
                </c:pt>
                <c:pt idx="218">
                  <c:v>0.10424439052301193</c:v>
                </c:pt>
                <c:pt idx="219">
                  <c:v>0.10354133044505598</c:v>
                </c:pt>
                <c:pt idx="220">
                  <c:v>0.10284092533396005</c:v>
                </c:pt>
                <c:pt idx="221">
                  <c:v>0.10214315316381861</c:v>
                </c:pt>
                <c:pt idx="222">
                  <c:v>0.10144799219010958</c:v>
                </c:pt>
                <c:pt idx="223">
                  <c:v>0.10075542094485035</c:v>
                </c:pt>
                <c:pt idx="224">
                  <c:v>0.10006541823185988</c:v>
                </c:pt>
                <c:pt idx="225">
                  <c:v>9.9377963122119994E-2</c:v>
                </c:pt>
                <c:pt idx="226">
                  <c:v>9.8693034949238978E-2</c:v>
                </c:pt>
                <c:pt idx="227">
                  <c:v>9.8010613305010597E-2</c:v>
                </c:pt>
                <c:pt idx="228">
                  <c:v>9.7330678035066009E-2</c:v>
                </c:pt>
                <c:pt idx="229">
                  <c:v>9.6653209234621063E-2</c:v>
                </c:pt>
                <c:pt idx="230">
                  <c:v>9.5978187244309843E-2</c:v>
                </c:pt>
                <c:pt idx="231">
                  <c:v>9.5305592646106718E-2</c:v>
                </c:pt>
                <c:pt idx="232">
                  <c:v>9.4635406259333976E-2</c:v>
                </c:pt>
                <c:pt idx="233">
                  <c:v>9.3967609136751729E-2</c:v>
                </c:pt>
                <c:pt idx="234">
                  <c:v>9.3302182560729197E-2</c:v>
                </c:pt>
                <c:pt idx="235">
                  <c:v>9.2639108039494045E-2</c:v>
                </c:pt>
                <c:pt idx="236">
                  <c:v>9.197836730345943E-2</c:v>
                </c:pt>
                <c:pt idx="237">
                  <c:v>9.1319942301626433E-2</c:v>
                </c:pt>
                <c:pt idx="238">
                  <c:v>9.0663815198057773E-2</c:v>
                </c:pt>
                <c:pt idx="239">
                  <c:v>9.0009968368425675E-2</c:v>
                </c:pt>
                <c:pt idx="240">
                  <c:v>8.9358384396626578E-2</c:v>
                </c:pt>
                <c:pt idx="241">
                  <c:v>8.8709046071466124E-2</c:v>
                </c:pt>
                <c:pt idx="242">
                  <c:v>8.8061936383408979E-2</c:v>
                </c:pt>
                <c:pt idx="243">
                  <c:v>8.7417038521394042E-2</c:v>
                </c:pt>
                <c:pt idx="244">
                  <c:v>8.6774335869712949E-2</c:v>
                </c:pt>
                <c:pt idx="245">
                  <c:v>8.6133812004949406E-2</c:v>
                </c:pt>
                <c:pt idx="246">
                  <c:v>8.5495450692979924E-2</c:v>
                </c:pt>
                <c:pt idx="247">
                  <c:v>8.4859235886032502E-2</c:v>
                </c:pt>
                <c:pt idx="248">
                  <c:v>8.4225151719802605E-2</c:v>
                </c:pt>
                <c:pt idx="249">
                  <c:v>8.3593182510626085E-2</c:v>
                </c:pt>
                <c:pt idx="250">
                  <c:v>8.2963312752706075E-2</c:v>
                </c:pt>
                <c:pt idx="251">
                  <c:v>8.2335527115393381E-2</c:v>
                </c:pt>
                <c:pt idx="252">
                  <c:v>8.1709810440519615E-2</c:v>
                </c:pt>
                <c:pt idx="253">
                  <c:v>8.1086147739780623E-2</c:v>
                </c:pt>
                <c:pt idx="254">
                  <c:v>8.0464524192170539E-2</c:v>
                </c:pt>
                <c:pt idx="255">
                  <c:v>7.9844925141464018E-2</c:v>
                </c:pt>
                <c:pt idx="256">
                  <c:v>7.9227336093745993E-2</c:v>
                </c:pt>
                <c:pt idx="257">
                  <c:v>7.8611742714988719E-2</c:v>
                </c:pt>
                <c:pt idx="258">
                  <c:v>7.799813082867324E-2</c:v>
                </c:pt>
                <c:pt idx="259">
                  <c:v>7.7386486413455802E-2</c:v>
                </c:pt>
                <c:pt idx="260">
                  <c:v>7.6776795600878023E-2</c:v>
                </c:pt>
                <c:pt idx="261">
                  <c:v>7.6169044673118802E-2</c:v>
                </c:pt>
                <c:pt idx="262">
                  <c:v>7.5563220060788416E-2</c:v>
                </c:pt>
                <c:pt idx="263">
                  <c:v>7.4959308340762698E-2</c:v>
                </c:pt>
                <c:pt idx="264">
                  <c:v>7.4357296234057291E-2</c:v>
                </c:pt>
                <c:pt idx="265">
                  <c:v>7.3757170603740541E-2</c:v>
                </c:pt>
                <c:pt idx="266">
                  <c:v>7.3158918452884358E-2</c:v>
                </c:pt>
                <c:pt idx="267">
                  <c:v>7.2562526922552051E-2</c:v>
                </c:pt>
                <c:pt idx="268">
                  <c:v>7.1967983289823234E-2</c:v>
                </c:pt>
                <c:pt idx="269">
                  <c:v>7.1375274965853053E-2</c:v>
                </c:pt>
                <c:pt idx="270">
                  <c:v>7.0784389493967703E-2</c:v>
                </c:pt>
                <c:pt idx="271">
                  <c:v>7.0195314547791821E-2</c:v>
                </c:pt>
                <c:pt idx="272">
                  <c:v>6.9608037929411948E-2</c:v>
                </c:pt>
                <c:pt idx="273">
                  <c:v>6.9022547567570203E-2</c:v>
                </c:pt>
                <c:pt idx="274">
                  <c:v>6.8438831515890697E-2</c:v>
                </c:pt>
                <c:pt idx="275">
                  <c:v>6.7856877951137928E-2</c:v>
                </c:pt>
                <c:pt idx="276">
                  <c:v>6.7276675171503819E-2</c:v>
                </c:pt>
                <c:pt idx="277">
                  <c:v>6.6698211594927281E-2</c:v>
                </c:pt>
                <c:pt idx="278">
                  <c:v>6.6121475757440096E-2</c:v>
                </c:pt>
                <c:pt idx="279">
                  <c:v>6.554645631154421E-2</c:v>
                </c:pt>
                <c:pt idx="280">
                  <c:v>6.4973142024615016E-2</c:v>
                </c:pt>
                <c:pt idx="281">
                  <c:v>6.4401521777333159E-2</c:v>
                </c:pt>
                <c:pt idx="282">
                  <c:v>6.3831584562143551E-2</c:v>
                </c:pt>
                <c:pt idx="283">
                  <c:v>6.3263319481739244E-2</c:v>
                </c:pt>
                <c:pt idx="284">
                  <c:v>6.2696715747573073E-2</c:v>
                </c:pt>
                <c:pt idx="285">
                  <c:v>6.2131762678392821E-2</c:v>
                </c:pt>
                <c:pt idx="286">
                  <c:v>6.1568449698802596E-2</c:v>
                </c:pt>
                <c:pt idx="287">
                  <c:v>6.1006766337847407E-2</c:v>
                </c:pt>
                <c:pt idx="288">
                  <c:v>6.0446702227622162E-2</c:v>
                </c:pt>
                <c:pt idx="289">
                  <c:v>5.9888247101903214E-2</c:v>
                </c:pt>
                <c:pt idx="290">
                  <c:v>5.9331390794804206E-2</c:v>
                </c:pt>
                <c:pt idx="291">
                  <c:v>5.877612323945236E-2</c:v>
                </c:pt>
                <c:pt idx="292">
                  <c:v>5.8222434466687845E-2</c:v>
                </c:pt>
                <c:pt idx="293">
                  <c:v>5.7670314603784911E-2</c:v>
                </c:pt>
                <c:pt idx="294">
                  <c:v>5.7119753873193235E-2</c:v>
                </c:pt>
                <c:pt idx="295">
                  <c:v>5.6570742591300016E-2</c:v>
                </c:pt>
                <c:pt idx="296">
                  <c:v>5.6023271167213062E-2</c:v>
                </c:pt>
                <c:pt idx="297">
                  <c:v>5.5477330101562528E-2</c:v>
                </c:pt>
                <c:pt idx="298">
                  <c:v>5.4932909985323408E-2</c:v>
                </c:pt>
                <c:pt idx="299">
                  <c:v>5.4390001498656138E-2</c:v>
                </c:pt>
                <c:pt idx="300">
                  <c:v>5.3848595409766054E-2</c:v>
                </c:pt>
                <c:pt idx="301">
                  <c:v>5.3308682573781518E-2</c:v>
                </c:pt>
                <c:pt idx="302">
                  <c:v>5.2770253931649691E-2</c:v>
                </c:pt>
                <c:pt idx="303">
                  <c:v>5.2233300509050395E-2</c:v>
                </c:pt>
                <c:pt idx="304">
                  <c:v>5.1697813415326088E-2</c:v>
                </c:pt>
                <c:pt idx="305">
                  <c:v>5.116378384243081E-2</c:v>
                </c:pt>
                <c:pt idx="306">
                  <c:v>5.0631203063893682E-2</c:v>
                </c:pt>
                <c:pt idx="307">
                  <c:v>5.0100062433800052E-2</c:v>
                </c:pt>
                <c:pt idx="308">
                  <c:v>4.9570353385787858E-2</c:v>
                </c:pt>
                <c:pt idx="309">
                  <c:v>4.9042067432060632E-2</c:v>
                </c:pt>
                <c:pt idx="310">
                  <c:v>4.8515196162414953E-2</c:v>
                </c:pt>
                <c:pt idx="311">
                  <c:v>4.7989731243283651E-2</c:v>
                </c:pt>
                <c:pt idx="312">
                  <c:v>4.7465664416793341E-2</c:v>
                </c:pt>
                <c:pt idx="313">
                  <c:v>4.6942987499837163E-2</c:v>
                </c:pt>
                <c:pt idx="314">
                  <c:v>4.6421692383161184E-2</c:v>
                </c:pt>
                <c:pt idx="315">
                  <c:v>4.5901771030465111E-2</c:v>
                </c:pt>
                <c:pt idx="316">
                  <c:v>4.5383215477516892E-2</c:v>
                </c:pt>
                <c:pt idx="317">
                  <c:v>4.4866017831280747E-2</c:v>
                </c:pt>
                <c:pt idx="318">
                  <c:v>4.4350170269058187E-2</c:v>
                </c:pt>
                <c:pt idx="319">
                  <c:v>4.3835665037642579E-2</c:v>
                </c:pt>
                <c:pt idx="320">
                  <c:v>4.3322494452485705E-2</c:v>
                </c:pt>
                <c:pt idx="321">
                  <c:v>4.2810650896877966E-2</c:v>
                </c:pt>
                <c:pt idx="322">
                  <c:v>4.2300126821139705E-2</c:v>
                </c:pt>
                <c:pt idx="323">
                  <c:v>4.1790914741826168E-2</c:v>
                </c:pt>
                <c:pt idx="324">
                  <c:v>4.1283007240942138E-2</c:v>
                </c:pt>
                <c:pt idx="325">
                  <c:v>4.0776396965170547E-2</c:v>
                </c:pt>
                <c:pt idx="326">
                  <c:v>4.0271076625111313E-2</c:v>
                </c:pt>
                <c:pt idx="327">
                  <c:v>3.9767038994531156E-2</c:v>
                </c:pt>
                <c:pt idx="328">
                  <c:v>3.9264276909625528E-2</c:v>
                </c:pt>
                <c:pt idx="329">
                  <c:v>3.8762783268290635E-2</c:v>
                </c:pt>
                <c:pt idx="330">
                  <c:v>3.8262551029406122E-2</c:v>
                </c:pt>
                <c:pt idx="331">
                  <c:v>3.7763573212128865E-2</c:v>
                </c:pt>
                <c:pt idx="332">
                  <c:v>3.7265842895196188E-2</c:v>
                </c:pt>
                <c:pt idx="333">
                  <c:v>3.6769353216240086E-2</c:v>
                </c:pt>
                <c:pt idx="334">
                  <c:v>3.6274097371110425E-2</c:v>
                </c:pt>
                <c:pt idx="335">
                  <c:v>3.5780068613208926E-2</c:v>
                </c:pt>
                <c:pt idx="336">
                  <c:v>3.528726025283202E-2</c:v>
                </c:pt>
                <c:pt idx="337">
                  <c:v>3.4795665656523145E-2</c:v>
                </c:pt>
                <c:pt idx="338">
                  <c:v>3.4305278246435034E-2</c:v>
                </c:pt>
                <c:pt idx="339">
                  <c:v>3.3816091499699885E-2</c:v>
                </c:pt>
                <c:pt idx="340">
                  <c:v>3.3328098947810081E-2</c:v>
                </c:pt>
                <c:pt idx="341">
                  <c:v>3.2841294176005897E-2</c:v>
                </c:pt>
                <c:pt idx="342">
                  <c:v>3.2355670822673432E-2</c:v>
                </c:pt>
                <c:pt idx="343">
                  <c:v>3.187122257875008E-2</c:v>
                </c:pt>
                <c:pt idx="344">
                  <c:v>3.1387943187138778E-2</c:v>
                </c:pt>
                <c:pt idx="345">
                  <c:v>3.0905826442130024E-2</c:v>
                </c:pt>
                <c:pt idx="346">
                  <c:v>3.0424866188833111E-2</c:v>
                </c:pt>
                <c:pt idx="347">
                  <c:v>2.9945056322613239E-2</c:v>
                </c:pt>
                <c:pt idx="348">
                  <c:v>2.9466390788539076E-2</c:v>
                </c:pt>
                <c:pt idx="349">
                  <c:v>2.89888635808353E-2</c:v>
                </c:pt>
                <c:pt idx="350">
                  <c:v>2.8512468742344921E-2</c:v>
                </c:pt>
                <c:pt idx="351">
                  <c:v>2.8037200363997594E-2</c:v>
                </c:pt>
                <c:pt idx="352">
                  <c:v>2.7563052584285708E-2</c:v>
                </c:pt>
                <c:pt idx="353">
                  <c:v>2.7090019588748127E-2</c:v>
                </c:pt>
                <c:pt idx="354">
                  <c:v>2.6618095609460157E-2</c:v>
                </c:pt>
                <c:pt idx="355">
                  <c:v>2.6147274924530728E-2</c:v>
                </c:pt>
                <c:pt idx="356">
                  <c:v>2.5677551857606895E-2</c:v>
                </c:pt>
                <c:pt idx="357">
                  <c:v>2.5208920777384347E-2</c:v>
                </c:pt>
                <c:pt idx="358">
                  <c:v>2.4741376097124901E-2</c:v>
                </c:pt>
                <c:pt idx="359">
                  <c:v>2.4274912274180438E-2</c:v>
                </c:pt>
                <c:pt idx="360">
                  <c:v>2.3809523809523836E-2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2"/>
          <c:tx>
            <c:v>JDL, aufgeteilt</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el.'!$W$11:$W$888</c:f>
              <c:numCache>
                <c:formatCode>General</c:formatCode>
                <c:ptCount val="878"/>
                <c:pt idx="0">
                  <c:v>1</c:v>
                </c:pt>
                <c:pt idx="1">
                  <c:v>0.6441136913892016</c:v>
                </c:pt>
                <c:pt idx="2">
                  <c:v>0.59921041938436881</c:v>
                </c:pt>
                <c:pt idx="3">
                  <c:v>0.57036119934610985</c:v>
                </c:pt>
                <c:pt idx="4">
                  <c:v>0.54864156320853874</c:v>
                </c:pt>
                <c:pt idx="5">
                  <c:v>0.53104117841030574</c:v>
                </c:pt>
                <c:pt idx="6">
                  <c:v>0.51615234819671107</c:v>
                </c:pt>
                <c:pt idx="7">
                  <c:v>0.50319583263868406</c:v>
                </c:pt>
                <c:pt idx="8">
                  <c:v>0.49169227865180154</c:v>
                </c:pt>
                <c:pt idx="9">
                  <c:v>0.4813245281959343</c:v>
                </c:pt>
                <c:pt idx="10">
                  <c:v>0.47187119907868447</c:v>
                </c:pt>
                <c:pt idx="11">
                  <c:v>0.4631712818246686</c:v>
                </c:pt>
                <c:pt idx="12">
                  <c:v>0.45510379928615741</c:v>
                </c:pt>
                <c:pt idx="13">
                  <c:v>0.44757541510485155</c:v>
                </c:pt>
                <c:pt idx="14">
                  <c:v>0.4405125202425445</c:v>
                </c:pt>
                <c:pt idx="15">
                  <c:v>0.4338559793144442</c:v>
                </c:pt>
                <c:pt idx="16">
                  <c:v>0.42755752740792541</c:v>
                </c:pt>
                <c:pt idx="17">
                  <c:v>0.42157722951068854</c:v>
                </c:pt>
                <c:pt idx="18">
                  <c:v>0.41588164593511823</c:v>
                </c:pt>
                <c:pt idx="19">
                  <c:v>0.41044247974300174</c:v>
                </c:pt>
                <c:pt idx="20">
                  <c:v>0.40523556115845549</c:v>
                </c:pt>
                <c:pt idx="21">
                  <c:v>0.40024007257217142</c:v>
                </c:pt>
                <c:pt idx="22">
                  <c:v>0.39543794854099201</c:v>
                </c:pt>
                <c:pt idx="23">
                  <c:v>0.39081340520719221</c:v>
                </c:pt>
                <c:pt idx="24">
                  <c:v>0.38635256687555142</c:v>
                </c:pt>
                <c:pt idx="25">
                  <c:v>0.38204316652342873</c:v>
                </c:pt>
                <c:pt idx="26">
                  <c:v>0.37787430326794902</c:v>
                </c:pt>
                <c:pt idx="27">
                  <c:v>0.37383624420855888</c:v>
                </c:pt>
                <c:pt idx="28">
                  <c:v>0.36992026120084576</c:v>
                </c:pt>
                <c:pt idx="29">
                  <c:v>0.3661184953895984</c:v>
                </c:pt>
                <c:pt idx="30">
                  <c:v>0.362423843995761</c:v>
                </c:pt>
                <c:pt idx="31">
                  <c:v>0.35882986508914549</c:v>
                </c:pt>
                <c:pt idx="32">
                  <c:v>0.35533069700734443</c:v>
                </c:pt>
                <c:pt idx="33">
                  <c:v>0.3519209897853981</c:v>
                </c:pt>
                <c:pt idx="34">
                  <c:v>0.34859584649975905</c:v>
                </c:pt>
                <c:pt idx="35">
                  <c:v>0.34535077284638527</c:v>
                </c:pt>
                <c:pt idx="36">
                  <c:v>0.34218163359697906</c:v>
                </c:pt>
                <c:pt idx="37">
                  <c:v>0.33908461483183439</c:v>
                </c:pt>
                <c:pt idx="38">
                  <c:v>0.33605619104891782</c:v>
                </c:pt>
                <c:pt idx="39">
                  <c:v>0.33309309640895468</c:v>
                </c:pt>
                <c:pt idx="40">
                  <c:v>0.33019229950460371</c:v>
                </c:pt>
                <c:pt idx="41">
                  <c:v>0.32735098114524952</c:v>
                </c:pt>
                <c:pt idx="42">
                  <c:v>0.32456651473282538</c:v>
                </c:pt>
                <c:pt idx="43">
                  <c:v>0.32183644887246043</c:v>
                </c:pt>
                <c:pt idx="44">
                  <c:v>0.31915849191780477</c:v>
                </c:pt>
                <c:pt idx="45">
                  <c:v>0.3165304981970497</c:v>
                </c:pt>
                <c:pt idx="46">
                  <c:v>0.31395045570385938</c:v>
                </c:pt>
                <c:pt idx="47">
                  <c:v>0.31141647506919989</c:v>
                </c:pt>
                <c:pt idx="48">
                  <c:v>0.3089267796565528</c:v>
                </c:pt>
                <c:pt idx="49">
                  <c:v>0.30647969664522967</c:v>
                </c:pt>
                <c:pt idx="50">
                  <c:v>0.30407364898520428</c:v>
                </c:pt>
                <c:pt idx="51">
                  <c:v>0.30170714812267518</c:v>
                </c:pt>
                <c:pt idx="52">
                  <c:v>0.29937878740896162</c:v>
                </c:pt>
                <c:pt idx="53">
                  <c:v>0.29708723611672394</c:v>
                </c:pt>
                <c:pt idx="54">
                  <c:v>0.294831233997223</c:v>
                </c:pt>
                <c:pt idx="55">
                  <c:v>0.29260958632064982</c:v>
                </c:pt>
                <c:pt idx="56">
                  <c:v>0.29042115934870461</c:v>
                </c:pt>
                <c:pt idx="57">
                  <c:v>0.28826487619475494</c:v>
                </c:pt>
                <c:pt idx="58">
                  <c:v>0.28613971303222074</c:v>
                </c:pt>
                <c:pt idx="59">
                  <c:v>0.2840446956164322</c:v>
                </c:pt>
                <c:pt idx="60">
                  <c:v>0.28197889608919968</c:v>
                </c:pt>
                <c:pt idx="61">
                  <c:v>0.27994143003882133</c:v>
                </c:pt>
                <c:pt idx="62">
                  <c:v>0.27793145379127437</c:v>
                </c:pt>
                <c:pt idx="63">
                  <c:v>0.27594816191100335</c:v>
                </c:pt>
                <c:pt idx="64">
                  <c:v>0.27399078489203232</c:v>
                </c:pt>
                <c:pt idx="65">
                  <c:v>0.27205858702218066</c:v>
                </c:pt>
                <c:pt idx="66">
                  <c:v>0.27015086440495206</c:v>
                </c:pt>
                <c:pt idx="67">
                  <c:v>0.26826694312526111</c:v>
                </c:pt>
                <c:pt idx="68">
                  <c:v>0.26640617754655549</c:v>
                </c:pt>
                <c:pt idx="69">
                  <c:v>0.26456794872814093</c:v>
                </c:pt>
                <c:pt idx="70">
                  <c:v>0.26275166295261287</c:v>
                </c:pt>
                <c:pt idx="71">
                  <c:v>0.26095675035427945</c:v>
                </c:pt>
                <c:pt idx="72">
                  <c:v>0.25918266364033227</c:v>
                </c:pt>
                <c:pt idx="73">
                  <c:v>0.25742887689729932</c:v>
                </c:pt>
                <c:pt idx="74">
                  <c:v>0.25569488447600774</c:v>
                </c:pt>
                <c:pt idx="75">
                  <c:v>0.25398019994890575</c:v>
                </c:pt>
                <c:pt idx="76">
                  <c:v>0.25228435513415293</c:v>
                </c:pt>
                <c:pt idx="77">
                  <c:v>0.25060689918138168</c:v>
                </c:pt>
                <c:pt idx="78">
                  <c:v>0.24894739771449004</c:v>
                </c:pt>
                <c:pt idx="79">
                  <c:v>0.2473054320272241</c:v>
                </c:pt>
                <c:pt idx="80">
                  <c:v>0.24568059832767397</c:v>
                </c:pt>
                <c:pt idx="81">
                  <c:v>0.24407250702814087</c:v>
                </c:pt>
                <c:pt idx="82">
                  <c:v>0.2424807820771242</c:v>
                </c:pt>
                <c:pt idx="83">
                  <c:v>0.24090506033044923</c:v>
                </c:pt>
                <c:pt idx="84">
                  <c:v>0.23934499095880324</c:v>
                </c:pt>
                <c:pt idx="85">
                  <c:v>0.23780023488916191</c:v>
                </c:pt>
                <c:pt idx="86">
                  <c:v>0.23627046427779674</c:v>
                </c:pt>
                <c:pt idx="87">
                  <c:v>0.23475536201272973</c:v>
                </c:pt>
                <c:pt idx="88">
                  <c:v>0.23325462124367535</c:v>
                </c:pt>
                <c:pt idx="89">
                  <c:v>0.23176794493765407</c:v>
                </c:pt>
                <c:pt idx="90">
                  <c:v>0.2302950454586068</c:v>
                </c:pt>
                <c:pt idx="91">
                  <c:v>0.22883564416946101</c:v>
                </c:pt>
                <c:pt idx="92">
                  <c:v>0.22738947105521734</c:v>
                </c:pt>
                <c:pt idx="93">
                  <c:v>0.22595626436573146</c:v>
                </c:pt>
                <c:pt idx="94">
                  <c:v>0.22453577027696137</c:v>
                </c:pt>
                <c:pt idx="95">
                  <c:v>0.22312774256954016</c:v>
                </c:pt>
                <c:pt idx="96">
                  <c:v>0.22173194232361704</c:v>
                </c:pt>
                <c:pt idx="97">
                  <c:v>0.22034813762898131</c:v>
                </c:pt>
                <c:pt idx="98">
                  <c:v>0.21897610330955586</c:v>
                </c:pt>
                <c:pt idx="99">
                  <c:v>0.21761562066140883</c:v>
                </c:pt>
                <c:pt idx="100">
                  <c:v>0.21626647720349113</c:v>
                </c:pt>
                <c:pt idx="101">
                  <c:v>0.21492846644036023</c:v>
                </c:pt>
                <c:pt idx="102">
                  <c:v>0.2136013876362024</c:v>
                </c:pt>
                <c:pt idx="103">
                  <c:v>0.21228504559950967</c:v>
                </c:pt>
                <c:pt idx="104">
                  <c:v>0.21097925047781085</c:v>
                </c:pt>
                <c:pt idx="105">
                  <c:v>0.20968381756189602</c:v>
                </c:pt>
                <c:pt idx="106">
                  <c:v>0.20839856709900861</c:v>
                </c:pt>
                <c:pt idx="107">
                  <c:v>0.20712332411451506</c:v>
                </c:pt>
                <c:pt idx="108">
                  <c:v>0.20585791824159061</c:v>
                </c:pt>
                <c:pt idx="109">
                  <c:v>0.20460218355849102</c:v>
                </c:pt>
                <c:pt idx="110">
                  <c:v>0.20335595843300691</c:v>
                </c:pt>
                <c:pt idx="111">
                  <c:v>0.20211908537371936</c:v>
                </c:pt>
                <c:pt idx="112">
                  <c:v>0.20089141088770335</c:v>
                </c:pt>
                <c:pt idx="113">
                  <c:v>0.19967278534434263</c:v>
                </c:pt>
                <c:pt idx="114">
                  <c:v>0.19846306284494353</c:v>
                </c:pt>
                <c:pt idx="115">
                  <c:v>0.19726210109785169</c:v>
                </c:pt>
                <c:pt idx="116">
                  <c:v>0.19606976129879361</c:v>
                </c:pt>
                <c:pt idx="117">
                  <c:v>0.19488590801618066</c:v>
                </c:pt>
                <c:pt idx="118">
                  <c:v>0.1937104090811318</c:v>
                </c:pt>
                <c:pt idx="119">
                  <c:v>0.19254313548197943</c:v>
                </c:pt>
                <c:pt idx="120">
                  <c:v>0.19138396126304247</c:v>
                </c:pt>
                <c:pt idx="121">
                  <c:v>0.19023276342745721</c:v>
                </c:pt>
                <c:pt idx="122">
                  <c:v>0.18908942184387423</c:v>
                </c:pt>
                <c:pt idx="123">
                  <c:v>0.18795381915683462</c:v>
                </c:pt>
                <c:pt idx="124">
                  <c:v>0.18682584070065389</c:v>
                </c:pt>
                <c:pt idx="125">
                  <c:v>0.18570537441664647</c:v>
                </c:pt>
                <c:pt idx="126">
                  <c:v>0.1845923107735401</c:v>
                </c:pt>
                <c:pt idx="127">
                  <c:v>0.18348654269092679</c:v>
                </c:pt>
                <c:pt idx="128">
                  <c:v>0.18238796546561764</c:v>
                </c:pt>
                <c:pt idx="129">
                  <c:v>0.18129647670076565</c:v>
                </c:pt>
                <c:pt idx="130">
                  <c:v>0.18021197623763308</c:v>
                </c:pt>
                <c:pt idx="131">
                  <c:v>0.17913436608988564</c:v>
                </c:pt>
                <c:pt idx="132">
                  <c:v>0.17806355038030086</c:v>
                </c:pt>
                <c:pt idx="133">
                  <c:v>0.17699943527978401</c:v>
                </c:pt>
                <c:pt idx="134">
                  <c:v>0.17594192894859262</c:v>
                </c:pt>
                <c:pt idx="135">
                  <c:v>0.17489094147967021</c:v>
                </c:pt>
                <c:pt idx="136">
                  <c:v>0.17384638484400328</c:v>
                </c:pt>
                <c:pt idx="137">
                  <c:v>0.17280817283791017</c:v>
                </c:pt>
                <c:pt idx="138">
                  <c:v>0.17177622103218426</c:v>
                </c:pt>
                <c:pt idx="139">
                  <c:v>0.17075044672300932</c:v>
                </c:pt>
                <c:pt idx="140">
                  <c:v>0.16973076888457683</c:v>
                </c:pt>
                <c:pt idx="141">
                  <c:v>0.16871710812333141</c:v>
                </c:pt>
                <c:pt idx="142">
                  <c:v>0.1677093866337791</c:v>
                </c:pt>
                <c:pt idx="143">
                  <c:v>0.16670752815579415</c:v>
                </c:pt>
                <c:pt idx="144">
                  <c:v>0.16571145793336306</c:v>
                </c:pt>
                <c:pt idx="145">
                  <c:v>0.16472110267470763</c:v>
                </c:pt>
                <c:pt idx="146">
                  <c:v>0.16373639051373345</c:v>
                </c:pt>
                <c:pt idx="147">
                  <c:v>0.16275725097274851</c:v>
                </c:pt>
                <c:pt idx="148">
                  <c:v>0.16178361492640358</c:v>
                </c:pt>
                <c:pt idx="149">
                  <c:v>0.16081541456680548</c:v>
                </c:pt>
                <c:pt idx="150">
                  <c:v>0.15985258336975872</c:v>
                </c:pt>
                <c:pt idx="151">
                  <c:v>0.15889505606208953</c:v>
                </c:pt>
                <c:pt idx="152">
                  <c:v>0.15794276859001311</c:v>
                </c:pt>
                <c:pt idx="153">
                  <c:v>0.1569956580885018</c:v>
                </c:pt>
                <c:pt idx="154">
                  <c:v>0.15605366285161937</c:v>
                </c:pt>
                <c:pt idx="155">
                  <c:v>0.15511672230378037</c:v>
                </c:pt>
                <c:pt idx="156">
                  <c:v>0.1541847769719048</c:v>
                </c:pt>
                <c:pt idx="157">
                  <c:v>0.15325776845843087</c:v>
                </c:pt>
                <c:pt idx="158">
                  <c:v>0.15233563941515693</c:v>
                </c:pt>
                <c:pt idx="159">
                  <c:v>0.15141833351787848</c:v>
                </c:pt>
                <c:pt idx="160">
                  <c:v>0.15050579544179676</c:v>
                </c:pt>
                <c:pt idx="161">
                  <c:v>0.14959797083766424</c:v>
                </c:pt>
                <c:pt idx="162">
                  <c:v>0.14869480630864562</c:v>
                </c:pt>
                <c:pt idx="163">
                  <c:v>0.14779624938786662</c:v>
                </c:pt>
                <c:pt idx="164">
                  <c:v>0.1469022485166257</c:v>
                </c:pt>
                <c:pt idx="165">
                  <c:v>0.14601275302324579</c:v>
                </c:pt>
                <c:pt idx="166">
                  <c:v>0.14512771310254369</c:v>
                </c:pt>
                <c:pt idx="167">
                  <c:v>0.14424707979589424</c:v>
                </c:pt>
                <c:pt idx="168">
                  <c:v>0.14337080497187127</c:v>
                </c:pt>
                <c:pt idx="169">
                  <c:v>0.1424988413074415</c:v>
                </c:pt>
                <c:pt idx="170">
                  <c:v>0.14163114226969631</c:v>
                </c:pt>
                <c:pt idx="171">
                  <c:v>0.14076766209809943</c:v>
                </c:pt>
                <c:pt idx="172">
                  <c:v>0.13990835578723659</c:v>
                </c:pt>
                <c:pt idx="173">
                  <c:v>0.13905317907004622</c:v>
                </c:pt>
                <c:pt idx="174">
                  <c:v>0.13820208840151904</c:v>
                </c:pt>
                <c:pt idx="175">
                  <c:v>0.13735504094284756</c:v>
                </c:pt>
                <c:pt idx="176">
                  <c:v>0.13651199454601226</c:v>
                </c:pt>
                <c:pt idx="177">
                  <c:v>0.13567290773879004</c:v>
                </c:pt>
                <c:pt idx="178">
                  <c:v>0.13483773971017043</c:v>
                </c:pt>
                <c:pt idx="179">
                  <c:v>0.13400645029616653</c:v>
                </c:pt>
                <c:pt idx="180">
                  <c:v>0.13317899996600713</c:v>
                </c:pt>
                <c:pt idx="181">
                  <c:v>0.13235534980870001</c:v>
                </c:pt>
                <c:pt idx="182">
                  <c:v>0.13153546151995155</c:v>
                </c:pt>
                <c:pt idx="183">
                  <c:v>0.13071929738943244</c:v>
                </c:pt>
                <c:pt idx="184">
                  <c:v>0.12990682028838008</c:v>
                </c:pt>
                <c:pt idx="185">
                  <c:v>0.12909799365752395</c:v>
                </c:pt>
                <c:pt idx="186">
                  <c:v>0.12829278149532641</c:v>
                </c:pt>
                <c:pt idx="187">
                  <c:v>0.12749114834652775</c:v>
                </c:pt>
                <c:pt idx="188">
                  <c:v>0.12669305929098673</c:v>
                </c:pt>
                <c:pt idx="189">
                  <c:v>0.12589847993280645</c:v>
                </c:pt>
                <c:pt idx="190">
                  <c:v>0.12510737638973823</c:v>
                </c:pt>
                <c:pt idx="191">
                  <c:v>0.12431971528285357</c:v>
                </c:pt>
                <c:pt idx="192">
                  <c:v>0.12353546372647672</c:v>
                </c:pt>
                <c:pt idx="193">
                  <c:v>0.12275458931837024</c:v>
                </c:pt>
                <c:pt idx="194">
                  <c:v>0.12197706013016552</c:v>
                </c:pt>
                <c:pt idx="195">
                  <c:v>0.12120284469803033</c:v>
                </c:pt>
                <c:pt idx="196">
                  <c:v>0.12043191201356807</c:v>
                </c:pt>
                <c:pt idx="197">
                  <c:v>0.11966423151493977</c:v>
                </c:pt>
                <c:pt idx="198">
                  <c:v>0.11889977307820376</c:v>
                </c:pt>
                <c:pt idx="199">
                  <c:v>0.11813850700886597</c:v>
                </c:pt>
                <c:pt idx="200">
                  <c:v>0.11738040403363492</c:v>
                </c:pt>
                <c:pt idx="201">
                  <c:v>0.11662543529237479</c:v>
                </c:pt>
                <c:pt idx="202">
                  <c:v>0.11587357233025264</c:v>
                </c:pt>
                <c:pt idx="203">
                  <c:v>0.11512478709007157</c:v>
                </c:pt>
                <c:pt idx="204">
                  <c:v>0.11437905190478725</c:v>
                </c:pt>
                <c:pt idx="205">
                  <c:v>0.11363633949019925</c:v>
                </c:pt>
                <c:pt idx="206">
                  <c:v>0.11289662293781688</c:v>
                </c:pt>
                <c:pt idx="207">
                  <c:v>0.1121598757078891</c:v>
                </c:pt>
                <c:pt idx="208">
                  <c:v>0.1114260716225991</c:v>
                </c:pt>
                <c:pt idx="209">
                  <c:v>0.11069518485941476</c:v>
                </c:pt>
                <c:pt idx="210">
                  <c:v>0.10996718994459387</c:v>
                </c:pt>
                <c:pt idx="211">
                  <c:v>0.10924206174683682</c:v>
                </c:pt>
                <c:pt idx="212">
                  <c:v>0.10851977547108571</c:v>
                </c:pt>
                <c:pt idx="213">
                  <c:v>0.10780030665246387</c:v>
                </c:pt>
                <c:pt idx="214">
                  <c:v>0.10708363115035224</c:v>
                </c:pt>
                <c:pt idx="215">
                  <c:v>0.10636972514259946</c:v>
                </c:pt>
                <c:pt idx="216">
                  <c:v>0.10565856511986149</c:v>
                </c:pt>
                <c:pt idx="217">
                  <c:v>0.1049501278800683</c:v>
                </c:pt>
                <c:pt idx="218">
                  <c:v>0.10424439052301193</c:v>
                </c:pt>
                <c:pt idx="219">
                  <c:v>0.10354133044505598</c:v>
                </c:pt>
                <c:pt idx="220">
                  <c:v>0.10284092533396005</c:v>
                </c:pt>
                <c:pt idx="221">
                  <c:v>0.10214315316381861</c:v>
                </c:pt>
                <c:pt idx="222">
                  <c:v>0.10144799219010958</c:v>
                </c:pt>
                <c:pt idx="223">
                  <c:v>0.10075542094485035</c:v>
                </c:pt>
                <c:pt idx="224">
                  <c:v>0.10006541823185988</c:v>
                </c:pt>
                <c:pt idx="225">
                  <c:v>9.9377963122119994E-2</c:v>
                </c:pt>
                <c:pt idx="226">
                  <c:v>9.8693034949238978E-2</c:v>
                </c:pt>
                <c:pt idx="227">
                  <c:v>9.8010613305010597E-2</c:v>
                </c:pt>
                <c:pt idx="228">
                  <c:v>9.7330678035066009E-2</c:v>
                </c:pt>
                <c:pt idx="229">
                  <c:v>9.6653209234621063E-2</c:v>
                </c:pt>
                <c:pt idx="230">
                  <c:v>9.5978187244309843E-2</c:v>
                </c:pt>
                <c:pt idx="231">
                  <c:v>9.5305592646106718E-2</c:v>
                </c:pt>
                <c:pt idx="232">
                  <c:v>9.4635406259333976E-2</c:v>
                </c:pt>
                <c:pt idx="233">
                  <c:v>9.3967609136751729E-2</c:v>
                </c:pt>
                <c:pt idx="234">
                  <c:v>9.3302182560729197E-2</c:v>
                </c:pt>
                <c:pt idx="235">
                  <c:v>9.2639108039494045E-2</c:v>
                </c:pt>
                <c:pt idx="236">
                  <c:v>9.197836730345943E-2</c:v>
                </c:pt>
                <c:pt idx="237">
                  <c:v>9.1319942301626433E-2</c:v>
                </c:pt>
                <c:pt idx="238">
                  <c:v>9.0663815198057773E-2</c:v>
                </c:pt>
                <c:pt idx="239">
                  <c:v>9.0009968368425675E-2</c:v>
                </c:pt>
                <c:pt idx="240">
                  <c:v>8.9358384396626578E-2</c:v>
                </c:pt>
                <c:pt idx="241">
                  <c:v>8.8709046071466124E-2</c:v>
                </c:pt>
                <c:pt idx="242">
                  <c:v>8.8061936383408979E-2</c:v>
                </c:pt>
                <c:pt idx="243">
                  <c:v>8.7417038521394042E-2</c:v>
                </c:pt>
                <c:pt idx="244">
                  <c:v>8.6774335869712949E-2</c:v>
                </c:pt>
                <c:pt idx="245">
                  <c:v>8.6133812004949406E-2</c:v>
                </c:pt>
                <c:pt idx="246">
                  <c:v>8.5495450692979924E-2</c:v>
                </c:pt>
                <c:pt idx="247">
                  <c:v>8.4859235886032502E-2</c:v>
                </c:pt>
                <c:pt idx="248">
                  <c:v>8.4225151719802605E-2</c:v>
                </c:pt>
                <c:pt idx="249">
                  <c:v>8.3593182510626085E-2</c:v>
                </c:pt>
                <c:pt idx="250">
                  <c:v>8.2963312752706075E-2</c:v>
                </c:pt>
                <c:pt idx="251">
                  <c:v>8.2335527115393381E-2</c:v>
                </c:pt>
                <c:pt idx="252">
                  <c:v>8.1709810440519615E-2</c:v>
                </c:pt>
                <c:pt idx="253">
                  <c:v>8.1086147739780623E-2</c:v>
                </c:pt>
                <c:pt idx="254">
                  <c:v>8.0464524192170539E-2</c:v>
                </c:pt>
                <c:pt idx="255">
                  <c:v>7.9844925141464018E-2</c:v>
                </c:pt>
                <c:pt idx="256">
                  <c:v>7.9227336093745993E-2</c:v>
                </c:pt>
                <c:pt idx="257">
                  <c:v>7.8611742714988719E-2</c:v>
                </c:pt>
                <c:pt idx="258">
                  <c:v>7.799813082867324E-2</c:v>
                </c:pt>
                <c:pt idx="259">
                  <c:v>7.7386486413455802E-2</c:v>
                </c:pt>
                <c:pt idx="260">
                  <c:v>7.6776795600878023E-2</c:v>
                </c:pt>
                <c:pt idx="261">
                  <c:v>7.6169044673118802E-2</c:v>
                </c:pt>
                <c:pt idx="262">
                  <c:v>7.5563220060788416E-2</c:v>
                </c:pt>
                <c:pt idx="263">
                  <c:v>7.4959308340762698E-2</c:v>
                </c:pt>
                <c:pt idx="264">
                  <c:v>7.4357296234057291E-2</c:v>
                </c:pt>
                <c:pt idx="265">
                  <c:v>7.3757170603740541E-2</c:v>
                </c:pt>
                <c:pt idx="266">
                  <c:v>7.3158918452884358E-2</c:v>
                </c:pt>
                <c:pt idx="267">
                  <c:v>7.2562526922552051E-2</c:v>
                </c:pt>
                <c:pt idx="268">
                  <c:v>7.1967983289823234E-2</c:v>
                </c:pt>
                <c:pt idx="269">
                  <c:v>7.1375274965853053E-2</c:v>
                </c:pt>
                <c:pt idx="270">
                  <c:v>7.0784389493967703E-2</c:v>
                </c:pt>
                <c:pt idx="271">
                  <c:v>7.0195314547791821E-2</c:v>
                </c:pt>
                <c:pt idx="272">
                  <c:v>6.9608037929411948E-2</c:v>
                </c:pt>
                <c:pt idx="273">
                  <c:v>6.9022547567570203E-2</c:v>
                </c:pt>
                <c:pt idx="274">
                  <c:v>6.8438831515890697E-2</c:v>
                </c:pt>
                <c:pt idx="275">
                  <c:v>6.7856877951137928E-2</c:v>
                </c:pt>
                <c:pt idx="276">
                  <c:v>6.7276675171503819E-2</c:v>
                </c:pt>
                <c:pt idx="277">
                  <c:v>6.6698211594927281E-2</c:v>
                </c:pt>
                <c:pt idx="278">
                  <c:v>6.6121475757440096E-2</c:v>
                </c:pt>
                <c:pt idx="279">
                  <c:v>6.554645631154421E-2</c:v>
                </c:pt>
                <c:pt idx="280">
                  <c:v>6.4973142024615016E-2</c:v>
                </c:pt>
                <c:pt idx="281">
                  <c:v>6.4401521777333159E-2</c:v>
                </c:pt>
                <c:pt idx="282">
                  <c:v>6.3831584562143551E-2</c:v>
                </c:pt>
                <c:pt idx="283">
                  <c:v>6.3263319481739244E-2</c:v>
                </c:pt>
                <c:pt idx="284">
                  <c:v>6.2696715747573073E-2</c:v>
                </c:pt>
                <c:pt idx="285">
                  <c:v>6.2131762678392821E-2</c:v>
                </c:pt>
                <c:pt idx="286">
                  <c:v>6.1568449698802596E-2</c:v>
                </c:pt>
                <c:pt idx="287">
                  <c:v>6.1006766337847407E-2</c:v>
                </c:pt>
                <c:pt idx="288">
                  <c:v>6.0446702227622162E-2</c:v>
                </c:pt>
                <c:pt idx="289">
                  <c:v>5.9888247101903214E-2</c:v>
                </c:pt>
                <c:pt idx="290">
                  <c:v>5.9331390794804206E-2</c:v>
                </c:pt>
                <c:pt idx="291">
                  <c:v>5.877612323945236E-2</c:v>
                </c:pt>
                <c:pt idx="292">
                  <c:v>5.8222434466687845E-2</c:v>
                </c:pt>
                <c:pt idx="293">
                  <c:v>5.7670314603784911E-2</c:v>
                </c:pt>
                <c:pt idx="294">
                  <c:v>5.7119753873193235E-2</c:v>
                </c:pt>
                <c:pt idx="295">
                  <c:v>5.6570742591300016E-2</c:v>
                </c:pt>
                <c:pt idx="296">
                  <c:v>5.6023271167213062E-2</c:v>
                </c:pt>
                <c:pt idx="297">
                  <c:v>5.5477330101562528E-2</c:v>
                </c:pt>
                <c:pt idx="298">
                  <c:v>5.4932909985323408E-2</c:v>
                </c:pt>
                <c:pt idx="299">
                  <c:v>5.4390001498656138E-2</c:v>
                </c:pt>
                <c:pt idx="300">
                  <c:v>5.3848595409766054E-2</c:v>
                </c:pt>
                <c:pt idx="301">
                  <c:v>5.3308682573781518E-2</c:v>
                </c:pt>
                <c:pt idx="302">
                  <c:v>5.2770253931649691E-2</c:v>
                </c:pt>
                <c:pt idx="303">
                  <c:v>5.2233300509050395E-2</c:v>
                </c:pt>
                <c:pt idx="304">
                  <c:v>5.1697813415326088E-2</c:v>
                </c:pt>
                <c:pt idx="305">
                  <c:v>5.116378384243081E-2</c:v>
                </c:pt>
                <c:pt idx="306">
                  <c:v>5.0631203063893682E-2</c:v>
                </c:pt>
                <c:pt idx="307">
                  <c:v>5.0100062433800052E-2</c:v>
                </c:pt>
                <c:pt idx="308">
                  <c:v>4.9570353385787858E-2</c:v>
                </c:pt>
                <c:pt idx="309">
                  <c:v>4.9042067432060632E-2</c:v>
                </c:pt>
                <c:pt idx="310">
                  <c:v>4.8515196162414953E-2</c:v>
                </c:pt>
                <c:pt idx="311">
                  <c:v>4.7989731243283651E-2</c:v>
                </c:pt>
                <c:pt idx="312">
                  <c:v>4.7465664416793341E-2</c:v>
                </c:pt>
                <c:pt idx="313">
                  <c:v>4.6942987499837163E-2</c:v>
                </c:pt>
                <c:pt idx="314">
                  <c:v>4.6421692383161184E-2</c:v>
                </c:pt>
                <c:pt idx="315">
                  <c:v>4.5901771030465111E-2</c:v>
                </c:pt>
                <c:pt idx="316">
                  <c:v>4.5383215477516892E-2</c:v>
                </c:pt>
                <c:pt idx="317">
                  <c:v>4.4866017831280747E-2</c:v>
                </c:pt>
                <c:pt idx="318">
                  <c:v>4.4350170269058187E-2</c:v>
                </c:pt>
                <c:pt idx="319">
                  <c:v>4.3835665037642579E-2</c:v>
                </c:pt>
                <c:pt idx="320">
                  <c:v>4.3322494452485705E-2</c:v>
                </c:pt>
                <c:pt idx="321">
                  <c:v>4.2810650896877966E-2</c:v>
                </c:pt>
                <c:pt idx="322">
                  <c:v>4.2300126821139705E-2</c:v>
                </c:pt>
                <c:pt idx="323">
                  <c:v>4.1790914741826168E-2</c:v>
                </c:pt>
                <c:pt idx="324">
                  <c:v>4.1283007240942138E-2</c:v>
                </c:pt>
                <c:pt idx="325">
                  <c:v>4.0776396965170547E-2</c:v>
                </c:pt>
                <c:pt idx="326">
                  <c:v>4.0271076625111313E-2</c:v>
                </c:pt>
                <c:pt idx="327">
                  <c:v>3.9767038994531156E-2</c:v>
                </c:pt>
                <c:pt idx="328">
                  <c:v>3.9264276909625528E-2</c:v>
                </c:pt>
                <c:pt idx="329">
                  <c:v>3.8762783268290635E-2</c:v>
                </c:pt>
                <c:pt idx="330">
                  <c:v>3.8262551029406122E-2</c:v>
                </c:pt>
                <c:pt idx="331">
                  <c:v>3.7763573212128865E-2</c:v>
                </c:pt>
                <c:pt idx="332">
                  <c:v>3.7265842895196188E-2</c:v>
                </c:pt>
                <c:pt idx="333">
                  <c:v>3.6769353216240086E-2</c:v>
                </c:pt>
                <c:pt idx="334">
                  <c:v>3.6274097371110425E-2</c:v>
                </c:pt>
                <c:pt idx="335">
                  <c:v>3.5780068613208926E-2</c:v>
                </c:pt>
                <c:pt idx="336">
                  <c:v>3.528726025283202E-2</c:v>
                </c:pt>
                <c:pt idx="337">
                  <c:v>3.4795665656523145E-2</c:v>
                </c:pt>
                <c:pt idx="338">
                  <c:v>3.4305278246435034E-2</c:v>
                </c:pt>
                <c:pt idx="339">
                  <c:v>3.3816091499699885E-2</c:v>
                </c:pt>
                <c:pt idx="340">
                  <c:v>3.3328098947810081E-2</c:v>
                </c:pt>
                <c:pt idx="341">
                  <c:v>3.2841294176005897E-2</c:v>
                </c:pt>
                <c:pt idx="342">
                  <c:v>3.2355670822673432E-2</c:v>
                </c:pt>
                <c:pt idx="343">
                  <c:v>3.187122257875008E-2</c:v>
                </c:pt>
                <c:pt idx="344">
                  <c:v>3.1387943187138778E-2</c:v>
                </c:pt>
                <c:pt idx="345">
                  <c:v>3.0905826442130024E-2</c:v>
                </c:pt>
                <c:pt idx="346">
                  <c:v>3.0424866188833111E-2</c:v>
                </c:pt>
                <c:pt idx="347">
                  <c:v>2.9945056322613239E-2</c:v>
                </c:pt>
                <c:pt idx="348">
                  <c:v>2.9466390788539076E-2</c:v>
                </c:pt>
                <c:pt idx="349">
                  <c:v>2.89888635808353E-2</c:v>
                </c:pt>
                <c:pt idx="350">
                  <c:v>2.8512468742344921E-2</c:v>
                </c:pt>
                <c:pt idx="351">
                  <c:v>2.8037200363997594E-2</c:v>
                </c:pt>
                <c:pt idx="352">
                  <c:v>2.7563052584285708E-2</c:v>
                </c:pt>
                <c:pt idx="353">
                  <c:v>2.7090019588748127E-2</c:v>
                </c:pt>
                <c:pt idx="354">
                  <c:v>2.6618095609460157E-2</c:v>
                </c:pt>
                <c:pt idx="355">
                  <c:v>2.6147274924530728E-2</c:v>
                </c:pt>
                <c:pt idx="356">
                  <c:v>2.5677551857606895E-2</c:v>
                </c:pt>
                <c:pt idx="357">
                  <c:v>2.5208920777384347E-2</c:v>
                </c:pt>
                <c:pt idx="358">
                  <c:v>2.4741376097124901E-2</c:v>
                </c:pt>
                <c:pt idx="359">
                  <c:v>2.4274912274180438E-2</c:v>
                </c:pt>
                <c:pt idx="360">
                  <c:v>2.3809523809523836E-2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3"/>
          <c:spPr>
            <a:noFill/>
            <a:ln w="19050">
              <a:solidFill>
                <a:schemeClr val="tx1"/>
              </a:solidFill>
            </a:ln>
          </c:spPr>
          <c:val>
            <c:numRef>
              <c:f>'Theorie Ausl. el.'!$X$11:$X$888</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0.66541312307134093</c:v>
                </c:pt>
                <c:pt idx="362">
                  <c:v>0.62319726598310154</c:v>
                </c:pt>
                <c:pt idx="363">
                  <c:v>0.59607464226625406</c:v>
                </c:pt>
                <c:pt idx="364">
                  <c:v>0.57565490414352671</c:v>
                </c:pt>
                <c:pt idx="365">
                  <c:v>0.55910788437934755</c:v>
                </c:pt>
                <c:pt idx="366">
                  <c:v>0.54511013543043962</c:v>
                </c:pt>
                <c:pt idx="367">
                  <c:v>0.53292905408072522</c:v>
                </c:pt>
                <c:pt idx="368">
                  <c:v>0.52211397603775267</c:v>
                </c:pt>
                <c:pt idx="369">
                  <c:v>0.51236672484580503</c:v>
                </c:pt>
                <c:pt idx="370">
                  <c:v>0.50347916781034074</c:v>
                </c:pt>
                <c:pt idx="371">
                  <c:v>0.49529993170844788</c:v>
                </c:pt>
                <c:pt idx="372">
                  <c:v>0.48771527975099127</c:v>
                </c:pt>
                <c:pt idx="373">
                  <c:v>0.48063746166528065</c:v>
                </c:pt>
                <c:pt idx="374">
                  <c:v>0.47399727383878254</c:v>
                </c:pt>
                <c:pt idx="375">
                  <c:v>0.46773912007901952</c:v>
                </c:pt>
                <c:pt idx="376">
                  <c:v>0.46181762407903693</c:v>
                </c:pt>
                <c:pt idx="377">
                  <c:v>0.4561952408961879</c:v>
                </c:pt>
                <c:pt idx="378">
                  <c:v>0.45084053217396991</c:v>
                </c:pt>
                <c:pt idx="379">
                  <c:v>0.44572689451698899</c:v>
                </c:pt>
                <c:pt idx="380">
                  <c:v>0.44083160468573446</c:v>
                </c:pt>
                <c:pt idx="381">
                  <c:v>0.43613509098352987</c:v>
                </c:pt>
                <c:pt idx="382">
                  <c:v>0.43162036916551949</c:v>
                </c:pt>
                <c:pt idx="383">
                  <c:v>0.42727260002172407</c:v>
                </c:pt>
                <c:pt idx="384">
                  <c:v>0.42307873830309428</c:v>
                </c:pt>
                <c:pt idx="385">
                  <c:v>0.41902725115575123</c:v>
                </c:pt>
                <c:pt idx="386">
                  <c:v>0.41510789010351401</c:v>
                </c:pt>
                <c:pt idx="387">
                  <c:v>0.41131150474997591</c:v>
                </c:pt>
                <c:pt idx="388">
                  <c:v>0.40762988932124289</c:v>
                </c:pt>
                <c:pt idx="389">
                  <c:v>0.40405565530655196</c:v>
                </c:pt>
                <c:pt idx="390">
                  <c:v>0.40058212502091228</c:v>
                </c:pt>
                <c:pt idx="391">
                  <c:v>0.39720324207707014</c:v>
                </c:pt>
                <c:pt idx="392">
                  <c:v>0.39391349562711997</c:v>
                </c:pt>
                <c:pt idx="393">
                  <c:v>0.39070785589603452</c:v>
                </c:pt>
                <c:pt idx="394">
                  <c:v>0.3875817190361337</c:v>
                </c:pt>
                <c:pt idx="395">
                  <c:v>0.38453085972287704</c:v>
                </c:pt>
                <c:pt idx="396">
                  <c:v>0.38155139021715223</c:v>
                </c:pt>
                <c:pt idx="397">
                  <c:v>0.37863972485844788</c:v>
                </c:pt>
                <c:pt idx="398">
                  <c:v>0.37579254914242266</c:v>
                </c:pt>
                <c:pt idx="399">
                  <c:v>0.37300679268694326</c:v>
                </c:pt>
                <c:pt idx="400">
                  <c:v>0.3702796055112979</c:v>
                </c:pt>
                <c:pt idx="401">
                  <c:v>0.36760833715054719</c:v>
                </c:pt>
                <c:pt idx="402">
                  <c:v>0.36499051820583317</c:v>
                </c:pt>
                <c:pt idx="403">
                  <c:v>0.362423843995761</c:v>
                </c:pt>
                <c:pt idx="404">
                  <c:v>0.35990616002667231</c:v>
                </c:pt>
                <c:pt idx="405">
                  <c:v>0.3574354490430216</c:v>
                </c:pt>
                <c:pt idx="406">
                  <c:v>0.35500981945499532</c:v>
                </c:pt>
                <c:pt idx="407">
                  <c:v>0.35262749497036461</c:v>
                </c:pt>
                <c:pt idx="408">
                  <c:v>0.35028680528248968</c:v>
                </c:pt>
                <c:pt idx="409">
                  <c:v>0.34798617768728968</c:v>
                </c:pt>
                <c:pt idx="410">
                  <c:v>0.34572412951957054</c:v>
                </c:pt>
                <c:pt idx="411">
                  <c:v>0.34349926131395359</c:v>
                </c:pt>
                <c:pt idx="412">
                  <c:v>0.34131025060824316</c:v>
                </c:pt>
                <c:pt idx="413">
                  <c:v>0.33915584631777029</c:v>
                </c:pt>
                <c:pt idx="414">
                  <c:v>0.33703486361839441</c:v>
                </c:pt>
                <c:pt idx="415">
                  <c:v>0.3349461792836641</c:v>
                </c:pt>
                <c:pt idx="416">
                  <c:v>0.33288872742835718</c:v>
                </c:pt>
                <c:pt idx="417">
                  <c:v>0.33086149561640521</c:v>
                </c:pt>
                <c:pt idx="418">
                  <c:v>0.32886352129620267</c:v>
                </c:pt>
                <c:pt idx="419">
                  <c:v>0.32689388853062618</c:v>
                </c:pt>
                <c:pt idx="420">
                  <c:v>0.32495172499285085</c:v>
                </c:pt>
                <c:pt idx="421">
                  <c:v>0.32303619920231008</c:v>
                </c:pt>
                <c:pt idx="422">
                  <c:v>0.32114651797800942</c:v>
                </c:pt>
                <c:pt idx="423">
                  <c:v>0.31928192408888756</c:v>
                </c:pt>
                <c:pt idx="424">
                  <c:v>0.3174416940831144</c:v>
                </c:pt>
                <c:pt idx="425">
                  <c:v>0.315625136280131</c:v>
                </c:pt>
                <c:pt idx="426">
                  <c:v>0.31383158891092688</c:v>
                </c:pt>
                <c:pt idx="427">
                  <c:v>0.31206041839354526</c:v>
                </c:pt>
                <c:pt idx="428">
                  <c:v>0.31031101773212133</c:v>
                </c:pt>
                <c:pt idx="429">
                  <c:v>0.30858280502892843</c:v>
                </c:pt>
                <c:pt idx="430">
                  <c:v>0.30687522209994178</c:v>
                </c:pt>
                <c:pt idx="431">
                  <c:v>0.30518773318534842</c:v>
                </c:pt>
                <c:pt idx="432">
                  <c:v>0.30351982374725495</c:v>
                </c:pt>
                <c:pt idx="433">
                  <c:v>0.30187099934757289</c:v>
                </c:pt>
                <c:pt idx="434">
                  <c:v>0.30024078459971526</c:v>
                </c:pt>
                <c:pt idx="435">
                  <c:v>0.29862872218832226</c:v>
                </c:pt>
                <c:pt idx="436">
                  <c:v>0.2970343719517573</c:v>
                </c:pt>
                <c:pt idx="437">
                  <c:v>0.29545731002258668</c:v>
                </c:pt>
                <c:pt idx="438">
                  <c:v>0.29389712802167411</c:v>
                </c:pt>
                <c:pt idx="439">
                  <c:v>0.29235343230190669</c:v>
                </c:pt>
                <c:pt idx="440">
                  <c:v>0.2908258432379075</c:v>
                </c:pt>
                <c:pt idx="441">
                  <c:v>0.28931399455840312</c:v>
                </c:pt>
                <c:pt idx="442">
                  <c:v>0.28781753271819066</c:v>
                </c:pt>
                <c:pt idx="443">
                  <c:v>0.28633611630690325</c:v>
                </c:pt>
                <c:pt idx="444">
                  <c:v>0.28486941549200351</c:v>
                </c:pt>
                <c:pt idx="445">
                  <c:v>0.28341711149364135</c:v>
                </c:pt>
                <c:pt idx="446">
                  <c:v>0.28197889608919968</c:v>
                </c:pt>
                <c:pt idx="447">
                  <c:v>0.28055447114552845</c:v>
                </c:pt>
                <c:pt idx="448">
                  <c:v>0.27914354817701792</c:v>
                </c:pt>
                <c:pt idx="449">
                  <c:v>0.27774584792780843</c:v>
                </c:pt>
                <c:pt idx="450">
                  <c:v>0.27636109997656544</c:v>
                </c:pt>
                <c:pt idx="451">
                  <c:v>0.27498904236235988</c:v>
                </c:pt>
                <c:pt idx="452">
                  <c:v>0.27362942123031431</c:v>
                </c:pt>
                <c:pt idx="453">
                  <c:v>0.27228199049576263</c:v>
                </c:pt>
                <c:pt idx="454">
                  <c:v>0.2709465115257722</c:v>
                </c:pt>
                <c:pt idx="455">
                  <c:v>0.26962275283695369</c:v>
                </c:pt>
                <c:pt idx="456">
                  <c:v>0.26831048980856509</c:v>
                </c:pt>
                <c:pt idx="457">
                  <c:v>0.2670095044099845</c:v>
                </c:pt>
                <c:pt idx="458">
                  <c:v>0.26571958494169279</c:v>
                </c:pt>
                <c:pt idx="459">
                  <c:v>0.26444052578896515</c:v>
                </c:pt>
                <c:pt idx="460">
                  <c:v>0.26317212718752547</c:v>
                </c:pt>
                <c:pt idx="461">
                  <c:v>0.26191419500047297</c:v>
                </c:pt>
                <c:pt idx="462">
                  <c:v>0.26066654050582649</c:v>
                </c:pt>
                <c:pt idx="463">
                  <c:v>0.25942898019409055</c:v>
                </c:pt>
                <c:pt idx="464">
                  <c:v>0.25820133557527025</c:v>
                </c:pt>
                <c:pt idx="465">
                  <c:v>0.25698343299481285</c:v>
                </c:pt>
                <c:pt idx="466">
                  <c:v>0.2557751034579806</c:v>
                </c:pt>
                <c:pt idx="467">
                  <c:v>0.25457618246219305</c:v>
                </c:pt>
                <c:pt idx="468">
                  <c:v>0.25338650983690514</c:v>
                </c:pt>
                <c:pt idx="469">
                  <c:v>0.25220592959061994</c:v>
                </c:pt>
                <c:pt idx="470">
                  <c:v>0.25103428976465036</c:v>
                </c:pt>
                <c:pt idx="471">
                  <c:v>0.24987144229327762</c:v>
                </c:pt>
                <c:pt idx="472">
                  <c:v>0.24871724286997166</c:v>
                </c:pt>
                <c:pt idx="473">
                  <c:v>0.24757155081935533</c:v>
                </c:pt>
                <c:pt idx="474">
                  <c:v>0.24643422897462286</c:v>
                </c:pt>
                <c:pt idx="475">
                  <c:v>0.24530514356012978</c:v>
                </c:pt>
                <c:pt idx="476">
                  <c:v>0.24418416407889632</c:v>
                </c:pt>
                <c:pt idx="477">
                  <c:v>0.24307116320477629</c:v>
                </c:pt>
                <c:pt idx="478">
                  <c:v>0.2419660166790607</c:v>
                </c:pt>
                <c:pt idx="479">
                  <c:v>0.24086860321129844</c:v>
                </c:pt>
                <c:pt idx="480">
                  <c:v>0.23977880438412735</c:v>
                </c:pt>
                <c:pt idx="481">
                  <c:v>0.23869650456191993</c:v>
                </c:pt>
                <c:pt idx="482">
                  <c:v>0.23762159080306533</c:v>
                </c:pt>
                <c:pt idx="483">
                  <c:v>0.23655395277570912</c:v>
                </c:pt>
                <c:pt idx="484">
                  <c:v>0.23549348267679027</c:v>
                </c:pt>
                <c:pt idx="485">
                  <c:v>0.23444007515422149</c:v>
                </c:pt>
                <c:pt idx="486">
                  <c:v>0.23339362723206469</c:v>
                </c:pt>
                <c:pt idx="487">
                  <c:v>0.23235403823856504</c:v>
                </c:pt>
                <c:pt idx="488">
                  <c:v>0.23132120973691261</c:v>
                </c:pt>
                <c:pt idx="489">
                  <c:v>0.2302950454586068</c:v>
                </c:pt>
                <c:pt idx="490">
                  <c:v>0.2292754512393077</c:v>
                </c:pt>
                <c:pt idx="491">
                  <c:v>0.22826233495706338</c:v>
                </c:pt>
                <c:pt idx="492">
                  <c:v>0.22725560647280485</c:v>
                </c:pt>
                <c:pt idx="493">
                  <c:v>0.22625517757301283</c:v>
                </c:pt>
                <c:pt idx="494">
                  <c:v>0.22526096191445943</c:v>
                </c:pt>
                <c:pt idx="495">
                  <c:v>0.22427287497093373</c:v>
                </c:pt>
                <c:pt idx="496">
                  <c:v>0.22329083398186844</c:v>
                </c:pt>
                <c:pt idx="497">
                  <c:v>0.22231475790278443</c:v>
                </c:pt>
                <c:pt idx="498">
                  <c:v>0.22134456735747654</c:v>
                </c:pt>
                <c:pt idx="499">
                  <c:v>0.22038018459186748</c:v>
                </c:pt>
                <c:pt idx="500">
                  <c:v>0.21942153342946036</c:v>
                </c:pt>
                <c:pt idx="501">
                  <c:v>0.21846853922832321</c:v>
                </c:pt>
                <c:pt idx="502">
                  <c:v>0.217521128839541</c:v>
                </c:pt>
                <c:pt idx="503">
                  <c:v>0.21657923056707884</c:v>
                </c:pt>
                <c:pt idx="504">
                  <c:v>0.21564277412899391</c:v>
                </c:pt>
                <c:pt idx="505">
                  <c:v>0.21471169061994611</c:v>
                </c:pt>
                <c:pt idx="506">
                  <c:v>0.21378591247495338</c:v>
                </c:pt>
                <c:pt idx="507">
                  <c:v>0.21286537343434153</c:v>
                </c:pt>
                <c:pt idx="508">
                  <c:v>0.21195000850984247</c:v>
                </c:pt>
                <c:pt idx="509">
                  <c:v>0.21103975395179664</c:v>
                </c:pt>
                <c:pt idx="510">
                  <c:v>0.2101345472174132</c:v>
                </c:pt>
                <c:pt idx="511">
                  <c:v>0.20923432694005129</c:v>
                </c:pt>
                <c:pt idx="512">
                  <c:v>0.20833903289947941</c:v>
                </c:pt>
                <c:pt idx="513">
                  <c:v>0.20744860599307791</c:v>
                </c:pt>
                <c:pt idx="514">
                  <c:v>0.20656298820794727</c:v>
                </c:pt>
                <c:pt idx="515">
                  <c:v>0.2056821225938894</c:v>
                </c:pt>
                <c:pt idx="516">
                  <c:v>0.20480595323722683</c:v>
                </c:pt>
                <c:pt idx="517">
                  <c:v>0.2039344252354327</c:v>
                </c:pt>
                <c:pt idx="518">
                  <c:v>0.20306748467253599</c:v>
                </c:pt>
                <c:pt idx="519">
                  <c:v>0.20220507859527881</c:v>
                </c:pt>
                <c:pt idx="520">
                  <c:v>0.20134715498999456</c:v>
                </c:pt>
                <c:pt idx="521">
                  <c:v>0.20049366276018266</c:v>
                </c:pt>
                <c:pt idx="522">
                  <c:v>0.19964455170475404</c:v>
                </c:pt>
                <c:pt idx="523">
                  <c:v>0.19879977249692338</c:v>
                </c:pt>
                <c:pt idx="524">
                  <c:v>0.19795927666372426</c:v>
                </c:pt>
                <c:pt idx="525">
                  <c:v>0.19712301656612785</c:v>
                </c:pt>
                <c:pt idx="526">
                  <c:v>0.19629094537974012</c:v>
                </c:pt>
                <c:pt idx="527">
                  <c:v>0.19546301707605984</c:v>
                </c:pt>
                <c:pt idx="528">
                  <c:v>0.19463918640427724</c:v>
                </c:pt>
                <c:pt idx="529">
                  <c:v>0.19381940887359439</c:v>
                </c:pt>
                <c:pt idx="530">
                  <c:v>0.19300364073604925</c:v>
                </c:pt>
                <c:pt idx="531">
                  <c:v>0.19219183896982761</c:v>
                </c:pt>
                <c:pt idx="532">
                  <c:v>0.19138396126304236</c:v>
                </c:pt>
                <c:pt idx="533">
                  <c:v>0.19057996599797111</c:v>
                </c:pt>
                <c:pt idx="534">
                  <c:v>0.18977981223572837</c:v>
                </c:pt>
                <c:pt idx="535">
                  <c:v>0.18898345970136532</c:v>
                </c:pt>
                <c:pt idx="536">
                  <c:v>0.18819086876937885</c:v>
                </c:pt>
                <c:pt idx="537">
                  <c:v>0.18740200044961575</c:v>
                </c:pt>
                <c:pt idx="538">
                  <c:v>0.18661681637356264</c:v>
                </c:pt>
                <c:pt idx="539">
                  <c:v>0.18583527878100636</c:v>
                </c:pt>
                <c:pt idx="540">
                  <c:v>0.18505735050705197</c:v>
                </c:pt>
                <c:pt idx="541">
                  <c:v>0.1842829949694903</c:v>
                </c:pt>
                <c:pt idx="542">
                  <c:v>0.18351217615650028</c:v>
                </c:pt>
                <c:pt idx="543">
                  <c:v>0.1827448586146776</c:v>
                </c:pt>
                <c:pt idx="544">
                  <c:v>0.18198100743737811</c:v>
                </c:pt>
                <c:pt idx="545">
                  <c:v>0.18122058825336607</c:v>
                </c:pt>
                <c:pt idx="546">
                  <c:v>0.18046356721575907</c:v>
                </c:pt>
                <c:pt idx="547">
                  <c:v>0.17970991099125866</c:v>
                </c:pt>
                <c:pt idx="548">
                  <c:v>0.17895958674965795</c:v>
                </c:pt>
                <c:pt idx="549">
                  <c:v>0.17821256215361991</c:v>
                </c:pt>
                <c:pt idx="550">
                  <c:v>0.17746880534871334</c:v>
                </c:pt>
                <c:pt idx="551">
                  <c:v>0.17672828495370441</c:v>
                </c:pt>
                <c:pt idx="552">
                  <c:v>0.17599097005109166</c:v>
                </c:pt>
                <c:pt idx="553">
                  <c:v>0.17525683017787841</c:v>
                </c:pt>
                <c:pt idx="554">
                  <c:v>0.17452583531657617</c:v>
                </c:pt>
                <c:pt idx="555">
                  <c:v>0.1737979558864311</c:v>
                </c:pt>
                <c:pt idx="556">
                  <c:v>0.17307316273486717</c:v>
                </c:pt>
                <c:pt idx="557">
                  <c:v>0.17235142712914042</c:v>
                </c:pt>
                <c:pt idx="558">
                  <c:v>0.17163272074819624</c:v>
                </c:pt>
                <c:pt idx="559">
                  <c:v>0.1709170156747255</c:v>
                </c:pt>
                <c:pt idx="560">
                  <c:v>0.17020428438741364</c:v>
                </c:pt>
                <c:pt idx="561">
                  <c:v>0.16949449975337405</c:v>
                </c:pt>
                <c:pt idx="562">
                  <c:v>0.16878763502076677</c:v>
                </c:pt>
                <c:pt idx="563">
                  <c:v>0.16808366381158935</c:v>
                </c:pt>
                <c:pt idx="564">
                  <c:v>0.16738256011464159</c:v>
                </c:pt>
                <c:pt idx="565">
                  <c:v>0.16668429827865483</c:v>
                </c:pt>
                <c:pt idx="566">
                  <c:v>0.16598885300558386</c:v>
                </c:pt>
                <c:pt idx="567">
                  <c:v>0.1652961993440546</c:v>
                </c:pt>
                <c:pt idx="568">
                  <c:v>0.16460631268296599</c:v>
                </c:pt>
                <c:pt idx="569">
                  <c:v>0.16391916874523793</c:v>
                </c:pt>
                <c:pt idx="570">
                  <c:v>0.16323474358170553</c:v>
                </c:pt>
                <c:pt idx="571">
                  <c:v>0.16255301356515195</c:v>
                </c:pt>
                <c:pt idx="572">
                  <c:v>0.16187395538447813</c:v>
                </c:pt>
                <c:pt idx="573">
                  <c:v>0.16119754603900505</c:v>
                </c:pt>
                <c:pt idx="574">
                  <c:v>0.16052376283290537</c:v>
                </c:pt>
                <c:pt idx="575">
                  <c:v>0.15985258336975872</c:v>
                </c:pt>
                <c:pt idx="576">
                  <c:v>0.15918398554723168</c:v>
                </c:pt>
                <c:pt idx="577">
                  <c:v>0.15851794755187398</c:v>
                </c:pt>
                <c:pt idx="578">
                  <c:v>0.15785444785403191</c:v>
                </c:pt>
                <c:pt idx="579">
                  <c:v>0.15719346520287369</c:v>
                </c:pt>
                <c:pt idx="580">
                  <c:v>0.15653497862152344</c:v>
                </c:pt>
                <c:pt idx="581">
                  <c:v>0.15587896740230389</c:v>
                </c:pt>
                <c:pt idx="582">
                  <c:v>0.15522541110207988</c:v>
                </c:pt>
                <c:pt idx="583">
                  <c:v>0.15457428953770624</c:v>
                </c:pt>
                <c:pt idx="584">
                  <c:v>0.15392558278157109</c:v>
                </c:pt>
                <c:pt idx="585">
                  <c:v>0.15327927115723705</c:v>
                </c:pt>
                <c:pt idx="586">
                  <c:v>0.15263533523517459</c:v>
                </c:pt>
                <c:pt idx="587">
                  <c:v>0.15199375582858765</c:v>
                </c:pt>
                <c:pt idx="588">
                  <c:v>0.15135451398932609</c:v>
                </c:pt>
                <c:pt idx="589">
                  <c:v>0.1507175910038866</c:v>
                </c:pt>
                <c:pt idx="590">
                  <c:v>0.15008296838949597</c:v>
                </c:pt>
                <c:pt idx="591">
                  <c:v>0.14945062789027763</c:v>
                </c:pt>
                <c:pt idx="592">
                  <c:v>0.14882055147349815</c:v>
                </c:pt>
                <c:pt idx="593">
                  <c:v>0.14819272132589034</c:v>
                </c:pt>
                <c:pt idx="594">
                  <c:v>0.14756711985005433</c:v>
                </c:pt>
                <c:pt idx="595">
                  <c:v>0.14694372966093172</c:v>
                </c:pt>
                <c:pt idx="596">
                  <c:v>0.1463225335823517</c:v>
                </c:pt>
                <c:pt idx="597">
                  <c:v>0.14570351464364906</c:v>
                </c:pt>
                <c:pt idx="598">
                  <c:v>0.14508665607634941</c:v>
                </c:pt>
                <c:pt idx="599">
                  <c:v>0.14447194131092245</c:v>
                </c:pt>
                <c:pt idx="600">
                  <c:v>0.14385935397360106</c:v>
                </c:pt>
                <c:pt idx="601">
                  <c:v>0.14324887788326301</c:v>
                </c:pt>
                <c:pt idx="602">
                  <c:v>0.14264049704837656</c:v>
                </c:pt>
                <c:pt idx="603">
                  <c:v>0.14203419566400521</c:v>
                </c:pt>
                <c:pt idx="604">
                  <c:v>0.1414299581088736</c:v>
                </c:pt>
                <c:pt idx="605">
                  <c:v>0.14082776894249061</c:v>
                </c:pt>
                <c:pt idx="606">
                  <c:v>0.14022761290232799</c:v>
                </c:pt>
                <c:pt idx="607">
                  <c:v>0.13962947490105659</c:v>
                </c:pt>
                <c:pt idx="608">
                  <c:v>0.13903334002383427</c:v>
                </c:pt>
                <c:pt idx="609">
                  <c:v>0.13843919352564837</c:v>
                </c:pt>
                <c:pt idx="610">
                  <c:v>0.13784702082870792</c:v>
                </c:pt>
                <c:pt idx="611">
                  <c:v>0.13725680751988734</c:v>
                </c:pt>
                <c:pt idx="612">
                  <c:v>0.1366685393482191</c:v>
                </c:pt>
                <c:pt idx="613">
                  <c:v>0.13608220222243406</c:v>
                </c:pt>
                <c:pt idx="614">
                  <c:v>0.13549778220854791</c:v>
                </c:pt>
                <c:pt idx="615">
                  <c:v>0.13491526552749578</c:v>
                </c:pt>
                <c:pt idx="616">
                  <c:v>0.13433463855280858</c:v>
                </c:pt>
                <c:pt idx="617">
                  <c:v>0.13375588780833536</c:v>
                </c:pt>
                <c:pt idx="618">
                  <c:v>0.13317899996600702</c:v>
                </c:pt>
                <c:pt idx="619">
                  <c:v>0.13260396184364354</c:v>
                </c:pt>
                <c:pt idx="620">
                  <c:v>0.13203076040279915</c:v>
                </c:pt>
                <c:pt idx="621">
                  <c:v>0.13145938274665059</c:v>
                </c:pt>
                <c:pt idx="622">
                  <c:v>0.13088981611792183</c:v>
                </c:pt>
                <c:pt idx="623">
                  <c:v>0.13032204789684931</c:v>
                </c:pt>
                <c:pt idx="624">
                  <c:v>0.12975606559918229</c:v>
                </c:pt>
                <c:pt idx="625">
                  <c:v>0.12919185687422086</c:v>
                </c:pt>
                <c:pt idx="626">
                  <c:v>0.12862940950288981</c:v>
                </c:pt>
                <c:pt idx="627">
                  <c:v>0.12806871139584686</c:v>
                </c:pt>
                <c:pt idx="628">
                  <c:v>0.12750975059162517</c:v>
                </c:pt>
                <c:pt idx="629">
                  <c:v>0.12695251525480977</c:v>
                </c:pt>
                <c:pt idx="630">
                  <c:v>0.12639699367424539</c:v>
                </c:pt>
                <c:pt idx="631">
                  <c:v>0.12584317426127822</c:v>
                </c:pt>
                <c:pt idx="632">
                  <c:v>0.12529104554802717</c:v>
                </c:pt>
                <c:pt idx="633">
                  <c:v>0.12474059618568678</c:v>
                </c:pt>
                <c:pt idx="634">
                  <c:v>0.1241918149428598</c:v>
                </c:pt>
                <c:pt idx="635">
                  <c:v>0.12364469070391892</c:v>
                </c:pt>
                <c:pt idx="636">
                  <c:v>0.12309921246739763</c:v>
                </c:pt>
                <c:pt idx="637">
                  <c:v>0.12255536934440925</c:v>
                </c:pt>
                <c:pt idx="638">
                  <c:v>0.12201315055709239</c:v>
                </c:pt>
                <c:pt idx="639">
                  <c:v>0.12147254543708474</c:v>
                </c:pt>
                <c:pt idx="640">
                  <c:v>0.12093354342402329</c:v>
                </c:pt>
                <c:pt idx="641">
                  <c:v>0.12039613406406857</c:v>
                </c:pt>
                <c:pt idx="642">
                  <c:v>0.11986030700845596</c:v>
                </c:pt>
                <c:pt idx="643">
                  <c:v>0.1193260520120718</c:v>
                </c:pt>
                <c:pt idx="644">
                  <c:v>0.11879335893205178</c:v>
                </c:pt>
                <c:pt idx="645">
                  <c:v>0.11826221772640633</c:v>
                </c:pt>
                <c:pt idx="646">
                  <c:v>0.11773261845266592</c:v>
                </c:pt>
                <c:pt idx="647">
                  <c:v>0.11720455126655138</c:v>
                </c:pt>
                <c:pt idx="648">
                  <c:v>0.11667800642066628</c:v>
                </c:pt>
                <c:pt idx="649">
                  <c:v>0.11615297426320992</c:v>
                </c:pt>
                <c:pt idx="650">
                  <c:v>0.11562944523671392</c:v>
                </c:pt>
                <c:pt idx="651">
                  <c:v>0.11510740987679735</c:v>
                </c:pt>
                <c:pt idx="652">
                  <c:v>0.11458685881094466</c:v>
                </c:pt>
                <c:pt idx="653">
                  <c:v>0.11406778275730256</c:v>
                </c:pt>
                <c:pt idx="654">
                  <c:v>0.11355017252349697</c:v>
                </c:pt>
                <c:pt idx="655">
                  <c:v>0.11303401900546961</c:v>
                </c:pt>
                <c:pt idx="656">
                  <c:v>0.11251931318633324</c:v>
                </c:pt>
                <c:pt idx="657">
                  <c:v>0.11200604613524556</c:v>
                </c:pt>
                <c:pt idx="658">
                  <c:v>0.11149420900630225</c:v>
                </c:pt>
                <c:pt idx="659">
                  <c:v>0.11098379303744654</c:v>
                </c:pt>
                <c:pt idx="660">
                  <c:v>0.11047478954939716</c:v>
                </c:pt>
                <c:pt idx="661">
                  <c:v>0.10996718994459387</c:v>
                </c:pt>
                <c:pt idx="662">
                  <c:v>0.1094609857061587</c:v>
                </c:pt>
                <c:pt idx="663">
                  <c:v>0.10895616839687539</c:v>
                </c:pt>
                <c:pt idx="664">
                  <c:v>0.10845272965818342</c:v>
                </c:pt>
                <c:pt idx="665">
                  <c:v>0.10795066120918895</c:v>
                </c:pt>
                <c:pt idx="666">
                  <c:v>0.10744995484569175</c:v>
                </c:pt>
                <c:pt idx="667">
                  <c:v>0.10695060243922616</c:v>
                </c:pt>
                <c:pt idx="668">
                  <c:v>0.10645259593611811</c:v>
                </c:pt>
                <c:pt idx="669">
                  <c:v>0.10595592735655734</c:v>
                </c:pt>
                <c:pt idx="670">
                  <c:v>0.10546058879368236</c:v>
                </c:pt>
                <c:pt idx="671">
                  <c:v>0.10496657241268137</c:v>
                </c:pt>
                <c:pt idx="672">
                  <c:v>0.1044738704499063</c:v>
                </c:pt>
                <c:pt idx="673">
                  <c:v>0.10398247521200099</c:v>
                </c:pt>
                <c:pt idx="674">
                  <c:v>0.10349237907504172</c:v>
                </c:pt>
                <c:pt idx="675">
                  <c:v>0.10300357448369313</c:v>
                </c:pt>
                <c:pt idx="676">
                  <c:v>0.10251605395037389</c:v>
                </c:pt>
                <c:pt idx="677">
                  <c:v>0.10202981005443845</c:v>
                </c:pt>
                <c:pt idx="678">
                  <c:v>0.10154483544136872</c:v>
                </c:pt>
                <c:pt idx="679">
                  <c:v>0.10106112282197965</c:v>
                </c:pt>
                <c:pt idx="680">
                  <c:v>0.10057866497163559</c:v>
                </c:pt>
                <c:pt idx="681">
                  <c:v>0.10009745472947884</c:v>
                </c:pt>
                <c:pt idx="682">
                  <c:v>9.9617484997670758E-2</c:v>
                </c:pt>
                <c:pt idx="683">
                  <c:v>9.9138748740642657E-2</c:v>
                </c:pt>
                <c:pt idx="684">
                  <c:v>9.8661238984358968E-2</c:v>
                </c:pt>
                <c:pt idx="685">
                  <c:v>9.8184948815591255E-2</c:v>
                </c:pt>
                <c:pt idx="686">
                  <c:v>9.7709871381202351E-2</c:v>
                </c:pt>
                <c:pt idx="687">
                  <c:v>9.7235999887441693E-2</c:v>
                </c:pt>
                <c:pt idx="688">
                  <c:v>9.6763327599251325E-2</c:v>
                </c:pt>
                <c:pt idx="689">
                  <c:v>9.629184783958078E-2</c:v>
                </c:pt>
                <c:pt idx="690">
                  <c:v>9.5821553988713837E-2</c:v>
                </c:pt>
                <c:pt idx="691">
                  <c:v>9.5352439483603613E-2</c:v>
                </c:pt>
                <c:pt idx="692">
                  <c:v>9.4884497817217861E-2</c:v>
                </c:pt>
                <c:pt idx="693">
                  <c:v>9.4417722537894266E-2</c:v>
                </c:pt>
                <c:pt idx="694">
                  <c:v>9.3952107248704175E-2</c:v>
                </c:pt>
                <c:pt idx="695">
                  <c:v>9.3487645606826431E-2</c:v>
                </c:pt>
                <c:pt idx="696">
                  <c:v>9.3024331322929199E-2</c:v>
                </c:pt>
                <c:pt idx="697">
                  <c:v>9.256215816056157E-2</c:v>
                </c:pt>
                <c:pt idx="698">
                  <c:v>9.2101119935553699E-2</c:v>
                </c:pt>
                <c:pt idx="699">
                  <c:v>9.1641210515424953E-2</c:v>
                </c:pt>
                <c:pt idx="700">
                  <c:v>9.1182423818800817E-2</c:v>
                </c:pt>
                <c:pt idx="701">
                  <c:v>9.0724753814838799E-2</c:v>
                </c:pt>
                <c:pt idx="702">
                  <c:v>9.0268194522660994E-2</c:v>
                </c:pt>
                <c:pt idx="703">
                  <c:v>8.9812740010795644E-2</c:v>
                </c:pt>
                <c:pt idx="704">
                  <c:v>8.9358384396626578E-2</c:v>
                </c:pt>
                <c:pt idx="705">
                  <c:v>8.8905121845849866E-2</c:v>
                </c:pt>
                <c:pt idx="706">
                  <c:v>8.8452946571938251E-2</c:v>
                </c:pt>
                <c:pt idx="707">
                  <c:v>8.8001852835613681E-2</c:v>
                </c:pt>
                <c:pt idx="708">
                  <c:v>8.7551834944325724E-2</c:v>
                </c:pt>
                <c:pt idx="709">
                  <c:v>8.710288725173887E-2</c:v>
                </c:pt>
                <c:pt idx="710">
                  <c:v>8.6655004157225823E-2</c:v>
                </c:pt>
                <c:pt idx="711">
                  <c:v>8.6208180105368015E-2</c:v>
                </c:pt>
                <c:pt idx="712">
                  <c:v>8.5762409585463217E-2</c:v>
                </c:pt>
                <c:pt idx="713">
                  <c:v>8.531768713103971E-2</c:v>
                </c:pt>
                <c:pt idx="714">
                  <c:v>8.487400731937722E-2</c:v>
                </c:pt>
                <c:pt idx="715">
                  <c:v>8.4431364771033968E-2</c:v>
                </c:pt>
                <c:pt idx="716">
                  <c:v>8.3989754149380924E-2</c:v>
                </c:pt>
                <c:pt idx="717">
                  <c:v>8.3549170160141628E-2</c:v>
                </c:pt>
                <c:pt idx="718">
                  <c:v>8.3109607550938547E-2</c:v>
                </c:pt>
                <c:pt idx="719">
                  <c:v>8.2671061110845434E-2</c:v>
                </c:pt>
                <c:pt idx="720">
                  <c:v>8.2233525669946017E-2</c:v>
                </c:pt>
                <c:pt idx="721">
                  <c:v>8.1796996098898123E-2</c:v>
                </c:pt>
                <c:pt idx="722">
                  <c:v>8.1361467308504132E-2</c:v>
                </c:pt>
                <c:pt idx="723">
                  <c:v>8.0926934249286431E-2</c:v>
                </c:pt>
                <c:pt idx="724">
                  <c:v>8.0493391911069412E-2</c:v>
                </c:pt>
                <c:pt idx="725">
                  <c:v>8.0060835322566359E-2</c:v>
                </c:pt>
                <c:pt idx="726">
                  <c:v>7.962925955097222E-2</c:v>
                </c:pt>
                <c:pt idx="727">
                  <c:v>7.9198659701561036E-2</c:v>
                </c:pt>
                <c:pt idx="728">
                  <c:v>7.8769030917289595E-2</c:v>
                </c:pt>
                <c:pt idx="729">
                  <c:v>7.8340368378405412E-2</c:v>
                </c:pt>
                <c:pt idx="730">
                  <c:v>7.7912667302061034E-2</c:v>
                </c:pt>
                <c:pt idx="731">
                  <c:v>7.7485922941931573E-2</c:v>
                </c:pt>
                <c:pt idx="732">
                  <c:v>7.7060130587838893E-2</c:v>
                </c:pt>
                <c:pt idx="733">
                  <c:v>7.6635285565379796E-2</c:v>
                </c:pt>
                <c:pt idx="734">
                  <c:v>7.6211383235559427E-2</c:v>
                </c:pt>
                <c:pt idx="735">
                  <c:v>7.5788418994428897E-2</c:v>
                </c:pt>
                <c:pt idx="736">
                  <c:v>7.5366388272727902E-2</c:v>
                </c:pt>
                <c:pt idx="737">
                  <c:v>7.4945286535532341E-2</c:v>
                </c:pt>
                <c:pt idx="738">
                  <c:v>7.4525109281905255E-2</c:v>
                </c:pt>
                <c:pt idx="739">
                  <c:v>7.4105852044553777E-2</c:v>
                </c:pt>
                <c:pt idx="740">
                  <c:v>7.3687510389488953E-2</c:v>
                </c:pt>
                <c:pt idx="741">
                  <c:v>7.3270079915691011E-2</c:v>
                </c:pt>
                <c:pt idx="742">
                  <c:v>7.2853556254778185E-2</c:v>
                </c:pt>
                <c:pt idx="743">
                  <c:v>7.2437935070680082E-2</c:v>
                </c:pt>
                <c:pt idx="744">
                  <c:v>7.2023212059314945E-2</c:v>
                </c:pt>
                <c:pt idx="745">
                  <c:v>7.1609382948271127E-2</c:v>
                </c:pt>
                <c:pt idx="746">
                  <c:v>7.1196443496492456E-2</c:v>
                </c:pt>
                <c:pt idx="747">
                  <c:v>7.0784389493967703E-2</c:v>
                </c:pt>
                <c:pt idx="748">
                  <c:v>7.0373216761423274E-2</c:v>
                </c:pt>
                <c:pt idx="749">
                  <c:v>6.9962921150021007E-2</c:v>
                </c:pt>
                <c:pt idx="750">
                  <c:v>6.9553498541058634E-2</c:v>
                </c:pt>
                <c:pt idx="751">
                  <c:v>6.9144944845673573E-2</c:v>
                </c:pt>
                <c:pt idx="752">
                  <c:v>6.8737256004552272E-2</c:v>
                </c:pt>
                <c:pt idx="753">
                  <c:v>6.8330427987640885E-2</c:v>
                </c:pt>
                <c:pt idx="754">
                  <c:v>6.7924456793861165E-2</c:v>
                </c:pt>
                <c:pt idx="755">
                  <c:v>6.7519338450829025E-2</c:v>
                </c:pt>
                <c:pt idx="756">
                  <c:v>6.7115069014576312E-2</c:v>
                </c:pt>
                <c:pt idx="757">
                  <c:v>6.6711644569276918E-2</c:v>
                </c:pt>
                <c:pt idx="758">
                  <c:v>6.6309061226975663E-2</c:v>
                </c:pt>
                <c:pt idx="759">
                  <c:v>6.5907315127319621E-2</c:v>
                </c:pt>
                <c:pt idx="760">
                  <c:v>6.5506402437294997E-2</c:v>
                </c:pt>
                <c:pt idx="761">
                  <c:v>6.5106319350964115E-2</c:v>
                </c:pt>
                <c:pt idx="762">
                  <c:v>6.4707062089208622E-2</c:v>
                </c:pt>
                <c:pt idx="763">
                  <c:v>6.4308626899473142E-2</c:v>
                </c:pt>
                <c:pt idx="764">
                  <c:v>6.3911010055514139E-2</c:v>
                </c:pt>
                <c:pt idx="765">
                  <c:v>6.3514207857149896E-2</c:v>
                </c:pt>
                <c:pt idx="766">
                  <c:v>6.3118216630015378E-2</c:v>
                </c:pt>
                <c:pt idx="767">
                  <c:v>6.2723032725318095E-2</c:v>
                </c:pt>
                <c:pt idx="768">
                  <c:v>6.2328652519598626E-2</c:v>
                </c:pt>
                <c:pt idx="769">
                  <c:v>6.1935072414492476E-2</c:v>
                </c:pt>
                <c:pt idx="770">
                  <c:v>6.1542288836495929E-2</c:v>
                </c:pt>
                <c:pt idx="771">
                  <c:v>6.1150298236733458E-2</c:v>
                </c:pt>
                <c:pt idx="772">
                  <c:v>6.0759097090729464E-2</c:v>
                </c:pt>
                <c:pt idx="773">
                  <c:v>6.0368681898180787E-2</c:v>
                </c:pt>
                <c:pt idx="774">
                  <c:v>5.9979049182733779E-2</c:v>
                </c:pt>
                <c:pt idx="775">
                  <c:v>5.9590195491762143E-2</c:v>
                </c:pt>
                <c:pt idx="776">
                  <c:v>5.9202117396149001E-2</c:v>
                </c:pt>
                <c:pt idx="777">
                  <c:v>5.8814811490070285E-2</c:v>
                </c:pt>
                <c:pt idx="778">
                  <c:v>5.8428274390781354E-2</c:v>
                </c:pt>
                <c:pt idx="779">
                  <c:v>5.8042502738405499E-2</c:v>
                </c:pt>
                <c:pt idx="780">
                  <c:v>5.7657493195725773E-2</c:v>
                </c:pt>
                <c:pt idx="781">
                  <c:v>5.7273242447977823E-2</c:v>
                </c:pt>
                <c:pt idx="782">
                  <c:v>5.6889747202646723E-2</c:v>
                </c:pt>
                <c:pt idx="783">
                  <c:v>5.6507004189264687E-2</c:v>
                </c:pt>
                <c:pt idx="784">
                  <c:v>5.612501015921223E-2</c:v>
                </c:pt>
                <c:pt idx="785">
                  <c:v>5.5743761885520327E-2</c:v>
                </c:pt>
                <c:pt idx="786">
                  <c:v>5.5363256162676455E-2</c:v>
                </c:pt>
                <c:pt idx="787">
                  <c:v>5.498348980643164E-2</c:v>
                </c:pt>
                <c:pt idx="788">
                  <c:v>5.4604459653609605E-2</c:v>
                </c:pt>
                <c:pt idx="789">
                  <c:v>5.42261625619187E-2</c:v>
                </c:pt>
                <c:pt idx="790">
                  <c:v>5.3848595409766054E-2</c:v>
                </c:pt>
                <c:pt idx="791">
                  <c:v>5.3471755096072826E-2</c:v>
                </c:pt>
                <c:pt idx="792">
                  <c:v>5.3095638540092804E-2</c:v>
                </c:pt>
                <c:pt idx="793">
                  <c:v>5.2720242681231655E-2</c:v>
                </c:pt>
                <c:pt idx="794">
                  <c:v>5.2345564478869511E-2</c:v>
                </c:pt>
                <c:pt idx="795">
                  <c:v>5.1971600912184668E-2</c:v>
                </c:pt>
                <c:pt idx="796">
                  <c:v>5.1598348979979614E-2</c:v>
                </c:pt>
                <c:pt idx="797">
                  <c:v>5.122580570050872E-2</c:v>
                </c:pt>
                <c:pt idx="798">
                  <c:v>5.0853968111308268E-2</c:v>
                </c:pt>
                <c:pt idx="799">
                  <c:v>5.0482833269027583E-2</c:v>
                </c:pt>
                <c:pt idx="800">
                  <c:v>5.0112398249262835E-2</c:v>
                </c:pt>
                <c:pt idx="801">
                  <c:v>4.9742660146392614E-2</c:v>
                </c:pt>
                <c:pt idx="802">
                  <c:v>4.9373616073414284E-2</c:v>
                </c:pt>
                <c:pt idx="803">
                  <c:v>4.9005263161783552E-2</c:v>
                </c:pt>
                <c:pt idx="804">
                  <c:v>4.8637598561254491E-2</c:v>
                </c:pt>
                <c:pt idx="805">
                  <c:v>4.8270619439722662E-2</c:v>
                </c:pt>
                <c:pt idx="806">
                  <c:v>4.7904322983068459E-2</c:v>
                </c:pt>
                <c:pt idx="807">
                  <c:v>4.7538706395003016E-2</c:v>
                </c:pt>
                <c:pt idx="808">
                  <c:v>4.7173766896916103E-2</c:v>
                </c:pt>
                <c:pt idx="809">
                  <c:v>4.6809501727724467E-2</c:v>
                </c:pt>
                <c:pt idx="810">
                  <c:v>4.644590814372318E-2</c:v>
                </c:pt>
                <c:pt idx="811">
                  <c:v>4.6082983418437529E-2</c:v>
                </c:pt>
                <c:pt idx="812">
                  <c:v>4.5720724842476912E-2</c:v>
                </c:pt>
                <c:pt idx="813">
                  <c:v>4.5359129723390401E-2</c:v>
                </c:pt>
                <c:pt idx="814">
                  <c:v>4.4998195385523632E-2</c:v>
                </c:pt>
                <c:pt idx="815">
                  <c:v>4.4637919169877471E-2</c:v>
                </c:pt>
                <c:pt idx="816">
                  <c:v>4.4278298433967245E-2</c:v>
                </c:pt>
                <c:pt idx="817">
                  <c:v>4.3919330551685509E-2</c:v>
                </c:pt>
                <c:pt idx="818">
                  <c:v>4.356101291316361E-2</c:v>
                </c:pt>
                <c:pt idx="819">
                  <c:v>4.3203342924637234E-2</c:v>
                </c:pt>
                <c:pt idx="820">
                  <c:v>4.284631800831129E-2</c:v>
                </c:pt>
                <c:pt idx="821">
                  <c:v>4.2489935602227802E-2</c:v>
                </c:pt>
                <c:pt idx="822">
                  <c:v>4.2134193160133782E-2</c:v>
                </c:pt>
                <c:pt idx="823">
                  <c:v>4.1779088151351895E-2</c:v>
                </c:pt>
                <c:pt idx="824">
                  <c:v>4.1424618060651452E-2</c:v>
                </c:pt>
                <c:pt idx="825">
                  <c:v>4.1070780388121175E-2</c:v>
                </c:pt>
                <c:pt idx="826">
                  <c:v>4.0717572649042966E-2</c:v>
                </c:pt>
                <c:pt idx="827">
                  <c:v>4.0364992373767228E-2</c:v>
                </c:pt>
                <c:pt idx="828">
                  <c:v>4.0013037107589966E-2</c:v>
                </c:pt>
                <c:pt idx="829">
                  <c:v>3.9661704410629772E-2</c:v>
                </c:pt>
                <c:pt idx="830">
                  <c:v>3.9310991857707589E-2</c:v>
                </c:pt>
                <c:pt idx="831">
                  <c:v>3.8960897038226805E-2</c:v>
                </c:pt>
                <c:pt idx="832">
                  <c:v>3.8611417556054906E-2</c:v>
                </c:pt>
                <c:pt idx="833">
                  <c:v>3.8262551029406122E-2</c:v>
                </c:pt>
                <c:pt idx="834">
                  <c:v>3.7914295090725414E-2</c:v>
                </c:pt>
                <c:pt idx="835">
                  <c:v>3.7566647386573893E-2</c:v>
                </c:pt>
                <c:pt idx="836">
                  <c:v>3.7219605577514692E-2</c:v>
                </c:pt>
                <c:pt idx="837">
                  <c:v>3.6873167338000834E-2</c:v>
                </c:pt>
                <c:pt idx="838">
                  <c:v>3.6527330356263765E-2</c:v>
                </c:pt>
                <c:pt idx="839">
                  <c:v>3.6182092334202998E-2</c:v>
                </c:pt>
                <c:pt idx="840">
                  <c:v>3.5837450987276975E-2</c:v>
                </c:pt>
                <c:pt idx="841">
                  <c:v>3.5493404044394827E-2</c:v>
                </c:pt>
                <c:pt idx="842">
                  <c:v>3.5149949247809786E-2</c:v>
                </c:pt>
                <c:pt idx="843">
                  <c:v>3.4807084353013495E-2</c:v>
                </c:pt>
                <c:pt idx="844">
                  <c:v>3.4464807128629871E-2</c:v>
                </c:pt>
                <c:pt idx="845">
                  <c:v>3.4123115356312961E-2</c:v>
                </c:pt>
                <c:pt idx="846">
                  <c:v>3.378200683064303E-2</c:v>
                </c:pt>
                <c:pt idx="847">
                  <c:v>3.3441479359025639E-2</c:v>
                </c:pt>
                <c:pt idx="848">
                  <c:v>3.3101530761589726E-2</c:v>
                </c:pt>
                <c:pt idx="849">
                  <c:v>3.2762158871089575E-2</c:v>
                </c:pt>
                <c:pt idx="850">
                  <c:v>3.2423361532804118E-2</c:v>
                </c:pt>
                <c:pt idx="851">
                  <c:v>3.20851366044409E-2</c:v>
                </c:pt>
                <c:pt idx="852">
                  <c:v>3.1747481956038048E-2</c:v>
                </c:pt>
                <c:pt idx="853">
                  <c:v>3.1410395469869012E-2</c:v>
                </c:pt>
                <c:pt idx="854">
                  <c:v>3.1073875040347421E-2</c:v>
                </c:pt>
                <c:pt idx="855">
                  <c:v>3.0737918573932932E-2</c:v>
                </c:pt>
                <c:pt idx="856">
                  <c:v>3.0402523989038643E-2</c:v>
                </c:pt>
                <c:pt idx="857">
                  <c:v>3.0067689215938276E-2</c:v>
                </c:pt>
                <c:pt idx="858">
                  <c:v>2.9733412196675246E-2</c:v>
                </c:pt>
                <c:pt idx="859">
                  <c:v>2.9399690884972185E-2</c:v>
                </c:pt>
                <c:pt idx="860">
                  <c:v>2.906652324614134E-2</c:v>
                </c:pt>
                <c:pt idx="861">
                  <c:v>2.8733907256996205E-2</c:v>
                </c:pt>
                <c:pt idx="862">
                  <c:v>2.8401840905763254E-2</c:v>
                </c:pt>
                <c:pt idx="863">
                  <c:v>2.8070322191995234E-2</c:v>
                </c:pt>
                <c:pt idx="864">
                  <c:v>2.7739349126484791E-2</c:v>
                </c:pt>
                <c:pt idx="865">
                  <c:v>2.7408919731179759E-2</c:v>
                </c:pt>
                <c:pt idx="866">
                  <c:v>2.7079032039097672E-2</c:v>
                </c:pt>
                <c:pt idx="867">
                  <c:v>2.6749684094243387E-2</c:v>
                </c:pt>
                <c:pt idx="868">
                  <c:v>2.6420873951524593E-2</c:v>
                </c:pt>
                <c:pt idx="869">
                  <c:v>2.6092599676671102E-2</c:v>
                </c:pt>
                <c:pt idx="870">
                  <c:v>2.5764859346152802E-2</c:v>
                </c:pt>
                <c:pt idx="871">
                  <c:v>2.5437651047099274E-2</c:v>
                </c:pt>
                <c:pt idx="872">
                  <c:v>2.5110972877220195E-2</c:v>
                </c:pt>
                <c:pt idx="873">
                  <c:v>2.4784822944725282E-2</c:v>
                </c:pt>
                <c:pt idx="874">
                  <c:v>2.4459199368247808E-2</c:v>
                </c:pt>
                <c:pt idx="875">
                  <c:v>2.4134100276765436E-2</c:v>
                </c:pt>
                <c:pt idx="876">
                  <c:v>2.3809523809523836E-2</c:v>
                </c:pt>
                <c:pt idx="877">
                  <c:v>2.3809523809523836E-2</c:v>
                </c:pt>
              </c:numCache>
            </c:numRef>
          </c:val>
        </c:ser>
        <c:ser>
          <c:idx val="3"/>
          <c:order val="4"/>
          <c:tx>
            <c:v>BHKW2</c:v>
          </c:tx>
          <c:spPr>
            <a:noFill/>
            <a:ln w="19050">
              <a:solidFill>
                <a:schemeClr val="accent1"/>
              </a:solidFill>
            </a:ln>
          </c:spPr>
          <c:val>
            <c:numRef>
              <c:f>'Theorie Ausl. el.'!$S$11:$S$888</c:f>
              <c:numCache>
                <c:formatCode>General</c:formatCode>
                <c:ptCount val="878"/>
                <c:pt idx="0">
                  <c:v>0.34058360450489289</c:v>
                </c:pt>
                <c:pt idx="1">
                  <c:v>0.34058360450489289</c:v>
                </c:pt>
                <c:pt idx="2">
                  <c:v>0.34058360450489289</c:v>
                </c:pt>
                <c:pt idx="3">
                  <c:v>0.34058360450489289</c:v>
                </c:pt>
                <c:pt idx="4">
                  <c:v>0.34058360450489289</c:v>
                </c:pt>
                <c:pt idx="5">
                  <c:v>0.34058360450489289</c:v>
                </c:pt>
                <c:pt idx="6">
                  <c:v>0.34058360450489289</c:v>
                </c:pt>
                <c:pt idx="7">
                  <c:v>0.34058360450489289</c:v>
                </c:pt>
                <c:pt idx="8">
                  <c:v>0.34058360450489289</c:v>
                </c:pt>
                <c:pt idx="9">
                  <c:v>0.34058360450489289</c:v>
                </c:pt>
                <c:pt idx="10">
                  <c:v>0.34058360450489289</c:v>
                </c:pt>
                <c:pt idx="11">
                  <c:v>0.34058360450489289</c:v>
                </c:pt>
                <c:pt idx="12">
                  <c:v>0.34058360450489289</c:v>
                </c:pt>
                <c:pt idx="13">
                  <c:v>0.34058360450489289</c:v>
                </c:pt>
                <c:pt idx="14">
                  <c:v>0.34058360450489289</c:v>
                </c:pt>
                <c:pt idx="15">
                  <c:v>0.34058360450489289</c:v>
                </c:pt>
                <c:pt idx="16">
                  <c:v>0.34058360450489289</c:v>
                </c:pt>
                <c:pt idx="17">
                  <c:v>0.34058360450489289</c:v>
                </c:pt>
                <c:pt idx="18">
                  <c:v>0.34058360450489289</c:v>
                </c:pt>
                <c:pt idx="19">
                  <c:v>0.34058360450489289</c:v>
                </c:pt>
                <c:pt idx="20">
                  <c:v>0.34058360450489289</c:v>
                </c:pt>
                <c:pt idx="21">
                  <c:v>0.34058360450489289</c:v>
                </c:pt>
                <c:pt idx="22">
                  <c:v>0.34058360450489289</c:v>
                </c:pt>
                <c:pt idx="23">
                  <c:v>0.34058360450489289</c:v>
                </c:pt>
                <c:pt idx="24">
                  <c:v>0.34058360450489289</c:v>
                </c:pt>
                <c:pt idx="25">
                  <c:v>0.34058360450489289</c:v>
                </c:pt>
                <c:pt idx="26">
                  <c:v>0.34058360450489289</c:v>
                </c:pt>
                <c:pt idx="27">
                  <c:v>0.34058360450489289</c:v>
                </c:pt>
                <c:pt idx="28">
                  <c:v>0.34058360450489289</c:v>
                </c:pt>
                <c:pt idx="29">
                  <c:v>0.34058360450489289</c:v>
                </c:pt>
                <c:pt idx="30">
                  <c:v>0.34058360450489289</c:v>
                </c:pt>
                <c:pt idx="31">
                  <c:v>0.34058360450489289</c:v>
                </c:pt>
                <c:pt idx="32">
                  <c:v>0.34058360450489289</c:v>
                </c:pt>
                <c:pt idx="33">
                  <c:v>0.34058360450489289</c:v>
                </c:pt>
                <c:pt idx="34">
                  <c:v>0.34058360450489289</c:v>
                </c:pt>
                <c:pt idx="35">
                  <c:v>0.34058360450489289</c:v>
                </c:pt>
                <c:pt idx="36">
                  <c:v>0.34058360450489289</c:v>
                </c:pt>
                <c:pt idx="37">
                  <c:v>0.34058360450489289</c:v>
                </c:pt>
                <c:pt idx="38">
                  <c:v>0.34058360450489289</c:v>
                </c:pt>
                <c:pt idx="39">
                  <c:v>0.34058360450489289</c:v>
                </c:pt>
                <c:pt idx="40">
                  <c:v>0.34058360450489289</c:v>
                </c:pt>
                <c:pt idx="41">
                  <c:v>0.34058360450489289</c:v>
                </c:pt>
                <c:pt idx="42">
                  <c:v>0.34058360450489289</c:v>
                </c:pt>
                <c:pt idx="43">
                  <c:v>0.34058360450489289</c:v>
                </c:pt>
                <c:pt idx="44">
                  <c:v>0.34058360450489289</c:v>
                </c:pt>
                <c:pt idx="45">
                  <c:v>0.34058360450489289</c:v>
                </c:pt>
                <c:pt idx="46">
                  <c:v>0.34058360450489289</c:v>
                </c:pt>
                <c:pt idx="47">
                  <c:v>0.34058360450489289</c:v>
                </c:pt>
                <c:pt idx="48">
                  <c:v>0.34058360450489289</c:v>
                </c:pt>
                <c:pt idx="49">
                  <c:v>0.34058360450489289</c:v>
                </c:pt>
                <c:pt idx="50">
                  <c:v>0.34058360450489289</c:v>
                </c:pt>
                <c:pt idx="51">
                  <c:v>0.34058360450489289</c:v>
                </c:pt>
                <c:pt idx="52">
                  <c:v>0.34058360450489289</c:v>
                </c:pt>
                <c:pt idx="53">
                  <c:v>0.34058360450489289</c:v>
                </c:pt>
                <c:pt idx="54">
                  <c:v>0.34058360450489289</c:v>
                </c:pt>
                <c:pt idx="55">
                  <c:v>0.34058360450489289</c:v>
                </c:pt>
                <c:pt idx="56">
                  <c:v>0.34058360450489289</c:v>
                </c:pt>
                <c:pt idx="57">
                  <c:v>0.34058360450489289</c:v>
                </c:pt>
                <c:pt idx="58">
                  <c:v>0.34058360450489289</c:v>
                </c:pt>
                <c:pt idx="59">
                  <c:v>0.34058360450489289</c:v>
                </c:pt>
                <c:pt idx="60">
                  <c:v>0.34058360450489289</c:v>
                </c:pt>
                <c:pt idx="61">
                  <c:v>0.34058360450489289</c:v>
                </c:pt>
                <c:pt idx="62">
                  <c:v>0.34058360450489289</c:v>
                </c:pt>
                <c:pt idx="63">
                  <c:v>0.34058360450489289</c:v>
                </c:pt>
                <c:pt idx="64">
                  <c:v>0.34058360450489289</c:v>
                </c:pt>
                <c:pt idx="65">
                  <c:v>0.34058360450489289</c:v>
                </c:pt>
                <c:pt idx="66">
                  <c:v>0.34058360450489289</c:v>
                </c:pt>
                <c:pt idx="67">
                  <c:v>0.34058360450489289</c:v>
                </c:pt>
                <c:pt idx="68">
                  <c:v>0.34058360450489289</c:v>
                </c:pt>
                <c:pt idx="69">
                  <c:v>0.34058360450489289</c:v>
                </c:pt>
                <c:pt idx="70">
                  <c:v>0.34058360450489289</c:v>
                </c:pt>
                <c:pt idx="71">
                  <c:v>0.34058360450489289</c:v>
                </c:pt>
                <c:pt idx="72">
                  <c:v>0.34058360450489289</c:v>
                </c:pt>
                <c:pt idx="73">
                  <c:v>0.34058360450489289</c:v>
                </c:pt>
                <c:pt idx="74">
                  <c:v>0.34058360450489289</c:v>
                </c:pt>
                <c:pt idx="75">
                  <c:v>0.34058360450489289</c:v>
                </c:pt>
                <c:pt idx="76">
                  <c:v>0.34058360450489289</c:v>
                </c:pt>
                <c:pt idx="77">
                  <c:v>0.34058360450489289</c:v>
                </c:pt>
                <c:pt idx="78">
                  <c:v>0.34058360450489289</c:v>
                </c:pt>
                <c:pt idx="79">
                  <c:v>0.34058360450489289</c:v>
                </c:pt>
                <c:pt idx="80">
                  <c:v>0.34058360450489289</c:v>
                </c:pt>
                <c:pt idx="81">
                  <c:v>0.34058360450489289</c:v>
                </c:pt>
                <c:pt idx="82">
                  <c:v>0.34058360450489289</c:v>
                </c:pt>
                <c:pt idx="83">
                  <c:v>0.34058360450489289</c:v>
                </c:pt>
                <c:pt idx="84">
                  <c:v>0.34058360450489289</c:v>
                </c:pt>
                <c:pt idx="85">
                  <c:v>0.34058360450489289</c:v>
                </c:pt>
                <c:pt idx="86">
                  <c:v>0.34058360450489289</c:v>
                </c:pt>
                <c:pt idx="87">
                  <c:v>0.34058360450489289</c:v>
                </c:pt>
                <c:pt idx="88">
                  <c:v>0.34058360450489289</c:v>
                </c:pt>
                <c:pt idx="89">
                  <c:v>0.34058360450489289</c:v>
                </c:pt>
                <c:pt idx="90">
                  <c:v>0.34058360450489289</c:v>
                </c:pt>
                <c:pt idx="91">
                  <c:v>0.34058360450489289</c:v>
                </c:pt>
                <c:pt idx="92">
                  <c:v>0.34058360450489289</c:v>
                </c:pt>
                <c:pt idx="93">
                  <c:v>0.34058360450489289</c:v>
                </c:pt>
                <c:pt idx="94">
                  <c:v>0.34058360450489289</c:v>
                </c:pt>
                <c:pt idx="95">
                  <c:v>0.34058360450489289</c:v>
                </c:pt>
                <c:pt idx="96">
                  <c:v>0.34058360450489289</c:v>
                </c:pt>
                <c:pt idx="97">
                  <c:v>0.34058360450489289</c:v>
                </c:pt>
                <c:pt idx="98">
                  <c:v>0.34058360450489289</c:v>
                </c:pt>
                <c:pt idx="99">
                  <c:v>0.34058360450489289</c:v>
                </c:pt>
                <c:pt idx="100">
                  <c:v>0.34058360450489289</c:v>
                </c:pt>
                <c:pt idx="101">
                  <c:v>0.34058360450489289</c:v>
                </c:pt>
                <c:pt idx="102">
                  <c:v>0.34058360450489289</c:v>
                </c:pt>
                <c:pt idx="103">
                  <c:v>0.34058360450489289</c:v>
                </c:pt>
                <c:pt idx="104">
                  <c:v>0.34058360450489289</c:v>
                </c:pt>
                <c:pt idx="105">
                  <c:v>0.34058360450489289</c:v>
                </c:pt>
                <c:pt idx="106">
                  <c:v>0.34058360450489289</c:v>
                </c:pt>
                <c:pt idx="107">
                  <c:v>0.34058360450489289</c:v>
                </c:pt>
                <c:pt idx="108">
                  <c:v>0.34058360450489289</c:v>
                </c:pt>
                <c:pt idx="109">
                  <c:v>0.34058360450489289</c:v>
                </c:pt>
                <c:pt idx="110">
                  <c:v>0.34058360450489289</c:v>
                </c:pt>
                <c:pt idx="111">
                  <c:v>0.34058360450489289</c:v>
                </c:pt>
                <c:pt idx="112">
                  <c:v>0.34058360450489289</c:v>
                </c:pt>
                <c:pt idx="113">
                  <c:v>0.34058360450489289</c:v>
                </c:pt>
                <c:pt idx="114">
                  <c:v>0.34058360450489289</c:v>
                </c:pt>
                <c:pt idx="115">
                  <c:v>0.34058360450489289</c:v>
                </c:pt>
                <c:pt idx="116">
                  <c:v>0.34058360450489289</c:v>
                </c:pt>
                <c:pt idx="117">
                  <c:v>0.34058360450489289</c:v>
                </c:pt>
                <c:pt idx="118">
                  <c:v>0.34058360450489289</c:v>
                </c:pt>
                <c:pt idx="119">
                  <c:v>0.34058360450489289</c:v>
                </c:pt>
                <c:pt idx="120">
                  <c:v>0.34058360450489289</c:v>
                </c:pt>
                <c:pt idx="121">
                  <c:v>0.34058360450489289</c:v>
                </c:pt>
                <c:pt idx="122">
                  <c:v>0.34058360450489289</c:v>
                </c:pt>
                <c:pt idx="123">
                  <c:v>0.34058360450489289</c:v>
                </c:pt>
                <c:pt idx="124">
                  <c:v>0.34058360450489289</c:v>
                </c:pt>
                <c:pt idx="125">
                  <c:v>0.34058360450489289</c:v>
                </c:pt>
                <c:pt idx="126">
                  <c:v>0.34058360450489289</c:v>
                </c:pt>
                <c:pt idx="127">
                  <c:v>0.34058360450489289</c:v>
                </c:pt>
                <c:pt idx="128">
                  <c:v>0.34058360450489289</c:v>
                </c:pt>
                <c:pt idx="129">
                  <c:v>0.34058360450489289</c:v>
                </c:pt>
                <c:pt idx="130">
                  <c:v>0.34058360450489289</c:v>
                </c:pt>
                <c:pt idx="131">
                  <c:v>0.34058360450489289</c:v>
                </c:pt>
                <c:pt idx="132">
                  <c:v>0.34058360450489289</c:v>
                </c:pt>
                <c:pt idx="133">
                  <c:v>0.34058360450489289</c:v>
                </c:pt>
                <c:pt idx="134">
                  <c:v>0.34058360450489289</c:v>
                </c:pt>
                <c:pt idx="135">
                  <c:v>0.34058360450489289</c:v>
                </c:pt>
                <c:pt idx="136">
                  <c:v>0.34058360450489289</c:v>
                </c:pt>
                <c:pt idx="137">
                  <c:v>0.34058360450489289</c:v>
                </c:pt>
                <c:pt idx="138">
                  <c:v>0.34058360450489289</c:v>
                </c:pt>
                <c:pt idx="139">
                  <c:v>0.34058360450489289</c:v>
                </c:pt>
                <c:pt idx="140">
                  <c:v>0.34058360450489289</c:v>
                </c:pt>
                <c:pt idx="141">
                  <c:v>0.34058360450489289</c:v>
                </c:pt>
                <c:pt idx="142">
                  <c:v>0.34058360450489289</c:v>
                </c:pt>
                <c:pt idx="143">
                  <c:v>0.34058360450489289</c:v>
                </c:pt>
                <c:pt idx="144">
                  <c:v>0.34058360450489289</c:v>
                </c:pt>
                <c:pt idx="145">
                  <c:v>0.34058360450489289</c:v>
                </c:pt>
                <c:pt idx="146">
                  <c:v>0.34058360450489289</c:v>
                </c:pt>
                <c:pt idx="147">
                  <c:v>0.34058360450489289</c:v>
                </c:pt>
                <c:pt idx="148">
                  <c:v>0.34058360450489289</c:v>
                </c:pt>
                <c:pt idx="149">
                  <c:v>0.34058360450489289</c:v>
                </c:pt>
                <c:pt idx="150">
                  <c:v>0.34058360450489289</c:v>
                </c:pt>
                <c:pt idx="151">
                  <c:v>0.34058360450489289</c:v>
                </c:pt>
                <c:pt idx="152">
                  <c:v>0.34058360450489289</c:v>
                </c:pt>
                <c:pt idx="153">
                  <c:v>0.34058360450489289</c:v>
                </c:pt>
                <c:pt idx="154">
                  <c:v>0.34058360450489289</c:v>
                </c:pt>
                <c:pt idx="155">
                  <c:v>0.34058360450489289</c:v>
                </c:pt>
                <c:pt idx="156">
                  <c:v>0.34058360450489289</c:v>
                </c:pt>
                <c:pt idx="157">
                  <c:v>0.34058360450489289</c:v>
                </c:pt>
                <c:pt idx="158">
                  <c:v>0.34058360450489289</c:v>
                </c:pt>
                <c:pt idx="159">
                  <c:v>0.34058360450489289</c:v>
                </c:pt>
                <c:pt idx="160">
                  <c:v>0.34058360450489289</c:v>
                </c:pt>
                <c:pt idx="161">
                  <c:v>0.34058360450489289</c:v>
                </c:pt>
                <c:pt idx="162">
                  <c:v>0.34058360450489289</c:v>
                </c:pt>
                <c:pt idx="163">
                  <c:v>0.34058360450489289</c:v>
                </c:pt>
                <c:pt idx="164">
                  <c:v>0.34058360450489289</c:v>
                </c:pt>
                <c:pt idx="165">
                  <c:v>0.34058360450489289</c:v>
                </c:pt>
                <c:pt idx="166">
                  <c:v>0.34058360450489289</c:v>
                </c:pt>
                <c:pt idx="167">
                  <c:v>0.34058360450489289</c:v>
                </c:pt>
                <c:pt idx="168">
                  <c:v>0.34058360450489289</c:v>
                </c:pt>
                <c:pt idx="169">
                  <c:v>0.34058360450489289</c:v>
                </c:pt>
                <c:pt idx="170">
                  <c:v>0.34058360450489289</c:v>
                </c:pt>
                <c:pt idx="171">
                  <c:v>0.34058360450489289</c:v>
                </c:pt>
                <c:pt idx="172">
                  <c:v>0.34058360450489289</c:v>
                </c:pt>
                <c:pt idx="173">
                  <c:v>0.34058360450489289</c:v>
                </c:pt>
                <c:pt idx="174">
                  <c:v>0.34058360450489289</c:v>
                </c:pt>
                <c:pt idx="175">
                  <c:v>0.34058360450489289</c:v>
                </c:pt>
                <c:pt idx="176">
                  <c:v>0.34058360450489289</c:v>
                </c:pt>
                <c:pt idx="177">
                  <c:v>0.34058360450489289</c:v>
                </c:pt>
                <c:pt idx="178">
                  <c:v>0.34058360450489289</c:v>
                </c:pt>
                <c:pt idx="179">
                  <c:v>0.34058360450489289</c:v>
                </c:pt>
                <c:pt idx="180">
                  <c:v>0.34058360450489289</c:v>
                </c:pt>
                <c:pt idx="181">
                  <c:v>0.34058360450489289</c:v>
                </c:pt>
                <c:pt idx="182">
                  <c:v>0.34058360450489289</c:v>
                </c:pt>
                <c:pt idx="183">
                  <c:v>0.34058360450489289</c:v>
                </c:pt>
                <c:pt idx="184">
                  <c:v>0.34058360450489289</c:v>
                </c:pt>
                <c:pt idx="185">
                  <c:v>0.34058360450489289</c:v>
                </c:pt>
                <c:pt idx="186">
                  <c:v>0.34058360450489289</c:v>
                </c:pt>
                <c:pt idx="187">
                  <c:v>0.34058360450489289</c:v>
                </c:pt>
                <c:pt idx="188">
                  <c:v>0.34058360450489289</c:v>
                </c:pt>
                <c:pt idx="189">
                  <c:v>0.34058360450489289</c:v>
                </c:pt>
                <c:pt idx="190">
                  <c:v>0.34058360450489289</c:v>
                </c:pt>
                <c:pt idx="191">
                  <c:v>0.34058360450489289</c:v>
                </c:pt>
                <c:pt idx="192">
                  <c:v>0.34058360450489289</c:v>
                </c:pt>
                <c:pt idx="193">
                  <c:v>0.34058360450489289</c:v>
                </c:pt>
                <c:pt idx="194">
                  <c:v>0.34058360450489289</c:v>
                </c:pt>
                <c:pt idx="195">
                  <c:v>0.34058360450489289</c:v>
                </c:pt>
                <c:pt idx="196">
                  <c:v>0.34058360450489289</c:v>
                </c:pt>
                <c:pt idx="197">
                  <c:v>0.34058360450489289</c:v>
                </c:pt>
                <c:pt idx="198">
                  <c:v>0.34058360450489289</c:v>
                </c:pt>
                <c:pt idx="199">
                  <c:v>0.34058360450489289</c:v>
                </c:pt>
                <c:pt idx="200">
                  <c:v>0.34058360450489289</c:v>
                </c:pt>
                <c:pt idx="201">
                  <c:v>0.34058360450489289</c:v>
                </c:pt>
                <c:pt idx="202">
                  <c:v>0.34058360450489289</c:v>
                </c:pt>
                <c:pt idx="203">
                  <c:v>0.34058360450489289</c:v>
                </c:pt>
                <c:pt idx="204">
                  <c:v>0.34058360450489289</c:v>
                </c:pt>
                <c:pt idx="205">
                  <c:v>0.34058360450489289</c:v>
                </c:pt>
                <c:pt idx="206">
                  <c:v>0.34058360450489289</c:v>
                </c:pt>
                <c:pt idx="207">
                  <c:v>0.34058360450489289</c:v>
                </c:pt>
                <c:pt idx="208">
                  <c:v>0.34058360450489289</c:v>
                </c:pt>
                <c:pt idx="209">
                  <c:v>0.34058360450489289</c:v>
                </c:pt>
                <c:pt idx="210">
                  <c:v>0.34058360450489289</c:v>
                </c:pt>
                <c:pt idx="211">
                  <c:v>0.34058360450489289</c:v>
                </c:pt>
                <c:pt idx="212">
                  <c:v>0.34058360450489289</c:v>
                </c:pt>
                <c:pt idx="213">
                  <c:v>0.34058360450489289</c:v>
                </c:pt>
                <c:pt idx="214">
                  <c:v>0.34058360450489289</c:v>
                </c:pt>
                <c:pt idx="215">
                  <c:v>0.34058360450489289</c:v>
                </c:pt>
                <c:pt idx="216">
                  <c:v>0.34058360450489289</c:v>
                </c:pt>
                <c:pt idx="217">
                  <c:v>0.34058360450489289</c:v>
                </c:pt>
                <c:pt idx="218">
                  <c:v>0.34058360450489289</c:v>
                </c:pt>
                <c:pt idx="219">
                  <c:v>0.34058360450489289</c:v>
                </c:pt>
                <c:pt idx="220">
                  <c:v>0.34058360450489289</c:v>
                </c:pt>
                <c:pt idx="221">
                  <c:v>0.34058360450489289</c:v>
                </c:pt>
                <c:pt idx="222">
                  <c:v>0.34058360450489289</c:v>
                </c:pt>
                <c:pt idx="223">
                  <c:v>0.34058360450489289</c:v>
                </c:pt>
                <c:pt idx="224">
                  <c:v>0.34058360450489289</c:v>
                </c:pt>
                <c:pt idx="225">
                  <c:v>0.34058360450489289</c:v>
                </c:pt>
                <c:pt idx="226">
                  <c:v>0.34058360450489289</c:v>
                </c:pt>
                <c:pt idx="227">
                  <c:v>0.34058360450489289</c:v>
                </c:pt>
                <c:pt idx="228">
                  <c:v>0.34058360450489289</c:v>
                </c:pt>
                <c:pt idx="229">
                  <c:v>0.34058360450489289</c:v>
                </c:pt>
                <c:pt idx="230">
                  <c:v>0.34058360450489289</c:v>
                </c:pt>
                <c:pt idx="231">
                  <c:v>0.34058360450489289</c:v>
                </c:pt>
                <c:pt idx="232">
                  <c:v>0.34058360450489289</c:v>
                </c:pt>
                <c:pt idx="233">
                  <c:v>0.34058360450489289</c:v>
                </c:pt>
                <c:pt idx="234">
                  <c:v>0.34058360450489289</c:v>
                </c:pt>
                <c:pt idx="235">
                  <c:v>0.34058360450489289</c:v>
                </c:pt>
                <c:pt idx="236">
                  <c:v>0.34058360450489289</c:v>
                </c:pt>
                <c:pt idx="237">
                  <c:v>0.34058360450489289</c:v>
                </c:pt>
                <c:pt idx="238">
                  <c:v>0.34058360450489289</c:v>
                </c:pt>
                <c:pt idx="239">
                  <c:v>0.34058360450489289</c:v>
                </c:pt>
                <c:pt idx="240">
                  <c:v>0.34058360450489289</c:v>
                </c:pt>
                <c:pt idx="241">
                  <c:v>0.34058360450489289</c:v>
                </c:pt>
                <c:pt idx="242">
                  <c:v>0.34058360450489289</c:v>
                </c:pt>
                <c:pt idx="243">
                  <c:v>0.34058360450489289</c:v>
                </c:pt>
                <c:pt idx="244">
                  <c:v>0.34058360450489289</c:v>
                </c:pt>
                <c:pt idx="245">
                  <c:v>0.34058360450489289</c:v>
                </c:pt>
                <c:pt idx="246">
                  <c:v>0.34058360450489289</c:v>
                </c:pt>
                <c:pt idx="247">
                  <c:v>0.34058360450489289</c:v>
                </c:pt>
                <c:pt idx="248">
                  <c:v>0.34058360450489289</c:v>
                </c:pt>
                <c:pt idx="249">
                  <c:v>0.34058360450489289</c:v>
                </c:pt>
                <c:pt idx="250">
                  <c:v>0.34058360450489289</c:v>
                </c:pt>
                <c:pt idx="251">
                  <c:v>0.34058360450489289</c:v>
                </c:pt>
                <c:pt idx="252">
                  <c:v>0.34058360450489289</c:v>
                </c:pt>
                <c:pt idx="253">
                  <c:v>0.34058360450489289</c:v>
                </c:pt>
                <c:pt idx="254">
                  <c:v>0.34058360450489289</c:v>
                </c:pt>
                <c:pt idx="255">
                  <c:v>0.34058360450489289</c:v>
                </c:pt>
                <c:pt idx="256">
                  <c:v>0.34058360450489289</c:v>
                </c:pt>
                <c:pt idx="257">
                  <c:v>0.34058360450489289</c:v>
                </c:pt>
                <c:pt idx="258">
                  <c:v>0.34058360450489289</c:v>
                </c:pt>
                <c:pt idx="259">
                  <c:v>0.34058360450489289</c:v>
                </c:pt>
                <c:pt idx="260">
                  <c:v>0.34058360450489289</c:v>
                </c:pt>
                <c:pt idx="261">
                  <c:v>0.34058360450489289</c:v>
                </c:pt>
                <c:pt idx="262">
                  <c:v>0.34058360450489289</c:v>
                </c:pt>
                <c:pt idx="263">
                  <c:v>0.34058360450489289</c:v>
                </c:pt>
                <c:pt idx="264">
                  <c:v>0.34058360450489289</c:v>
                </c:pt>
                <c:pt idx="265">
                  <c:v>0.34058360450489289</c:v>
                </c:pt>
                <c:pt idx="266">
                  <c:v>0.34058360450489289</c:v>
                </c:pt>
                <c:pt idx="267">
                  <c:v>0.34058360450489289</c:v>
                </c:pt>
                <c:pt idx="268">
                  <c:v>0.34058360450489289</c:v>
                </c:pt>
                <c:pt idx="269">
                  <c:v>0.34058360450489289</c:v>
                </c:pt>
                <c:pt idx="270">
                  <c:v>0.34058360450489289</c:v>
                </c:pt>
                <c:pt idx="271">
                  <c:v>0.34058360450489289</c:v>
                </c:pt>
                <c:pt idx="272">
                  <c:v>0.34058360450489289</c:v>
                </c:pt>
                <c:pt idx="273">
                  <c:v>0.34058360450489289</c:v>
                </c:pt>
                <c:pt idx="274">
                  <c:v>0.34058360450489289</c:v>
                </c:pt>
                <c:pt idx="275">
                  <c:v>0.34058360450489289</c:v>
                </c:pt>
                <c:pt idx="276">
                  <c:v>0.34058360450489289</c:v>
                </c:pt>
                <c:pt idx="277">
                  <c:v>0.34058360450489289</c:v>
                </c:pt>
                <c:pt idx="278">
                  <c:v>0.34058360450489289</c:v>
                </c:pt>
                <c:pt idx="279">
                  <c:v>0.34058360450489289</c:v>
                </c:pt>
                <c:pt idx="280">
                  <c:v>0.34058360450489289</c:v>
                </c:pt>
                <c:pt idx="281">
                  <c:v>0.34058360450489289</c:v>
                </c:pt>
                <c:pt idx="282">
                  <c:v>0.34058360450489289</c:v>
                </c:pt>
                <c:pt idx="283">
                  <c:v>0.34058360450489289</c:v>
                </c:pt>
                <c:pt idx="284">
                  <c:v>0.34058360450489289</c:v>
                </c:pt>
                <c:pt idx="285">
                  <c:v>0.34058360450489289</c:v>
                </c:pt>
                <c:pt idx="286">
                  <c:v>0.34058360450489289</c:v>
                </c:pt>
                <c:pt idx="287">
                  <c:v>0.34058360450489289</c:v>
                </c:pt>
                <c:pt idx="288">
                  <c:v>0.34058360450489289</c:v>
                </c:pt>
                <c:pt idx="289">
                  <c:v>0.34058360450489289</c:v>
                </c:pt>
                <c:pt idx="290">
                  <c:v>0.34058360450489289</c:v>
                </c:pt>
                <c:pt idx="291">
                  <c:v>0.34058360450489289</c:v>
                </c:pt>
                <c:pt idx="292">
                  <c:v>0.34058360450489289</c:v>
                </c:pt>
                <c:pt idx="293">
                  <c:v>0.34058360450489289</c:v>
                </c:pt>
                <c:pt idx="294">
                  <c:v>0.34058360450489289</c:v>
                </c:pt>
                <c:pt idx="295">
                  <c:v>0.34058360450489289</c:v>
                </c:pt>
                <c:pt idx="296">
                  <c:v>0.34058360450489289</c:v>
                </c:pt>
                <c:pt idx="297">
                  <c:v>0.34058360450489289</c:v>
                </c:pt>
                <c:pt idx="298">
                  <c:v>0.34058360450489289</c:v>
                </c:pt>
                <c:pt idx="299">
                  <c:v>0.34058360450489289</c:v>
                </c:pt>
                <c:pt idx="300">
                  <c:v>0.34058360450489289</c:v>
                </c:pt>
                <c:pt idx="301">
                  <c:v>0.34058360450489289</c:v>
                </c:pt>
                <c:pt idx="302">
                  <c:v>0.34058360450489289</c:v>
                </c:pt>
                <c:pt idx="303">
                  <c:v>0.34058360450489289</c:v>
                </c:pt>
                <c:pt idx="304">
                  <c:v>0.34058360450489289</c:v>
                </c:pt>
                <c:pt idx="305">
                  <c:v>0.34058360450489289</c:v>
                </c:pt>
                <c:pt idx="306">
                  <c:v>0.34058360450489289</c:v>
                </c:pt>
                <c:pt idx="307">
                  <c:v>0.34058360450489289</c:v>
                </c:pt>
                <c:pt idx="308">
                  <c:v>0.34058360450489289</c:v>
                </c:pt>
                <c:pt idx="309">
                  <c:v>0.34058360450489289</c:v>
                </c:pt>
                <c:pt idx="310">
                  <c:v>0.34058360450489289</c:v>
                </c:pt>
                <c:pt idx="311">
                  <c:v>0.34058360450489289</c:v>
                </c:pt>
                <c:pt idx="312">
                  <c:v>0.34058360450489289</c:v>
                </c:pt>
                <c:pt idx="313">
                  <c:v>0.34058360450489289</c:v>
                </c:pt>
                <c:pt idx="314">
                  <c:v>0.34058360450489289</c:v>
                </c:pt>
                <c:pt idx="315">
                  <c:v>0.34058360450489289</c:v>
                </c:pt>
                <c:pt idx="316">
                  <c:v>0.34058360450489289</c:v>
                </c:pt>
                <c:pt idx="317">
                  <c:v>0.34058360450489289</c:v>
                </c:pt>
                <c:pt idx="318">
                  <c:v>0.34058360450489289</c:v>
                </c:pt>
                <c:pt idx="319">
                  <c:v>0.34058360450489289</c:v>
                </c:pt>
                <c:pt idx="320">
                  <c:v>0.34058360450489289</c:v>
                </c:pt>
                <c:pt idx="321">
                  <c:v>0.34058360450489289</c:v>
                </c:pt>
                <c:pt idx="322">
                  <c:v>0.34058360450489289</c:v>
                </c:pt>
                <c:pt idx="323">
                  <c:v>0.34058360450489289</c:v>
                </c:pt>
                <c:pt idx="324">
                  <c:v>0.34058360450489289</c:v>
                </c:pt>
                <c:pt idx="325">
                  <c:v>0.34058360450489289</c:v>
                </c:pt>
                <c:pt idx="326">
                  <c:v>0.34058360450489289</c:v>
                </c:pt>
                <c:pt idx="327">
                  <c:v>0.34058360450489289</c:v>
                </c:pt>
                <c:pt idx="328">
                  <c:v>0.34058360450489289</c:v>
                </c:pt>
                <c:pt idx="329">
                  <c:v>0.34058360450489289</c:v>
                </c:pt>
                <c:pt idx="330">
                  <c:v>0.34058360450489289</c:v>
                </c:pt>
                <c:pt idx="331">
                  <c:v>0.34058360450489289</c:v>
                </c:pt>
                <c:pt idx="332">
                  <c:v>0.34058360450489289</c:v>
                </c:pt>
                <c:pt idx="333">
                  <c:v>0.34058360450489289</c:v>
                </c:pt>
                <c:pt idx="334">
                  <c:v>0.34058360450489289</c:v>
                </c:pt>
                <c:pt idx="335">
                  <c:v>0.34058360450489289</c:v>
                </c:pt>
                <c:pt idx="336">
                  <c:v>0.34058360450489289</c:v>
                </c:pt>
                <c:pt idx="337">
                  <c:v>0.34058360450489289</c:v>
                </c:pt>
                <c:pt idx="338">
                  <c:v>0.34058360450489289</c:v>
                </c:pt>
                <c:pt idx="339">
                  <c:v>0.34058360450489289</c:v>
                </c:pt>
                <c:pt idx="340">
                  <c:v>0.34058360450489289</c:v>
                </c:pt>
                <c:pt idx="341">
                  <c:v>0.34058360450489289</c:v>
                </c:pt>
                <c:pt idx="342">
                  <c:v>0.34058360450489289</c:v>
                </c:pt>
                <c:pt idx="343">
                  <c:v>0.34058360450489289</c:v>
                </c:pt>
                <c:pt idx="344">
                  <c:v>0.34058360450489289</c:v>
                </c:pt>
                <c:pt idx="345">
                  <c:v>0.34058360450489289</c:v>
                </c:pt>
                <c:pt idx="346">
                  <c:v>0.34058360450489289</c:v>
                </c:pt>
                <c:pt idx="347">
                  <c:v>0.34058360450489289</c:v>
                </c:pt>
                <c:pt idx="348">
                  <c:v>0.34058360450489289</c:v>
                </c:pt>
                <c:pt idx="349">
                  <c:v>0.34058360450489289</c:v>
                </c:pt>
                <c:pt idx="350">
                  <c:v>0.34058360450489289</c:v>
                </c:pt>
                <c:pt idx="351">
                  <c:v>0.34058360450489289</c:v>
                </c:pt>
                <c:pt idx="352">
                  <c:v>0.34058360450489289</c:v>
                </c:pt>
                <c:pt idx="353">
                  <c:v>0.34058360450489289</c:v>
                </c:pt>
                <c:pt idx="354">
                  <c:v>0.34058360450489289</c:v>
                </c:pt>
                <c:pt idx="355">
                  <c:v>0.34058360450489289</c:v>
                </c:pt>
                <c:pt idx="356">
                  <c:v>0.34058360450489289</c:v>
                </c:pt>
                <c:pt idx="357">
                  <c:v>0.34058360450489289</c:v>
                </c:pt>
                <c:pt idx="358">
                  <c:v>0.34058360450489289</c:v>
                </c:pt>
                <c:pt idx="359">
                  <c:v>0.34058360450489289</c:v>
                </c:pt>
                <c:pt idx="360">
                  <c:v>0.34058360450489289</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5"/>
          <c:tx>
            <c:v>BHKW1</c:v>
          </c:tx>
          <c:spPr>
            <a:noFill/>
            <a:ln w="19050">
              <a:solidFill>
                <a:schemeClr val="accent1">
                  <a:lumMod val="40000"/>
                  <a:lumOff val="60000"/>
                </a:schemeClr>
              </a:solidFill>
            </a:ln>
          </c:spPr>
          <c:val>
            <c:numRef>
              <c:f>'Theorie Ausl. el.'!$N$11:$N$888</c:f>
              <c:numCache>
                <c:formatCode>General</c:formatCode>
                <c:ptCount val="878"/>
                <c:pt idx="0">
                  <c:v>0.29316057096623693</c:v>
                </c:pt>
                <c:pt idx="1">
                  <c:v>0.29316057096623693</c:v>
                </c:pt>
                <c:pt idx="2">
                  <c:v>0.29316057096623693</c:v>
                </c:pt>
                <c:pt idx="3">
                  <c:v>0.29316057096623693</c:v>
                </c:pt>
                <c:pt idx="4">
                  <c:v>0.29316057096623693</c:v>
                </c:pt>
                <c:pt idx="5">
                  <c:v>0.29316057096623693</c:v>
                </c:pt>
                <c:pt idx="6">
                  <c:v>0.29316057096623693</c:v>
                </c:pt>
                <c:pt idx="7">
                  <c:v>0.29316057096623693</c:v>
                </c:pt>
                <c:pt idx="8">
                  <c:v>0.29316057096623693</c:v>
                </c:pt>
                <c:pt idx="9">
                  <c:v>0.29316057096623693</c:v>
                </c:pt>
                <c:pt idx="10">
                  <c:v>0.29316057096623693</c:v>
                </c:pt>
                <c:pt idx="11">
                  <c:v>0.29316057096623693</c:v>
                </c:pt>
                <c:pt idx="12">
                  <c:v>0.29316057096623693</c:v>
                </c:pt>
                <c:pt idx="13">
                  <c:v>0.29316057096623693</c:v>
                </c:pt>
                <c:pt idx="14">
                  <c:v>0.29316057096623693</c:v>
                </c:pt>
                <c:pt idx="15">
                  <c:v>0.29316057096623693</c:v>
                </c:pt>
                <c:pt idx="16">
                  <c:v>0.29316057096623693</c:v>
                </c:pt>
                <c:pt idx="17">
                  <c:v>0.29316057096623693</c:v>
                </c:pt>
                <c:pt idx="18">
                  <c:v>0.29316057096623693</c:v>
                </c:pt>
                <c:pt idx="19">
                  <c:v>0.29316057096623693</c:v>
                </c:pt>
                <c:pt idx="20">
                  <c:v>0.29316057096623693</c:v>
                </c:pt>
                <c:pt idx="21">
                  <c:v>0.29316057096623693</c:v>
                </c:pt>
                <c:pt idx="22">
                  <c:v>0.29316057096623693</c:v>
                </c:pt>
                <c:pt idx="23">
                  <c:v>0.29316057096623693</c:v>
                </c:pt>
                <c:pt idx="24">
                  <c:v>0.29316057096623693</c:v>
                </c:pt>
                <c:pt idx="25">
                  <c:v>0.29316057096623693</c:v>
                </c:pt>
                <c:pt idx="26">
                  <c:v>0.29316057096623693</c:v>
                </c:pt>
                <c:pt idx="27">
                  <c:v>0.29316057096623693</c:v>
                </c:pt>
                <c:pt idx="28">
                  <c:v>0.29316057096623693</c:v>
                </c:pt>
                <c:pt idx="29">
                  <c:v>0.29316057096623693</c:v>
                </c:pt>
                <c:pt idx="30">
                  <c:v>0.29316057096623693</c:v>
                </c:pt>
                <c:pt idx="31">
                  <c:v>0.29316057096623693</c:v>
                </c:pt>
                <c:pt idx="32">
                  <c:v>0.29316057096623693</c:v>
                </c:pt>
                <c:pt idx="33">
                  <c:v>0.29316057096623693</c:v>
                </c:pt>
                <c:pt idx="34">
                  <c:v>0.29316057096623693</c:v>
                </c:pt>
                <c:pt idx="35">
                  <c:v>0.29316057096623693</c:v>
                </c:pt>
                <c:pt idx="36">
                  <c:v>0.29316057096623693</c:v>
                </c:pt>
                <c:pt idx="37">
                  <c:v>0.29316057096623693</c:v>
                </c:pt>
                <c:pt idx="38">
                  <c:v>0.29316057096623693</c:v>
                </c:pt>
                <c:pt idx="39">
                  <c:v>0.29316057096623693</c:v>
                </c:pt>
                <c:pt idx="40">
                  <c:v>0.29316057096623693</c:v>
                </c:pt>
                <c:pt idx="41">
                  <c:v>0.29316057096623693</c:v>
                </c:pt>
                <c:pt idx="42">
                  <c:v>0.29316057096623693</c:v>
                </c:pt>
                <c:pt idx="43">
                  <c:v>0.29316057096623693</c:v>
                </c:pt>
                <c:pt idx="44">
                  <c:v>0.29316057096623693</c:v>
                </c:pt>
                <c:pt idx="45">
                  <c:v>0.29316057096623693</c:v>
                </c:pt>
                <c:pt idx="46">
                  <c:v>0.29316057096623693</c:v>
                </c:pt>
                <c:pt idx="47">
                  <c:v>0.29316057096623693</c:v>
                </c:pt>
                <c:pt idx="48">
                  <c:v>0.29316057096623693</c:v>
                </c:pt>
                <c:pt idx="49">
                  <c:v>0.29316057096623693</c:v>
                </c:pt>
                <c:pt idx="50">
                  <c:v>0.29316057096623693</c:v>
                </c:pt>
                <c:pt idx="51">
                  <c:v>0.29316057096623693</c:v>
                </c:pt>
                <c:pt idx="52">
                  <c:v>0.29316057096623693</c:v>
                </c:pt>
                <c:pt idx="53">
                  <c:v>0.29316057096623693</c:v>
                </c:pt>
                <c:pt idx="54">
                  <c:v>0.29316057096623693</c:v>
                </c:pt>
                <c:pt idx="55">
                  <c:v>0.29316057096623693</c:v>
                </c:pt>
                <c:pt idx="56">
                  <c:v>0.29316057096623693</c:v>
                </c:pt>
                <c:pt idx="57">
                  <c:v>0.29316057096623693</c:v>
                </c:pt>
                <c:pt idx="58">
                  <c:v>0.29316057096623693</c:v>
                </c:pt>
                <c:pt idx="59">
                  <c:v>0.29316057096623693</c:v>
                </c:pt>
                <c:pt idx="60">
                  <c:v>0.29316057096623693</c:v>
                </c:pt>
                <c:pt idx="61">
                  <c:v>0.29316057096623693</c:v>
                </c:pt>
                <c:pt idx="62">
                  <c:v>0.29316057096623693</c:v>
                </c:pt>
                <c:pt idx="63">
                  <c:v>0.29316057096623693</c:v>
                </c:pt>
                <c:pt idx="64">
                  <c:v>0.29316057096623693</c:v>
                </c:pt>
                <c:pt idx="65">
                  <c:v>0.29316057096623693</c:v>
                </c:pt>
                <c:pt idx="66">
                  <c:v>0.29316057096623693</c:v>
                </c:pt>
                <c:pt idx="67">
                  <c:v>0.29316057096623693</c:v>
                </c:pt>
                <c:pt idx="68">
                  <c:v>0.29316057096623693</c:v>
                </c:pt>
                <c:pt idx="69">
                  <c:v>0.29316057096623693</c:v>
                </c:pt>
                <c:pt idx="70">
                  <c:v>0.29316057096623693</c:v>
                </c:pt>
                <c:pt idx="71">
                  <c:v>0.29316057096623693</c:v>
                </c:pt>
                <c:pt idx="72">
                  <c:v>0.29316057096623693</c:v>
                </c:pt>
                <c:pt idx="73">
                  <c:v>0.29316057096623693</c:v>
                </c:pt>
                <c:pt idx="74">
                  <c:v>0.29316057096623693</c:v>
                </c:pt>
                <c:pt idx="75">
                  <c:v>0.29316057096623693</c:v>
                </c:pt>
                <c:pt idx="76">
                  <c:v>0.29316057096623693</c:v>
                </c:pt>
                <c:pt idx="77">
                  <c:v>0.29316057096623693</c:v>
                </c:pt>
                <c:pt idx="78">
                  <c:v>0.29316057096623693</c:v>
                </c:pt>
                <c:pt idx="79">
                  <c:v>0.29316057096623693</c:v>
                </c:pt>
                <c:pt idx="80">
                  <c:v>0.29316057096623693</c:v>
                </c:pt>
                <c:pt idx="81">
                  <c:v>0.29316057096623693</c:v>
                </c:pt>
                <c:pt idx="82">
                  <c:v>0.29316057096623693</c:v>
                </c:pt>
                <c:pt idx="83">
                  <c:v>0.29316057096623693</c:v>
                </c:pt>
                <c:pt idx="84">
                  <c:v>0.29316057096623693</c:v>
                </c:pt>
                <c:pt idx="85">
                  <c:v>0.29316057096623693</c:v>
                </c:pt>
                <c:pt idx="86">
                  <c:v>0.29316057096623693</c:v>
                </c:pt>
                <c:pt idx="87">
                  <c:v>0.29316057096623693</c:v>
                </c:pt>
                <c:pt idx="88">
                  <c:v>0.29316057096623693</c:v>
                </c:pt>
                <c:pt idx="89">
                  <c:v>0.29316057096623693</c:v>
                </c:pt>
                <c:pt idx="90">
                  <c:v>0.29316057096623693</c:v>
                </c:pt>
                <c:pt idx="91">
                  <c:v>0.29316057096623693</c:v>
                </c:pt>
                <c:pt idx="92">
                  <c:v>0.29316057096623693</c:v>
                </c:pt>
                <c:pt idx="93">
                  <c:v>0.29316057096623693</c:v>
                </c:pt>
                <c:pt idx="94">
                  <c:v>0.29316057096623693</c:v>
                </c:pt>
                <c:pt idx="95">
                  <c:v>0.29316057096623693</c:v>
                </c:pt>
                <c:pt idx="96">
                  <c:v>0.29316057096623693</c:v>
                </c:pt>
                <c:pt idx="97">
                  <c:v>0.29316057096623693</c:v>
                </c:pt>
                <c:pt idx="98">
                  <c:v>0.29316057096623693</c:v>
                </c:pt>
                <c:pt idx="99">
                  <c:v>0.29316057096623693</c:v>
                </c:pt>
                <c:pt idx="100">
                  <c:v>0.29316057096623693</c:v>
                </c:pt>
                <c:pt idx="101">
                  <c:v>0.29316057096623693</c:v>
                </c:pt>
                <c:pt idx="102">
                  <c:v>0.29316057096623693</c:v>
                </c:pt>
                <c:pt idx="103">
                  <c:v>0.29316057096623693</c:v>
                </c:pt>
                <c:pt idx="104">
                  <c:v>0.29316057096623693</c:v>
                </c:pt>
                <c:pt idx="105">
                  <c:v>0.29316057096623693</c:v>
                </c:pt>
                <c:pt idx="106">
                  <c:v>0.29316057096623693</c:v>
                </c:pt>
                <c:pt idx="107">
                  <c:v>0.29316057096623693</c:v>
                </c:pt>
                <c:pt idx="108">
                  <c:v>0.29316057096623693</c:v>
                </c:pt>
                <c:pt idx="109">
                  <c:v>0.29316057096623693</c:v>
                </c:pt>
                <c:pt idx="110">
                  <c:v>0.29316057096623693</c:v>
                </c:pt>
                <c:pt idx="111">
                  <c:v>0.29316057096623693</c:v>
                </c:pt>
                <c:pt idx="112">
                  <c:v>0.29316057096623693</c:v>
                </c:pt>
                <c:pt idx="113">
                  <c:v>0.29316057096623693</c:v>
                </c:pt>
                <c:pt idx="114">
                  <c:v>0.29316057096623693</c:v>
                </c:pt>
                <c:pt idx="115">
                  <c:v>0.29316057096623693</c:v>
                </c:pt>
                <c:pt idx="116">
                  <c:v>0.29316057096623693</c:v>
                </c:pt>
                <c:pt idx="117">
                  <c:v>0.29316057096623693</c:v>
                </c:pt>
                <c:pt idx="118">
                  <c:v>0.29316057096623693</c:v>
                </c:pt>
                <c:pt idx="119">
                  <c:v>0.29316057096623693</c:v>
                </c:pt>
                <c:pt idx="120">
                  <c:v>0.29316057096623693</c:v>
                </c:pt>
                <c:pt idx="121">
                  <c:v>0.29316057096623693</c:v>
                </c:pt>
                <c:pt idx="122">
                  <c:v>0.29316057096623693</c:v>
                </c:pt>
                <c:pt idx="123">
                  <c:v>0.29316057096623693</c:v>
                </c:pt>
                <c:pt idx="124">
                  <c:v>0.29316057096623693</c:v>
                </c:pt>
                <c:pt idx="125">
                  <c:v>0.29316057096623693</c:v>
                </c:pt>
                <c:pt idx="126">
                  <c:v>0.29316057096623693</c:v>
                </c:pt>
                <c:pt idx="127">
                  <c:v>0.29316057096623693</c:v>
                </c:pt>
                <c:pt idx="128">
                  <c:v>0.29316057096623693</c:v>
                </c:pt>
                <c:pt idx="129">
                  <c:v>0.29316057096623693</c:v>
                </c:pt>
                <c:pt idx="130">
                  <c:v>0.29316057096623693</c:v>
                </c:pt>
                <c:pt idx="131">
                  <c:v>0.29316057096623693</c:v>
                </c:pt>
                <c:pt idx="132">
                  <c:v>0.29316057096623693</c:v>
                </c:pt>
                <c:pt idx="133">
                  <c:v>0.29316057096623693</c:v>
                </c:pt>
                <c:pt idx="134">
                  <c:v>0.29316057096623693</c:v>
                </c:pt>
                <c:pt idx="135">
                  <c:v>0.29316057096623693</c:v>
                </c:pt>
                <c:pt idx="136">
                  <c:v>0.29316057096623693</c:v>
                </c:pt>
                <c:pt idx="137">
                  <c:v>0.29316057096623693</c:v>
                </c:pt>
                <c:pt idx="138">
                  <c:v>0.29316057096623693</c:v>
                </c:pt>
                <c:pt idx="139">
                  <c:v>0.29316057096623693</c:v>
                </c:pt>
                <c:pt idx="140">
                  <c:v>0.29316057096623693</c:v>
                </c:pt>
                <c:pt idx="141">
                  <c:v>0.29316057096623693</c:v>
                </c:pt>
                <c:pt idx="142">
                  <c:v>0.29316057096623693</c:v>
                </c:pt>
                <c:pt idx="143">
                  <c:v>0.29316057096623693</c:v>
                </c:pt>
                <c:pt idx="144">
                  <c:v>0.29316057096623693</c:v>
                </c:pt>
                <c:pt idx="145">
                  <c:v>0.29316057096623693</c:v>
                </c:pt>
                <c:pt idx="146">
                  <c:v>0.29316057096623693</c:v>
                </c:pt>
                <c:pt idx="147">
                  <c:v>0.29316057096623693</c:v>
                </c:pt>
                <c:pt idx="148">
                  <c:v>0.29316057096623693</c:v>
                </c:pt>
                <c:pt idx="149">
                  <c:v>0.29316057096623693</c:v>
                </c:pt>
                <c:pt idx="150">
                  <c:v>0.29316057096623693</c:v>
                </c:pt>
                <c:pt idx="151">
                  <c:v>0.29316057096623693</c:v>
                </c:pt>
                <c:pt idx="152">
                  <c:v>0.29316057096623693</c:v>
                </c:pt>
                <c:pt idx="153">
                  <c:v>0.29316057096623693</c:v>
                </c:pt>
                <c:pt idx="154">
                  <c:v>0.29316057096623693</c:v>
                </c:pt>
                <c:pt idx="155">
                  <c:v>0.29316057096623693</c:v>
                </c:pt>
                <c:pt idx="156">
                  <c:v>0.29316057096623693</c:v>
                </c:pt>
                <c:pt idx="157">
                  <c:v>0.29316057096623693</c:v>
                </c:pt>
                <c:pt idx="158">
                  <c:v>0.29316057096623693</c:v>
                </c:pt>
                <c:pt idx="159">
                  <c:v>0.29316057096623693</c:v>
                </c:pt>
                <c:pt idx="160">
                  <c:v>0.29316057096623693</c:v>
                </c:pt>
                <c:pt idx="161">
                  <c:v>0.29316057096623693</c:v>
                </c:pt>
                <c:pt idx="162">
                  <c:v>0.29316057096623693</c:v>
                </c:pt>
                <c:pt idx="163">
                  <c:v>0.29316057096623693</c:v>
                </c:pt>
                <c:pt idx="164">
                  <c:v>0.29316057096623693</c:v>
                </c:pt>
                <c:pt idx="165">
                  <c:v>0.29316057096623693</c:v>
                </c:pt>
                <c:pt idx="166">
                  <c:v>0.29316057096623693</c:v>
                </c:pt>
                <c:pt idx="167">
                  <c:v>0.29316057096623693</c:v>
                </c:pt>
                <c:pt idx="168">
                  <c:v>0.29316057096623693</c:v>
                </c:pt>
                <c:pt idx="169">
                  <c:v>0.29316057096623693</c:v>
                </c:pt>
                <c:pt idx="170">
                  <c:v>0.29316057096623693</c:v>
                </c:pt>
                <c:pt idx="171">
                  <c:v>0.29316057096623693</c:v>
                </c:pt>
                <c:pt idx="172">
                  <c:v>0.29316057096623693</c:v>
                </c:pt>
                <c:pt idx="173">
                  <c:v>0.29316057096623693</c:v>
                </c:pt>
                <c:pt idx="174">
                  <c:v>0.29316057096623693</c:v>
                </c:pt>
                <c:pt idx="175">
                  <c:v>0.29316057096623693</c:v>
                </c:pt>
                <c:pt idx="176">
                  <c:v>0.29316057096623693</c:v>
                </c:pt>
                <c:pt idx="177">
                  <c:v>0.29316057096623693</c:v>
                </c:pt>
                <c:pt idx="178">
                  <c:v>0.29316057096623693</c:v>
                </c:pt>
                <c:pt idx="179">
                  <c:v>0.29316057096623693</c:v>
                </c:pt>
                <c:pt idx="180">
                  <c:v>0.29316057096623693</c:v>
                </c:pt>
                <c:pt idx="181">
                  <c:v>0.29316057096623693</c:v>
                </c:pt>
                <c:pt idx="182">
                  <c:v>0.29316057096623693</c:v>
                </c:pt>
                <c:pt idx="183">
                  <c:v>0.29316057096623693</c:v>
                </c:pt>
                <c:pt idx="184">
                  <c:v>0.29316057096623693</c:v>
                </c:pt>
                <c:pt idx="185">
                  <c:v>0.29316057096623693</c:v>
                </c:pt>
                <c:pt idx="186">
                  <c:v>0.29316057096623693</c:v>
                </c:pt>
                <c:pt idx="187">
                  <c:v>0.29316057096623693</c:v>
                </c:pt>
                <c:pt idx="188">
                  <c:v>0.29316057096623693</c:v>
                </c:pt>
                <c:pt idx="189">
                  <c:v>0.29316057096623693</c:v>
                </c:pt>
                <c:pt idx="190">
                  <c:v>0.29316057096623693</c:v>
                </c:pt>
                <c:pt idx="191">
                  <c:v>0.29316057096623693</c:v>
                </c:pt>
                <c:pt idx="192">
                  <c:v>0.29316057096623693</c:v>
                </c:pt>
                <c:pt idx="193">
                  <c:v>0.29316057096623693</c:v>
                </c:pt>
                <c:pt idx="194">
                  <c:v>0.29316057096623693</c:v>
                </c:pt>
                <c:pt idx="195">
                  <c:v>0.29316057096623693</c:v>
                </c:pt>
                <c:pt idx="196">
                  <c:v>0.29316057096623693</c:v>
                </c:pt>
                <c:pt idx="197">
                  <c:v>0.29316057096623693</c:v>
                </c:pt>
                <c:pt idx="198">
                  <c:v>0.29316057096623693</c:v>
                </c:pt>
                <c:pt idx="199">
                  <c:v>0.29316057096623693</c:v>
                </c:pt>
                <c:pt idx="200">
                  <c:v>0.29316057096623693</c:v>
                </c:pt>
                <c:pt idx="201">
                  <c:v>0.29316057096623693</c:v>
                </c:pt>
                <c:pt idx="202">
                  <c:v>0.29316057096623693</c:v>
                </c:pt>
                <c:pt idx="203">
                  <c:v>0.29316057096623693</c:v>
                </c:pt>
                <c:pt idx="204">
                  <c:v>0.29316057096623693</c:v>
                </c:pt>
                <c:pt idx="205">
                  <c:v>0.29316057096623693</c:v>
                </c:pt>
                <c:pt idx="206">
                  <c:v>0.29316057096623693</c:v>
                </c:pt>
                <c:pt idx="207">
                  <c:v>0.29316057096623693</c:v>
                </c:pt>
                <c:pt idx="208">
                  <c:v>0.29316057096623693</c:v>
                </c:pt>
                <c:pt idx="209">
                  <c:v>0.29316057096623693</c:v>
                </c:pt>
                <c:pt idx="210">
                  <c:v>0.29316057096623693</c:v>
                </c:pt>
                <c:pt idx="211">
                  <c:v>0.29316057096623693</c:v>
                </c:pt>
                <c:pt idx="212">
                  <c:v>0.29316057096623693</c:v>
                </c:pt>
                <c:pt idx="213">
                  <c:v>0.29316057096623693</c:v>
                </c:pt>
                <c:pt idx="214">
                  <c:v>0.29316057096623693</c:v>
                </c:pt>
                <c:pt idx="215">
                  <c:v>0.29316057096623693</c:v>
                </c:pt>
                <c:pt idx="216">
                  <c:v>0.29316057096623693</c:v>
                </c:pt>
                <c:pt idx="217">
                  <c:v>0.29316057096623693</c:v>
                </c:pt>
                <c:pt idx="218">
                  <c:v>0.29316057096623693</c:v>
                </c:pt>
                <c:pt idx="219">
                  <c:v>0.29316057096623693</c:v>
                </c:pt>
                <c:pt idx="220">
                  <c:v>0.29316057096623693</c:v>
                </c:pt>
                <c:pt idx="221">
                  <c:v>0.29316057096623693</c:v>
                </c:pt>
                <c:pt idx="222">
                  <c:v>0.29316057096623693</c:v>
                </c:pt>
                <c:pt idx="223">
                  <c:v>0.29316057096623693</c:v>
                </c:pt>
                <c:pt idx="224">
                  <c:v>0.29316057096623693</c:v>
                </c:pt>
                <c:pt idx="225">
                  <c:v>0.29316057096623693</c:v>
                </c:pt>
                <c:pt idx="226">
                  <c:v>0.29316057096623693</c:v>
                </c:pt>
                <c:pt idx="227">
                  <c:v>0.29316057096623693</c:v>
                </c:pt>
                <c:pt idx="228">
                  <c:v>0.29316057096623693</c:v>
                </c:pt>
                <c:pt idx="229">
                  <c:v>0.29316057096623693</c:v>
                </c:pt>
                <c:pt idx="230">
                  <c:v>0.29316057096623693</c:v>
                </c:pt>
                <c:pt idx="231">
                  <c:v>0.29316057096623693</c:v>
                </c:pt>
                <c:pt idx="232">
                  <c:v>0.29316057096623693</c:v>
                </c:pt>
                <c:pt idx="233">
                  <c:v>0.29316057096623693</c:v>
                </c:pt>
                <c:pt idx="234">
                  <c:v>0.29316057096623693</c:v>
                </c:pt>
                <c:pt idx="235">
                  <c:v>0.29316057096623693</c:v>
                </c:pt>
                <c:pt idx="236">
                  <c:v>0.29316057096623693</c:v>
                </c:pt>
                <c:pt idx="237">
                  <c:v>0.29316057096623693</c:v>
                </c:pt>
                <c:pt idx="238">
                  <c:v>0.29316057096623693</c:v>
                </c:pt>
                <c:pt idx="239">
                  <c:v>0.29316057096623693</c:v>
                </c:pt>
                <c:pt idx="240">
                  <c:v>0.29316057096623693</c:v>
                </c:pt>
                <c:pt idx="241">
                  <c:v>0.29316057096623693</c:v>
                </c:pt>
                <c:pt idx="242">
                  <c:v>0.29316057096623693</c:v>
                </c:pt>
                <c:pt idx="243">
                  <c:v>0.29316057096623693</c:v>
                </c:pt>
                <c:pt idx="244">
                  <c:v>0.29316057096623693</c:v>
                </c:pt>
                <c:pt idx="245">
                  <c:v>0.29316057096623693</c:v>
                </c:pt>
                <c:pt idx="246">
                  <c:v>0.29316057096623693</c:v>
                </c:pt>
                <c:pt idx="247">
                  <c:v>0.29316057096623693</c:v>
                </c:pt>
                <c:pt idx="248">
                  <c:v>0.29316057096623693</c:v>
                </c:pt>
                <c:pt idx="249">
                  <c:v>0.29316057096623693</c:v>
                </c:pt>
                <c:pt idx="250">
                  <c:v>0.29316057096623693</c:v>
                </c:pt>
                <c:pt idx="251">
                  <c:v>0.29316057096623693</c:v>
                </c:pt>
                <c:pt idx="252">
                  <c:v>0.29316057096623693</c:v>
                </c:pt>
                <c:pt idx="253">
                  <c:v>0.29316057096623693</c:v>
                </c:pt>
                <c:pt idx="254">
                  <c:v>0.29316057096623693</c:v>
                </c:pt>
                <c:pt idx="255">
                  <c:v>0.29316057096623693</c:v>
                </c:pt>
                <c:pt idx="256">
                  <c:v>0.29316057096623693</c:v>
                </c:pt>
                <c:pt idx="257">
                  <c:v>0.29316057096623693</c:v>
                </c:pt>
                <c:pt idx="258">
                  <c:v>0.29316057096623693</c:v>
                </c:pt>
                <c:pt idx="259">
                  <c:v>0.29316057096623693</c:v>
                </c:pt>
                <c:pt idx="260">
                  <c:v>0.29316057096623693</c:v>
                </c:pt>
                <c:pt idx="261">
                  <c:v>0.29316057096623693</c:v>
                </c:pt>
                <c:pt idx="262">
                  <c:v>0.29316057096623693</c:v>
                </c:pt>
                <c:pt idx="263">
                  <c:v>0.29316057096623693</c:v>
                </c:pt>
                <c:pt idx="264">
                  <c:v>0.29316057096623693</c:v>
                </c:pt>
                <c:pt idx="265">
                  <c:v>0.29316057096623693</c:v>
                </c:pt>
                <c:pt idx="266">
                  <c:v>0.29316057096623693</c:v>
                </c:pt>
                <c:pt idx="267">
                  <c:v>0.29316057096623693</c:v>
                </c:pt>
                <c:pt idx="268">
                  <c:v>0.29316057096623693</c:v>
                </c:pt>
                <c:pt idx="269">
                  <c:v>0.29316057096623693</c:v>
                </c:pt>
                <c:pt idx="270">
                  <c:v>0.29316057096623693</c:v>
                </c:pt>
                <c:pt idx="271">
                  <c:v>0.29316057096623693</c:v>
                </c:pt>
                <c:pt idx="272">
                  <c:v>0.29316057096623693</c:v>
                </c:pt>
                <c:pt idx="273">
                  <c:v>0.29316057096623693</c:v>
                </c:pt>
                <c:pt idx="274">
                  <c:v>0.29316057096623693</c:v>
                </c:pt>
                <c:pt idx="275">
                  <c:v>0.29316057096623693</c:v>
                </c:pt>
                <c:pt idx="276">
                  <c:v>0.29316057096623693</c:v>
                </c:pt>
                <c:pt idx="277">
                  <c:v>0.29316057096623693</c:v>
                </c:pt>
                <c:pt idx="278">
                  <c:v>0.29316057096623693</c:v>
                </c:pt>
                <c:pt idx="279">
                  <c:v>0.29316057096623693</c:v>
                </c:pt>
                <c:pt idx="280">
                  <c:v>0.29316057096623693</c:v>
                </c:pt>
                <c:pt idx="281">
                  <c:v>0.29316057096623693</c:v>
                </c:pt>
                <c:pt idx="282">
                  <c:v>0.29316057096623693</c:v>
                </c:pt>
                <c:pt idx="283">
                  <c:v>0.29316057096623693</c:v>
                </c:pt>
                <c:pt idx="284">
                  <c:v>0.29316057096623693</c:v>
                </c:pt>
                <c:pt idx="285">
                  <c:v>0.29316057096623693</c:v>
                </c:pt>
                <c:pt idx="286">
                  <c:v>0.29316057096623693</c:v>
                </c:pt>
                <c:pt idx="287">
                  <c:v>0.29316057096623693</c:v>
                </c:pt>
                <c:pt idx="288">
                  <c:v>0.29316057096623693</c:v>
                </c:pt>
                <c:pt idx="289">
                  <c:v>0.29316057096623693</c:v>
                </c:pt>
                <c:pt idx="290">
                  <c:v>0.29316057096623693</c:v>
                </c:pt>
                <c:pt idx="291">
                  <c:v>0.29316057096623693</c:v>
                </c:pt>
                <c:pt idx="292">
                  <c:v>0.29316057096623693</c:v>
                </c:pt>
                <c:pt idx="293">
                  <c:v>0.29316057096623693</c:v>
                </c:pt>
                <c:pt idx="294">
                  <c:v>0.29316057096623693</c:v>
                </c:pt>
                <c:pt idx="295">
                  <c:v>0.29316057096623693</c:v>
                </c:pt>
                <c:pt idx="296">
                  <c:v>0.29316057096623693</c:v>
                </c:pt>
                <c:pt idx="297">
                  <c:v>0.29316057096623693</c:v>
                </c:pt>
                <c:pt idx="298">
                  <c:v>0.29316057096623693</c:v>
                </c:pt>
                <c:pt idx="299">
                  <c:v>0.29316057096623693</c:v>
                </c:pt>
                <c:pt idx="300">
                  <c:v>0.29316057096623693</c:v>
                </c:pt>
                <c:pt idx="301">
                  <c:v>0.29316057096623693</c:v>
                </c:pt>
                <c:pt idx="302">
                  <c:v>0.29316057096623693</c:v>
                </c:pt>
                <c:pt idx="303">
                  <c:v>0.29316057096623693</c:v>
                </c:pt>
                <c:pt idx="304">
                  <c:v>0.29316057096623693</c:v>
                </c:pt>
                <c:pt idx="305">
                  <c:v>0.29316057096623693</c:v>
                </c:pt>
                <c:pt idx="306">
                  <c:v>0.29316057096623693</c:v>
                </c:pt>
                <c:pt idx="307">
                  <c:v>0.29316057096623693</c:v>
                </c:pt>
                <c:pt idx="308">
                  <c:v>0.29316057096623693</c:v>
                </c:pt>
                <c:pt idx="309">
                  <c:v>0.29316057096623693</c:v>
                </c:pt>
                <c:pt idx="310">
                  <c:v>0.29316057096623693</c:v>
                </c:pt>
                <c:pt idx="311">
                  <c:v>0.29316057096623693</c:v>
                </c:pt>
                <c:pt idx="312">
                  <c:v>0.29316057096623693</c:v>
                </c:pt>
                <c:pt idx="313">
                  <c:v>0.29316057096623693</c:v>
                </c:pt>
                <c:pt idx="314">
                  <c:v>0.29316057096623693</c:v>
                </c:pt>
                <c:pt idx="315">
                  <c:v>0.29316057096623693</c:v>
                </c:pt>
                <c:pt idx="316">
                  <c:v>0.29316057096623693</c:v>
                </c:pt>
                <c:pt idx="317">
                  <c:v>0.29316057096623693</c:v>
                </c:pt>
                <c:pt idx="318">
                  <c:v>0.29316057096623693</c:v>
                </c:pt>
                <c:pt idx="319">
                  <c:v>0.29316057096623693</c:v>
                </c:pt>
                <c:pt idx="320">
                  <c:v>0.29316057096623693</c:v>
                </c:pt>
                <c:pt idx="321">
                  <c:v>0.29316057096623693</c:v>
                </c:pt>
                <c:pt idx="322">
                  <c:v>0.29316057096623693</c:v>
                </c:pt>
                <c:pt idx="323">
                  <c:v>0.29316057096623693</c:v>
                </c:pt>
                <c:pt idx="324">
                  <c:v>0.29316057096623693</c:v>
                </c:pt>
                <c:pt idx="325">
                  <c:v>0.29316057096623693</c:v>
                </c:pt>
                <c:pt idx="326">
                  <c:v>0.29316057096623693</c:v>
                </c:pt>
                <c:pt idx="327">
                  <c:v>0.29316057096623693</c:v>
                </c:pt>
                <c:pt idx="328">
                  <c:v>0.29316057096623693</c:v>
                </c:pt>
                <c:pt idx="329">
                  <c:v>0.29316057096623693</c:v>
                </c:pt>
                <c:pt idx="330">
                  <c:v>0.29316057096623693</c:v>
                </c:pt>
                <c:pt idx="331">
                  <c:v>0.29316057096623693</c:v>
                </c:pt>
                <c:pt idx="332">
                  <c:v>0.29316057096623693</c:v>
                </c:pt>
                <c:pt idx="333">
                  <c:v>0.29316057096623693</c:v>
                </c:pt>
                <c:pt idx="334">
                  <c:v>0.29316057096623693</c:v>
                </c:pt>
                <c:pt idx="335">
                  <c:v>0.29316057096623693</c:v>
                </c:pt>
                <c:pt idx="336">
                  <c:v>0.29316057096623693</c:v>
                </c:pt>
                <c:pt idx="337">
                  <c:v>0.29316057096623693</c:v>
                </c:pt>
                <c:pt idx="338">
                  <c:v>0.29316057096623693</c:v>
                </c:pt>
                <c:pt idx="339">
                  <c:v>0.29316057096623693</c:v>
                </c:pt>
                <c:pt idx="340">
                  <c:v>0.29316057096623693</c:v>
                </c:pt>
                <c:pt idx="341">
                  <c:v>0.29316057096623693</c:v>
                </c:pt>
                <c:pt idx="342">
                  <c:v>0.29316057096623693</c:v>
                </c:pt>
                <c:pt idx="343">
                  <c:v>0.29316057096623693</c:v>
                </c:pt>
                <c:pt idx="344">
                  <c:v>0.29316057096623693</c:v>
                </c:pt>
                <c:pt idx="345">
                  <c:v>0.29316057096623693</c:v>
                </c:pt>
                <c:pt idx="346">
                  <c:v>0.29316057096623693</c:v>
                </c:pt>
                <c:pt idx="347">
                  <c:v>0.29316057096623693</c:v>
                </c:pt>
                <c:pt idx="348">
                  <c:v>0.29316057096623693</c:v>
                </c:pt>
                <c:pt idx="349">
                  <c:v>0.29316057096623693</c:v>
                </c:pt>
                <c:pt idx="350">
                  <c:v>0.29316057096623693</c:v>
                </c:pt>
                <c:pt idx="351">
                  <c:v>0.29316057096623693</c:v>
                </c:pt>
                <c:pt idx="352">
                  <c:v>0.29316057096623693</c:v>
                </c:pt>
                <c:pt idx="353">
                  <c:v>0.29316057096623693</c:v>
                </c:pt>
                <c:pt idx="354">
                  <c:v>0.29316057096623693</c:v>
                </c:pt>
                <c:pt idx="355">
                  <c:v>0.29316057096623693</c:v>
                </c:pt>
                <c:pt idx="356">
                  <c:v>0.29316057096623693</c:v>
                </c:pt>
                <c:pt idx="357">
                  <c:v>0.29316057096623693</c:v>
                </c:pt>
                <c:pt idx="358">
                  <c:v>0.29316057096623693</c:v>
                </c:pt>
                <c:pt idx="359">
                  <c:v>0.29316057096623693</c:v>
                </c:pt>
                <c:pt idx="360">
                  <c:v>0.29316057096623693</c:v>
                </c:pt>
                <c:pt idx="361">
                  <c:v>0.29316057096623693</c:v>
                </c:pt>
                <c:pt idx="362">
                  <c:v>0.29316057096623693</c:v>
                </c:pt>
                <c:pt idx="363">
                  <c:v>0.29316057096623693</c:v>
                </c:pt>
                <c:pt idx="364">
                  <c:v>0.29316057096623693</c:v>
                </c:pt>
                <c:pt idx="365">
                  <c:v>0.29316057096623693</c:v>
                </c:pt>
                <c:pt idx="366">
                  <c:v>0.29316057096623693</c:v>
                </c:pt>
                <c:pt idx="367">
                  <c:v>0.29316057096623693</c:v>
                </c:pt>
                <c:pt idx="368">
                  <c:v>0.29316057096623693</c:v>
                </c:pt>
                <c:pt idx="369">
                  <c:v>0.29316057096623693</c:v>
                </c:pt>
                <c:pt idx="370">
                  <c:v>0.29316057096623693</c:v>
                </c:pt>
                <c:pt idx="371">
                  <c:v>0.29316057096623693</c:v>
                </c:pt>
                <c:pt idx="372">
                  <c:v>0.29316057096623693</c:v>
                </c:pt>
                <c:pt idx="373">
                  <c:v>0.29316057096623693</c:v>
                </c:pt>
                <c:pt idx="374">
                  <c:v>0.29316057096623693</c:v>
                </c:pt>
                <c:pt idx="375">
                  <c:v>0.29316057096623693</c:v>
                </c:pt>
                <c:pt idx="376">
                  <c:v>0.29316057096623693</c:v>
                </c:pt>
                <c:pt idx="377">
                  <c:v>0.29316057096623693</c:v>
                </c:pt>
                <c:pt idx="378">
                  <c:v>0.29316057096623693</c:v>
                </c:pt>
                <c:pt idx="379">
                  <c:v>0.29316057096623693</c:v>
                </c:pt>
                <c:pt idx="380">
                  <c:v>0.29316057096623693</c:v>
                </c:pt>
                <c:pt idx="381">
                  <c:v>0.29316057096623693</c:v>
                </c:pt>
                <c:pt idx="382">
                  <c:v>0.29316057096623693</c:v>
                </c:pt>
                <c:pt idx="383">
                  <c:v>0.29316057096623693</c:v>
                </c:pt>
                <c:pt idx="384">
                  <c:v>0.29316057096623693</c:v>
                </c:pt>
                <c:pt idx="385">
                  <c:v>0.29316057096623693</c:v>
                </c:pt>
                <c:pt idx="386">
                  <c:v>0.29316057096623693</c:v>
                </c:pt>
                <c:pt idx="387">
                  <c:v>0.29316057096623693</c:v>
                </c:pt>
                <c:pt idx="388">
                  <c:v>0.29316057096623693</c:v>
                </c:pt>
                <c:pt idx="389">
                  <c:v>0.29316057096623693</c:v>
                </c:pt>
                <c:pt idx="390">
                  <c:v>0.29316057096623693</c:v>
                </c:pt>
                <c:pt idx="391">
                  <c:v>0.29316057096623693</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71407616"/>
        <c:axId val="198929216"/>
      </c:areaChart>
      <c:catAx>
        <c:axId val="71407616"/>
        <c:scaling>
          <c:orientation val="minMax"/>
        </c:scaling>
        <c:delete val="0"/>
        <c:axPos val="b"/>
        <c:title>
          <c:tx>
            <c:rich>
              <a:bodyPr/>
              <a:lstStyle/>
              <a:p>
                <a:pPr>
                  <a:defRPr/>
                </a:pPr>
                <a:r>
                  <a:rPr lang="en-US"/>
                  <a:t>Anteil Jahresstunden</a:t>
                </a:r>
              </a:p>
            </c:rich>
          </c:tx>
          <c:overlay val="0"/>
        </c:title>
        <c:numFmt formatCode="#,##0.00" sourceLinked="0"/>
        <c:majorTickMark val="out"/>
        <c:minorTickMark val="out"/>
        <c:tickLblPos val="nextTo"/>
        <c:crossAx val="198929216"/>
        <c:crosses val="autoZero"/>
        <c:auto val="1"/>
        <c:lblAlgn val="ctr"/>
        <c:lblOffset val="100"/>
        <c:tickLblSkip val="88"/>
        <c:tickMarkSkip val="88"/>
        <c:noMultiLvlLbl val="0"/>
      </c:catAx>
      <c:valAx>
        <c:axId val="198929216"/>
        <c:scaling>
          <c:orientation val="minMax"/>
          <c:max val="1.0900000000000001"/>
          <c:min val="0"/>
        </c:scaling>
        <c:delete val="0"/>
        <c:axPos val="l"/>
        <c:title>
          <c:tx>
            <c:rich>
              <a:bodyPr rot="-5400000" vert="horz"/>
              <a:lstStyle/>
              <a:p>
                <a:pPr>
                  <a:defRPr/>
                </a:pPr>
                <a:r>
                  <a:rPr lang="en-US"/>
                  <a:t>normierte el. Leistung</a:t>
                </a:r>
              </a:p>
            </c:rich>
          </c:tx>
          <c:layout>
            <c:manualLayout>
              <c:xMode val="edge"/>
              <c:yMode val="edge"/>
              <c:x val="1.7383693089172168E-2"/>
              <c:y val="4.9874599008457303E-2"/>
            </c:manualLayout>
          </c:layout>
          <c:overlay val="0"/>
        </c:title>
        <c:numFmt formatCode="General" sourceLinked="1"/>
        <c:majorTickMark val="out"/>
        <c:minorTickMark val="out"/>
        <c:tickLblPos val="nextTo"/>
        <c:crossAx val="71407616"/>
        <c:crosses val="autoZero"/>
        <c:crossBetween val="midCat"/>
        <c:majorUnit val="0.1"/>
        <c:minorUnit val="5.0000000000000024E-2"/>
      </c:valAx>
    </c:plotArea>
    <c:legend>
      <c:legendPos val="r"/>
      <c:legendEntry>
        <c:idx val="1"/>
        <c:delete val="1"/>
      </c:legendEntry>
      <c:legendEntry>
        <c:idx val="3"/>
        <c:delete val="1"/>
      </c:legendEntry>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Strom</a:t>
            </a:r>
          </a:p>
        </c:rich>
      </c:tx>
      <c:overlay val="1"/>
    </c:title>
    <c:autoTitleDeleted val="0"/>
    <c:plotArea>
      <c:layout>
        <c:manualLayout>
          <c:layoutTarget val="inner"/>
          <c:xMode val="edge"/>
          <c:yMode val="edge"/>
          <c:x val="0.12533420369085987"/>
          <c:y val="5.1400554097404488E-2"/>
          <c:w val="0.80814491452817228"/>
          <c:h val="0.81410104986876641"/>
        </c:manualLayout>
      </c:layout>
      <c:scatterChart>
        <c:scatterStyle val="lineMarker"/>
        <c:varyColors val="0"/>
        <c:ser>
          <c:idx val="0"/>
          <c:order val="0"/>
          <c:tx>
            <c:v>JDL Strombedarf</c:v>
          </c:tx>
          <c:spPr>
            <a:ln w="19050">
              <a:solidFill>
                <a:schemeClr val="tx1"/>
              </a:solidFill>
            </a:ln>
          </c:spPr>
          <c:marker>
            <c:symbol val="none"/>
          </c:marker>
          <c:dLbls>
            <c:dLbl>
              <c:idx val="0"/>
              <c:layout>
                <c:manualLayout>
                  <c:x val="-6.7389244738190164E-3"/>
                  <c:y val="0"/>
                </c:manualLayout>
              </c:layout>
              <c:tx>
                <c:strRef>
                  <c:f>'Auslegung elektrisch'!$B$8</c:f>
                  <c:strCache>
                    <c:ptCount val="1"/>
                    <c:pt idx="0">
                      <c:v>61,0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0.32808988764044944</c:v>
                </c:pt>
              </c:numCache>
            </c:numRef>
          </c:yVal>
          <c:smooth val="0"/>
        </c:ser>
        <c:ser>
          <c:idx val="1"/>
          <c:order val="6"/>
          <c:tx>
            <c:v>BHKW</c:v>
          </c:tx>
          <c:spPr>
            <a:ln w="19050">
              <a:solidFill>
                <a:schemeClr val="tx2"/>
              </a:solidFill>
            </a:ln>
          </c:spPr>
          <c:marker>
            <c:symbol val="none"/>
          </c:marker>
          <c:dLbls>
            <c:dLbl>
              <c:idx val="1"/>
              <c:layout>
                <c:manualLayout>
                  <c:x val="-2.6085011185682353E-2"/>
                  <c:y val="-3.154572891503328E-2"/>
                </c:manualLayout>
              </c:layout>
              <c:tx>
                <c:strRef>
                  <c:f>'Auslegung elektrisch'!$M$3</c:f>
                  <c:strCache>
                    <c:ptCount val="1"/>
                    <c:pt idx="0">
                      <c:v>5.298 h</c:v>
                    </c:pt>
                  </c:strCache>
                </c:strRef>
              </c:tx>
              <c:dLblPos val="r"/>
              <c:showLegendKey val="0"/>
              <c:showVal val="1"/>
              <c:showCatName val="0"/>
              <c:showSerName val="0"/>
              <c:showPercent val="0"/>
              <c:showBubbleSize val="0"/>
            </c:dLbl>
            <c:dLbl>
              <c:idx val="735"/>
              <c:tx>
                <c:strRef>
                  <c:f>'Auslegung elektrisch'!$B$52</c:f>
                  <c:strCache>
                    <c:ptCount val="1"/>
                    <c:pt idx="0">
                      <c:v>5.298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5297.8579976581059</c:v>
                </c:pt>
                <c:pt idx="2">
                  <c:v>5297.8579976581059</c:v>
                </c:pt>
              </c:numCache>
            </c:numRef>
          </c:xVal>
          <c:yVal>
            <c:numRef>
              <c:f>('Auslegung elektrisch'!$M$4,'Auslegung elektrisch'!$M$4,'Auslegung elektrisch'!$M$5)</c:f>
              <c:numCache>
                <c:formatCode>General</c:formatCode>
                <c:ptCount val="3"/>
                <c:pt idx="0">
                  <c:v>0.32808988764044944</c:v>
                </c:pt>
                <c:pt idx="1">
                  <c:v>0.32808988764044944</c:v>
                </c:pt>
                <c:pt idx="2">
                  <c:v>0</c:v>
                </c:pt>
              </c:numCache>
            </c:numRef>
          </c:yVal>
          <c:smooth val="0"/>
        </c:ser>
        <c:dLbls>
          <c:showLegendKey val="0"/>
          <c:showVal val="0"/>
          <c:showCatName val="0"/>
          <c:showSerName val="0"/>
          <c:showPercent val="0"/>
          <c:showBubbleSize val="0"/>
        </c:dLbls>
        <c:axId val="107136128"/>
        <c:axId val="107136704"/>
      </c:scatterChart>
      <c:valAx>
        <c:axId val="107136128"/>
        <c:scaling>
          <c:orientation val="minMax"/>
          <c:max val="88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07136704"/>
        <c:crosses val="autoZero"/>
        <c:crossBetween val="midCat"/>
        <c:majorUnit val="1000"/>
        <c:minorUnit val="500"/>
      </c:valAx>
      <c:valAx>
        <c:axId val="107136704"/>
        <c:scaling>
          <c:orientation val="minMax"/>
        </c:scaling>
        <c:delete val="0"/>
        <c:axPos val="l"/>
        <c:title>
          <c:tx>
            <c:rich>
              <a:bodyPr rot="-5400000" vert="horz"/>
              <a:lstStyle/>
              <a:p>
                <a:pPr>
                  <a:defRPr/>
                </a:pPr>
                <a:r>
                  <a:rPr lang="en-US"/>
                  <a:t>relative el.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107136128"/>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Barwerte in €</a:t>
            </a:r>
          </a:p>
        </c:rich>
      </c:tx>
      <c:layout/>
      <c:overlay val="1"/>
    </c:title>
    <c:autoTitleDeleted val="0"/>
    <c:plotArea>
      <c:layout>
        <c:manualLayout>
          <c:layoutTarget val="inner"/>
          <c:xMode val="edge"/>
          <c:yMode val="edge"/>
          <c:x val="0.17341249799973107"/>
          <c:y val="2.2855885710544609E-2"/>
          <c:w val="0.78575762055268705"/>
          <c:h val="0.95516973601440314"/>
        </c:manualLayout>
      </c:layout>
      <c:scatterChart>
        <c:scatterStyle val="lineMarker"/>
        <c:varyColors val="0"/>
        <c:ser>
          <c:idx val="0"/>
          <c:order val="0"/>
          <c:marker>
            <c:symbol val="none"/>
          </c:marker>
          <c:dPt>
            <c:idx val="10"/>
            <c:bubble3D val="0"/>
          </c:dPt>
          <c:dPt>
            <c:idx val="15"/>
            <c:bubble3D val="0"/>
          </c:dPt>
          <c:dPt>
            <c:idx val="16"/>
            <c:bubble3D val="0"/>
          </c:dPt>
          <c:xVal>
            <c:numRef>
              <c:f>'Wirtschaftlkt. Eigenverbr.'!$A$29:$A$45</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11.325331865543156</c:v>
                </c:pt>
                <c:pt idx="13">
                  <c:v>12</c:v>
                </c:pt>
                <c:pt idx="14">
                  <c:v>13</c:v>
                </c:pt>
                <c:pt idx="15">
                  <c:v>14</c:v>
                </c:pt>
                <c:pt idx="16">
                  <c:v>15</c:v>
                </c:pt>
              </c:numCache>
            </c:numRef>
          </c:xVal>
          <c:yVal>
            <c:numRef>
              <c:f>'Wirtschaftlkt. Eigenverbr.'!$D$29:$D$45</c:f>
              <c:numCache>
                <c:formatCode>#,##0</c:formatCode>
                <c:ptCount val="17"/>
                <c:pt idx="0">
                  <c:v>-50000</c:v>
                </c:pt>
                <c:pt idx="1">
                  <c:v>-38656.312190586839</c:v>
                </c:pt>
                <c:pt idx="2">
                  <c:v>-27367.959443658619</c:v>
                </c:pt>
                <c:pt idx="3">
                  <c:v>-16134.671832081271</c:v>
                </c:pt>
                <c:pt idx="4">
                  <c:v>-4956.1807454384434</c:v>
                </c:pt>
                <c:pt idx="5">
                  <c:v>6167.7811163914921</c:v>
                </c:pt>
                <c:pt idx="6">
                  <c:v>17237.479749627135</c:v>
                </c:pt>
                <c:pt idx="7">
                  <c:v>28253.179852944551</c:v>
                </c:pt>
                <c:pt idx="8">
                  <c:v>39215.144833806764</c:v>
                </c:pt>
                <c:pt idx="9">
                  <c:v>50123.636814762329</c:v>
                </c:pt>
                <c:pt idx="10">
                  <c:v>60978.916639713236</c:v>
                </c:pt>
                <c:pt idx="11">
                  <c:v>71781.243880152178</c:v>
                </c:pt>
                <c:pt idx="12">
                  <c:v>75289.998745082106</c:v>
                </c:pt>
                <c:pt idx="13">
                  <c:v>78679.959141231273</c:v>
                </c:pt>
                <c:pt idx="14">
                  <c:v>83680.082656311279</c:v>
                </c:pt>
                <c:pt idx="15">
                  <c:v>88655.815324976254</c:v>
                </c:pt>
                <c:pt idx="16">
                  <c:v>93607.276126964818</c:v>
                </c:pt>
              </c:numCache>
            </c:numRef>
          </c:yVal>
          <c:smooth val="0"/>
        </c:ser>
        <c:ser>
          <c:idx val="1"/>
          <c:order val="1"/>
          <c:tx>
            <c:v>Armortisation</c:v>
          </c:tx>
          <c:marker>
            <c:symbol val="circle"/>
            <c:size val="5"/>
            <c:spPr>
              <a:solidFill>
                <a:srgbClr val="00B050"/>
              </a:solidFill>
            </c:spPr>
          </c:marker>
          <c:dLbls>
            <c:dLbl>
              <c:idx val="0"/>
              <c:layout>
                <c:manualLayout>
                  <c:x val="-0.15879100406094526"/>
                  <c:y val="-4.1805137811536115E-2"/>
                </c:manualLayout>
              </c:layout>
              <c:dLblPos val="r"/>
              <c:showLegendKey val="0"/>
              <c:showVal val="0"/>
              <c:showCatName val="1"/>
              <c:showSerName val="0"/>
              <c:showPercent val="0"/>
              <c:showBubbleSize val="0"/>
            </c:dLbl>
            <c:numFmt formatCode="#.0&quot; Jahre&quot;" sourceLinked="0"/>
            <c:spPr>
              <a:solidFill>
                <a:schemeClr val="bg1"/>
              </a:solidFill>
              <a:ln>
                <a:solidFill>
                  <a:schemeClr val="tx1">
                    <a:alpha val="33000"/>
                  </a:schemeClr>
                </a:solidFill>
              </a:ln>
            </c:spPr>
            <c:dLblPos val="t"/>
            <c:showLegendKey val="0"/>
            <c:showVal val="0"/>
            <c:showCatName val="1"/>
            <c:showSerName val="0"/>
            <c:showPercent val="0"/>
            <c:showBubbleSize val="0"/>
            <c:showLeaderLines val="0"/>
          </c:dLbls>
          <c:xVal>
            <c:numRef>
              <c:f>'Wirtschaftlkt. Eigenverbr.'!$C$20</c:f>
              <c:numCache>
                <c:formatCode>#,##0.0" Jahre"</c:formatCode>
                <c:ptCount val="1"/>
                <c:pt idx="0">
                  <c:v>4.4449370798307681</c:v>
                </c:pt>
              </c:numCache>
            </c:numRef>
          </c:xVal>
          <c:yVal>
            <c:numLit>
              <c:formatCode>General</c:formatCode>
              <c:ptCount val="1"/>
              <c:pt idx="0">
                <c:v>0</c:v>
              </c:pt>
            </c:numLit>
          </c:yVal>
          <c:smooth val="0"/>
        </c:ser>
        <c:ser>
          <c:idx val="3"/>
          <c:order val="2"/>
          <c:tx>
            <c:v>KWK-Förderdauer</c:v>
          </c:tx>
          <c:marker>
            <c:symbol val="none"/>
          </c:marker>
          <c:dPt>
            <c:idx val="0"/>
            <c:marker>
              <c:symbol val="circle"/>
              <c:size val="5"/>
              <c:spPr>
                <a:solidFill>
                  <a:srgbClr val="FF0000"/>
                </a:solidFill>
              </c:spPr>
            </c:marker>
            <c:bubble3D val="0"/>
          </c:dPt>
          <c:dLbls>
            <c:dLbl>
              <c:idx val="0"/>
              <c:layout>
                <c:manualLayout>
                  <c:x val="-0.19917015340283861"/>
                  <c:y val="-3.7453194565807571E-3"/>
                </c:manualLayout>
              </c:layout>
              <c:tx>
                <c:strRef>
                  <c:f>'Wirtschaftlkt. Eigenverbr.'!$F$14</c:f>
                  <c:strCache>
                    <c:ptCount val="1"/>
                    <c:pt idx="0">
                      <c:v>11,3 Jahre</c:v>
                    </c:pt>
                  </c:strCache>
                </c:strRef>
              </c:tx>
              <c:showLegendKey val="0"/>
              <c:showVal val="1"/>
              <c:showCatName val="1"/>
              <c:showSerName val="0"/>
              <c:showPercent val="0"/>
              <c:showBubbleSize val="0"/>
            </c:dLbl>
            <c:spPr>
              <a:solidFill>
                <a:schemeClr val="bg1"/>
              </a:solidFill>
              <a:ln>
                <a:solidFill>
                  <a:schemeClr val="tx1">
                    <a:alpha val="35000"/>
                  </a:schemeClr>
                </a:solidFill>
              </a:ln>
            </c:spPr>
            <c:showLegendKey val="0"/>
            <c:showVal val="1"/>
            <c:showCatName val="1"/>
            <c:showSerName val="0"/>
            <c:showPercent val="0"/>
            <c:showBubbleSize val="0"/>
            <c:showLeaderLines val="0"/>
          </c:dLbls>
          <c:xVal>
            <c:numRef>
              <c:f>'Wirtschaftlkt. Eigenverbr.'!$G$31</c:f>
              <c:numCache>
                <c:formatCode>0.00</c:formatCode>
                <c:ptCount val="1"/>
                <c:pt idx="0">
                  <c:v>11.325331865543156</c:v>
                </c:pt>
              </c:numCache>
            </c:numRef>
          </c:xVal>
          <c:yVal>
            <c:numRef>
              <c:f>'Wirtschaftlkt. Eigenverbr.'!$G$32</c:f>
              <c:numCache>
                <c:formatCode>#,##0.00</c:formatCode>
                <c:ptCount val="1"/>
                <c:pt idx="0">
                  <c:v>75289.998745082106</c:v>
                </c:pt>
              </c:numCache>
            </c:numRef>
          </c:yVal>
          <c:smooth val="0"/>
        </c:ser>
        <c:ser>
          <c:idx val="2"/>
          <c:order val="3"/>
          <c:tx>
            <c:v>&gt;15</c:v>
          </c:tx>
          <c:spPr>
            <a:ln>
              <a:solidFill>
                <a:schemeClr val="bg1">
                  <a:lumMod val="75000"/>
                </a:schemeClr>
              </a:solidFill>
              <a:prstDash val="dash"/>
            </a:ln>
          </c:spPr>
          <c:marker>
            <c:symbol val="none"/>
          </c:marker>
          <c:xVal>
            <c:numRef>
              <c:f>'Wirtschaftlkt. Eigenverbr.'!$A$46:$A$49</c:f>
              <c:numCache>
                <c:formatCode>General</c:formatCode>
                <c:ptCount val="4"/>
                <c:pt idx="0">
                  <c:v>16</c:v>
                </c:pt>
                <c:pt idx="1">
                  <c:v>17</c:v>
                </c:pt>
                <c:pt idx="2">
                  <c:v>18</c:v>
                </c:pt>
                <c:pt idx="3">
                  <c:v>19</c:v>
                </c:pt>
              </c:numCache>
            </c:numRef>
          </c:xVal>
          <c:yVal>
            <c:numRef>
              <c:f>'Wirtschaftlkt. Eigenverbr.'!$D$46:$D$49</c:f>
              <c:numCache>
                <c:formatCode>#,##0</c:formatCode>
                <c:ptCount val="4"/>
                <c:pt idx="0">
                  <c:v>98534.583461626607</c:v>
                </c:pt>
                <c:pt idx="1">
                  <c:v>103437.85515075346</c:v>
                </c:pt>
                <c:pt idx="2">
                  <c:v>108317.20844139677</c:v>
                </c:pt>
                <c:pt idx="3">
                  <c:v>113172.76000867109</c:v>
                </c:pt>
              </c:numCache>
            </c:numRef>
          </c:yVal>
          <c:smooth val="0"/>
        </c:ser>
        <c:ser>
          <c:idx val="4"/>
          <c:order val="4"/>
          <c:tx>
            <c:v>10 Jahre</c:v>
          </c:tx>
          <c:marker>
            <c:symbol val="circle"/>
            <c:size val="5"/>
            <c:spPr>
              <a:solidFill>
                <a:srgbClr val="7030A0"/>
              </a:solidFill>
            </c:spPr>
          </c:marker>
          <c:dLbls>
            <c:dLbl>
              <c:idx val="0"/>
              <c:layout>
                <c:manualLayout>
                  <c:x val="-3.6883361741265738E-3"/>
                  <c:y val="3.7453194565806886E-3"/>
                </c:manualLayout>
              </c:layout>
              <c:numFmt formatCode="#,##0\ &quot;€&quot;" sourceLinked="0"/>
              <c:spPr>
                <a:solidFill>
                  <a:schemeClr val="bg1"/>
                </a:solidFill>
                <a:ln>
                  <a:solidFill>
                    <a:schemeClr val="tx1">
                      <a:alpha val="33000"/>
                    </a:schemeClr>
                  </a:solidFill>
                </a:ln>
              </c:spPr>
              <c:txPr>
                <a:bodyPr/>
                <a:lstStyle/>
                <a:p>
                  <a:pPr>
                    <a:defRPr/>
                  </a:pPr>
                  <a:endParaRPr lang="de-DE"/>
                </a:p>
              </c:txPr>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xVal>
            <c:numLit>
              <c:formatCode>General</c:formatCode>
              <c:ptCount val="1"/>
              <c:pt idx="0">
                <c:v>10</c:v>
              </c:pt>
            </c:numLit>
          </c:xVal>
          <c:yVal>
            <c:numRef>
              <c:f>'Wirtschaftlkt. Eigenverbr.'!$H$41</c:f>
              <c:numCache>
                <c:formatCode>General</c:formatCode>
                <c:ptCount val="1"/>
                <c:pt idx="0">
                  <c:v>60978.916639713236</c:v>
                </c:pt>
              </c:numCache>
            </c:numRef>
          </c:yVal>
          <c:smooth val="0"/>
        </c:ser>
        <c:ser>
          <c:idx val="5"/>
          <c:order val="5"/>
          <c:tx>
            <c:v>15 Jahre</c:v>
          </c:tx>
          <c:marker>
            <c:symbol val="circle"/>
            <c:size val="5"/>
            <c:spPr>
              <a:solidFill>
                <a:srgbClr val="0070C0"/>
              </a:solidFill>
            </c:spPr>
          </c:marker>
          <c:dLbls>
            <c:numFmt formatCode="#,##0\ &quot;€&quot;" sourceLinked="0"/>
            <c:spPr>
              <a:solidFill>
                <a:schemeClr val="bg1"/>
              </a:solidFill>
              <a:ln>
                <a:solidFill>
                  <a:schemeClr val="tx1">
                    <a:alpha val="33000"/>
                  </a:schemeClr>
                </a:solidFill>
              </a:ln>
            </c:spPr>
            <c:showLegendKey val="0"/>
            <c:showVal val="1"/>
            <c:showCatName val="0"/>
            <c:showSerName val="0"/>
            <c:showPercent val="0"/>
            <c:showBubbleSize val="0"/>
            <c:showLeaderLines val="0"/>
          </c:dLbls>
          <c:xVal>
            <c:numLit>
              <c:formatCode>General</c:formatCode>
              <c:ptCount val="1"/>
              <c:pt idx="0">
                <c:v>15</c:v>
              </c:pt>
            </c:numLit>
          </c:xVal>
          <c:yVal>
            <c:numRef>
              <c:f>'Wirtschaftlkt. Eigenverbr.'!$H$43</c:f>
              <c:numCache>
                <c:formatCode>General</c:formatCode>
                <c:ptCount val="1"/>
                <c:pt idx="0">
                  <c:v>93607.276126964818</c:v>
                </c:pt>
              </c:numCache>
            </c:numRef>
          </c:yVal>
          <c:smooth val="0"/>
        </c:ser>
        <c:dLbls>
          <c:showLegendKey val="0"/>
          <c:showVal val="0"/>
          <c:showCatName val="0"/>
          <c:showSerName val="0"/>
          <c:showPercent val="0"/>
          <c:showBubbleSize val="0"/>
        </c:dLbls>
        <c:axId val="107139008"/>
        <c:axId val="107140160"/>
      </c:scatterChart>
      <c:valAx>
        <c:axId val="107139008"/>
        <c:scaling>
          <c:orientation val="minMax"/>
          <c:max val="20"/>
          <c:min val="0"/>
        </c:scaling>
        <c:delete val="0"/>
        <c:axPos val="b"/>
        <c:title>
          <c:tx>
            <c:rich>
              <a:bodyPr/>
              <a:lstStyle/>
              <a:p>
                <a:pPr>
                  <a:defRPr/>
                </a:pPr>
                <a:r>
                  <a:rPr lang="de-DE"/>
                  <a:t>Betriebsjahre</a:t>
                </a:r>
              </a:p>
            </c:rich>
          </c:tx>
          <c:layout>
            <c:manualLayout>
              <c:xMode val="edge"/>
              <c:yMode val="edge"/>
              <c:x val="0.73918438979963041"/>
              <c:y val="0.65970941629343727"/>
            </c:manualLayout>
          </c:layout>
          <c:overlay val="0"/>
        </c:title>
        <c:numFmt formatCode="General" sourceLinked="1"/>
        <c:majorTickMark val="out"/>
        <c:minorTickMark val="none"/>
        <c:tickLblPos val="nextTo"/>
        <c:crossAx val="107140160"/>
        <c:crosses val="autoZero"/>
        <c:crossBetween val="midCat"/>
        <c:majorUnit val="2"/>
      </c:valAx>
      <c:valAx>
        <c:axId val="107140160"/>
        <c:scaling>
          <c:orientation val="minMax"/>
        </c:scaling>
        <c:delete val="0"/>
        <c:axPos val="l"/>
        <c:majorGridlines>
          <c:spPr>
            <a:ln>
              <a:solidFill>
                <a:schemeClr val="tx1">
                  <a:alpha val="15000"/>
                </a:schemeClr>
              </a:solidFill>
            </a:ln>
          </c:spPr>
        </c:majorGridlines>
        <c:numFmt formatCode="#,##0" sourceLinked="0"/>
        <c:majorTickMark val="out"/>
        <c:minorTickMark val="none"/>
        <c:tickLblPos val="nextTo"/>
        <c:crossAx val="107139008"/>
        <c:crosses val="autoZero"/>
        <c:crossBetween val="midCat"/>
      </c:valAx>
      <c:spPr>
        <a:solidFill>
          <a:schemeClr val="accent3">
            <a:lumMod val="40000"/>
            <a:lumOff val="60000"/>
            <a:alpha val="29000"/>
          </a:schemeClr>
        </a:solidFill>
      </c:spPr>
    </c:plotArea>
    <c:plotVisOnly val="1"/>
    <c:dispBlanksAs val="gap"/>
    <c:showDLblsOverMax val="0"/>
  </c:chart>
  <c:spPr>
    <a:ln>
      <a:solidFill>
        <a:schemeClr val="tx1"/>
      </a:solidFill>
    </a:ln>
  </c:spPr>
  <c:printSettings>
    <c:headerFooter/>
    <c:pageMargins b="0.7480314960629928" l="0.23622047244094491" r="0.23622047244094491" t="0.35433070866141736" header="0.31496062992126039" footer="0.31496062992126039"/>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Wärme</a:t>
            </a:r>
          </a:p>
        </c:rich>
      </c:tx>
      <c:overlay val="1"/>
    </c:title>
    <c:autoTitleDeleted val="0"/>
    <c:plotArea>
      <c:layout>
        <c:manualLayout>
          <c:layoutTarget val="inner"/>
          <c:xMode val="edge"/>
          <c:yMode val="edge"/>
          <c:x val="0.25111625752663269"/>
          <c:y val="4.9188220099680734E-2"/>
          <c:w val="0.67704671590973764"/>
          <c:h val="0.77780520399192965"/>
        </c:manualLayout>
      </c:layout>
      <c:scatterChart>
        <c:scatterStyle val="lineMarker"/>
        <c:varyColors val="0"/>
        <c:ser>
          <c:idx val="0"/>
          <c:order val="0"/>
          <c:tx>
            <c:v>JDL Wärmebedarf</c:v>
          </c:tx>
          <c:spPr>
            <a:ln w="22225">
              <a:solidFill>
                <a:schemeClr val="tx1"/>
              </a:solidFill>
            </a:ln>
          </c:spPr>
          <c:marker>
            <c:symbol val="none"/>
          </c:marker>
          <c:dPt>
            <c:idx val="0"/>
            <c:marker>
              <c:symbol val="circle"/>
              <c:size val="5"/>
              <c:spPr>
                <a:solidFill>
                  <a:schemeClr val="tx1"/>
                </a:solidFill>
              </c:spPr>
            </c:marker>
            <c:bubble3D val="0"/>
          </c:dPt>
          <c:dLbls>
            <c:dLbl>
              <c:idx val="0"/>
              <c:layout>
                <c:manualLayout>
                  <c:x val="-0.25562589776564493"/>
                  <c:y val="-2.9962546816479401E-2"/>
                </c:manualLayout>
              </c:layout>
              <c:tx>
                <c:strRef>
                  <c:f>'Auslegung thermisch'!$B$5</c:f>
                  <c:strCache>
                    <c:ptCount val="1"/>
                    <c:pt idx="0">
                      <c:v>87 kW</c:v>
                    </c:pt>
                  </c:strCache>
                </c:strRef>
              </c:tx>
              <c:spPr>
                <a:solidFill>
                  <a:schemeClr val="bg1"/>
                </a:solidFill>
              </c:spPr>
              <c:txPr>
                <a:bodyPr/>
                <a:lstStyle/>
                <a:p>
                  <a:pPr>
                    <a:defRPr/>
                  </a:pPr>
                  <a:endParaRPr lang="de-DE"/>
                </a:p>
              </c:txPr>
              <c:dLblPos val="r"/>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0.95374146499402768</c:v>
                </c:pt>
                <c:pt idx="2">
                  <c:v>0.93687593274032965</c:v>
                </c:pt>
                <c:pt idx="3">
                  <c:v>0.92428765031664573</c:v>
                </c:pt>
                <c:pt idx="4">
                  <c:v>0.9138613476002011</c:v>
                </c:pt>
                <c:pt idx="5">
                  <c:v>0.90479508630390904</c:v>
                </c:pt>
                <c:pt idx="6">
                  <c:v>0.89668346710109403</c:v>
                </c:pt>
                <c:pt idx="7">
                  <c:v>0.88928830757092625</c:v>
                </c:pt>
                <c:pt idx="8">
                  <c:v>0.88245580870556628</c:v>
                </c:pt>
                <c:pt idx="9">
                  <c:v>0.87607995164925945</c:v>
                </c:pt>
                <c:pt idx="10">
                  <c:v>0.87008405314117176</c:v>
                </c:pt>
                <c:pt idx="11">
                  <c:v>0.86441056071137157</c:v>
                </c:pt>
                <c:pt idx="12">
                  <c:v>0.85901499537535142</c:v>
                </c:pt>
                <c:pt idx="13">
                  <c:v>0.85386215286396383</c:v>
                </c:pt>
                <c:pt idx="14">
                  <c:v>0.84892361337378053</c:v>
                </c:pt>
                <c:pt idx="15">
                  <c:v>0.84417604845459615</c:v>
                </c:pt>
                <c:pt idx="16">
                  <c:v>0.8396000341062374</c:v>
                </c:pt>
                <c:pt idx="17">
                  <c:v>0.83517919678530073</c:v>
                </c:pt>
                <c:pt idx="18">
                  <c:v>0.83089958499758332</c:v>
                </c:pt>
                <c:pt idx="19">
                  <c:v>0.82674919775669586</c:v>
                </c:pt>
                <c:pt idx="20">
                  <c:v>0.82271762461648124</c:v>
                </c:pt>
                <c:pt idx="21">
                  <c:v>0.81879576665919518</c:v>
                </c:pt>
                <c:pt idx="22">
                  <c:v>0.81497561727254575</c:v>
                </c:pt>
                <c:pt idx="23">
                  <c:v>0.81125008778769037</c:v>
                </c:pt>
                <c:pt idx="24">
                  <c:v>0.80761286726044723</c:v>
                </c:pt>
                <c:pt idx="25">
                  <c:v>0.80405830857570626</c:v>
                </c:pt>
                <c:pt idx="26">
                  <c:v>0.8005813350853509</c:v>
                </c:pt>
                <c:pt idx="27">
                  <c:v>0.79717736343578294</c:v>
                </c:pt>
                <c:pt idx="28">
                  <c:v>0.79384223928600006</c:v>
                </c:pt>
                <c:pt idx="29">
                  <c:v>0.79057218338256197</c:v>
                </c:pt>
                <c:pt idx="30">
                  <c:v>0.78736374602546866</c:v>
                </c:pt>
                <c:pt idx="31">
                  <c:v>0.784213768384876</c:v>
                </c:pt>
                <c:pt idx="32">
                  <c:v>0.78111934945152361</c:v>
                </c:pt>
                <c:pt idx="33">
                  <c:v>0.77807781765105233</c:v>
                </c:pt>
                <c:pt idx="34">
                  <c:v>0.77508670634350396</c:v>
                </c:pt>
                <c:pt idx="35">
                  <c:v>0.7721437325782734</c:v>
                </c:pt>
                <c:pt idx="36">
                  <c:v>0.76924677859182999</c:v>
                </c:pt>
                <c:pt idx="37">
                  <c:v>0.76639387562818839</c:v>
                </c:pt>
                <c:pt idx="38">
                  <c:v>0.76358318973598682</c:v>
                </c:pt>
                <c:pt idx="39">
                  <c:v>0.76081300925531603</c:v>
                </c:pt>
                <c:pt idx="40">
                  <c:v>0.75808173375532661</c:v>
                </c:pt>
                <c:pt idx="41">
                  <c:v>0.75538786422253479</c:v>
                </c:pt>
                <c:pt idx="42">
                  <c:v>0.75272999433152865</c:v>
                </c:pt>
                <c:pt idx="43">
                  <c:v>0.75010680265586749</c:v>
                </c:pt>
                <c:pt idx="44">
                  <c:v>0.74751704569850963</c:v>
                </c:pt>
                <c:pt idx="45">
                  <c:v>0.74495955163896821</c:v>
                </c:pt>
                <c:pt idx="46">
                  <c:v>0.74243321470927637</c:v>
                </c:pt>
                <c:pt idx="47">
                  <c:v>0.73993699012329595</c:v>
                </c:pt>
                <c:pt idx="48">
                  <c:v>0.73746988949436609</c:v>
                </c:pt>
                <c:pt idx="49">
                  <c:v>0.73503097668511663</c:v>
                </c:pt>
                <c:pt idx="50">
                  <c:v>0.73261936404073758</c:v>
                </c:pt>
                <c:pt idx="51">
                  <c:v>0.73023420896335134</c:v>
                </c:pt>
                <c:pt idx="52">
                  <c:v>0.727874710790544</c:v>
                </c:pt>
                <c:pt idx="53">
                  <c:v>0.72554010794574564</c:v>
                </c:pt>
                <c:pt idx="54">
                  <c:v>0.72322967533212335</c:v>
                </c:pt>
                <c:pt idx="55">
                  <c:v>0.72094272194507214</c:v>
                </c:pt>
                <c:pt idx="56">
                  <c:v>0.71867858868134482</c:v>
                </c:pt>
                <c:pt idx="57">
                  <c:v>0.71643664632541504</c:v>
                </c:pt>
                <c:pt idx="58">
                  <c:v>0.71421629369589279</c:v>
                </c:pt>
                <c:pt idx="59">
                  <c:v>0.71201695593674108</c:v>
                </c:pt>
                <c:pt idx="60">
                  <c:v>0.7098380829397275</c:v>
                </c:pt>
                <c:pt idx="61">
                  <c:v>0.70767914788602349</c:v>
                </c:pt>
                <c:pt idx="62">
                  <c:v>0.70553964589615148</c:v>
                </c:pt>
                <c:pt idx="63">
                  <c:v>0.70341909277862213</c:v>
                </c:pt>
                <c:pt idx="64">
                  <c:v>0.70131702386859895</c:v>
                </c:pt>
                <c:pt idx="65">
                  <c:v>0.69923299294881325</c:v>
                </c:pt>
                <c:pt idx="66">
                  <c:v>0.69716657124573511</c:v>
                </c:pt>
                <c:pt idx="67">
                  <c:v>0.69511734649469226</c:v>
                </c:pt>
                <c:pt idx="68">
                  <c:v>0.69308492206824879</c:v>
                </c:pt>
                <c:pt idx="69">
                  <c:v>0.69106891616269805</c:v>
                </c:pt>
                <c:pt idx="70">
                  <c:v>0.68906896103801141</c:v>
                </c:pt>
                <c:pt idx="71">
                  <c:v>0.68708470230702101</c:v>
                </c:pt>
                <c:pt idx="72">
                  <c:v>0.68511579826999869</c:v>
                </c:pt>
                <c:pt idx="73">
                  <c:v>0.68316191929114678</c:v>
                </c:pt>
                <c:pt idx="74">
                  <c:v>0.68122274721382126</c:v>
                </c:pt>
                <c:pt idx="75">
                  <c:v>0.67929797481159548</c:v>
                </c:pt>
                <c:pt idx="76">
                  <c:v>0.67738730527251823</c:v>
                </c:pt>
                <c:pt idx="77">
                  <c:v>0.67549045171415112</c:v>
                </c:pt>
                <c:pt idx="78">
                  <c:v>0.67360713672717387</c:v>
                </c:pt>
                <c:pt idx="79">
                  <c:v>0.67173709194552966</c:v>
                </c:pt>
                <c:pt idx="80">
                  <c:v>0.66988005764125458</c:v>
                </c:pt>
                <c:pt idx="81">
                  <c:v>0.66803578234227956</c:v>
                </c:pt>
                <c:pt idx="82">
                  <c:v>0.66620402247164157</c:v>
                </c:pt>
                <c:pt idx="83">
                  <c:v>0.66438454200665187</c:v>
                </c:pt>
                <c:pt idx="84">
                  <c:v>0.66257711215669846</c:v>
                </c:pt>
                <c:pt idx="85">
                  <c:v>0.66078151105844785</c:v>
                </c:pt>
                <c:pt idx="86">
                  <c:v>0.65899752348731955</c:v>
                </c:pt>
                <c:pt idx="87">
                  <c:v>0.65722494058418213</c:v>
                </c:pt>
                <c:pt idx="88">
                  <c:v>0.65546355959630231</c:v>
                </c:pt>
                <c:pt idx="89">
                  <c:v>0.65371318363165587</c:v>
                </c:pt>
                <c:pt idx="90">
                  <c:v>0.65197362142576032</c:v>
                </c:pt>
                <c:pt idx="91">
                  <c:v>0.65024468712026917</c:v>
                </c:pt>
                <c:pt idx="92">
                  <c:v>0.64852620005260486</c:v>
                </c:pt>
                <c:pt idx="93">
                  <c:v>0.64681798455596939</c:v>
                </c:pt>
                <c:pt idx="94">
                  <c:v>0.64511986976911584</c:v>
                </c:pt>
                <c:pt idx="95">
                  <c:v>0.64343168945530271</c:v>
                </c:pt>
                <c:pt idx="96">
                  <c:v>0.64175328182989921</c:v>
                </c:pt>
                <c:pt idx="97">
                  <c:v>0.6400844893961406</c:v>
                </c:pt>
                <c:pt idx="98">
                  <c:v>0.63842515878856942</c:v>
                </c:pt>
                <c:pt idx="99">
                  <c:v>0.63677514062372831</c:v>
                </c:pt>
                <c:pt idx="100">
                  <c:v>0.63513428935769789</c:v>
                </c:pt>
                <c:pt idx="101">
                  <c:v>0.63350246315010184</c:v>
                </c:pt>
                <c:pt idx="102">
                  <c:v>0.63187952373422462</c:v>
                </c:pt>
                <c:pt idx="103">
                  <c:v>0.63026533629290915</c:v>
                </c:pt>
                <c:pt idx="104">
                  <c:v>0.62865976933992462</c:v>
                </c:pt>
                <c:pt idx="105">
                  <c:v>0.62706269460651232</c:v>
                </c:pt>
                <c:pt idx="106">
                  <c:v>0.62547398693283718</c:v>
                </c:pt>
                <c:pt idx="107">
                  <c:v>0.62389352416408883</c:v>
                </c:pt>
                <c:pt idx="108">
                  <c:v>0.62232118705099038</c:v>
                </c:pt>
                <c:pt idx="109">
                  <c:v>0.62075685915449053</c:v>
                </c:pt>
                <c:pt idx="110">
                  <c:v>0.61920042675442444</c:v>
                </c:pt>
                <c:pt idx="111">
                  <c:v>0.61765177876194666</c:v>
                </c:pt>
                <c:pt idx="112">
                  <c:v>0.61611080663554418</c:v>
                </c:pt>
                <c:pt idx="113">
                  <c:v>0.61457740430045504</c:v>
                </c:pt>
                <c:pt idx="114">
                  <c:v>0.61305146807132571</c:v>
                </c:pt>
                <c:pt idx="115">
                  <c:v>0.61153289657794785</c:v>
                </c:pt>
                <c:pt idx="116">
                  <c:v>0.61002159069392825</c:v>
                </c:pt>
                <c:pt idx="117">
                  <c:v>0.608517453468151</c:v>
                </c:pt>
                <c:pt idx="118">
                  <c:v>0.60702039005889952</c:v>
                </c:pt>
                <c:pt idx="119">
                  <c:v>0.60553030767051363</c:v>
                </c:pt>
                <c:pt idx="120">
                  <c:v>0.60404711549246537</c:v>
                </c:pt>
                <c:pt idx="121">
                  <c:v>0.60257072464073747</c:v>
                </c:pt>
                <c:pt idx="122">
                  <c:v>0.60110104810140585</c:v>
                </c:pt>
                <c:pt idx="123">
                  <c:v>0.59963800067631867</c:v>
                </c:pt>
                <c:pt idx="124">
                  <c:v>0.59818149893078376</c:v>
                </c:pt>
                <c:pt idx="125">
                  <c:v>0.59673146114317022</c:v>
                </c:pt>
                <c:pt idx="126">
                  <c:v>0.59528780725634278</c:v>
                </c:pt>
                <c:pt idx="127">
                  <c:v>0.59385045883084464</c:v>
                </c:pt>
                <c:pt idx="128">
                  <c:v>0.59241933899975741</c:v>
                </c:pt>
                <c:pt idx="129">
                  <c:v>0.59099437242516006</c:v>
                </c:pt>
                <c:pt idx="130">
                  <c:v>0.58957548525612291</c:v>
                </c:pt>
                <c:pt idx="131">
                  <c:v>0.58816260508816764</c:v>
                </c:pt>
                <c:pt idx="132">
                  <c:v>0.58675566092413511</c:v>
                </c:pt>
                <c:pt idx="133">
                  <c:v>0.58535458313639688</c:v>
                </c:pt>
                <c:pt idx="134">
                  <c:v>0.58395930343036007</c:v>
                </c:pt>
                <c:pt idx="135">
                  <c:v>0.58256975480920725</c:v>
                </c:pt>
                <c:pt idx="136">
                  <c:v>0.58118587153982459</c:v>
                </c:pt>
                <c:pt idx="137">
                  <c:v>0.57980758911986596</c:v>
                </c:pt>
                <c:pt idx="138">
                  <c:v>0.57843484424591129</c:v>
                </c:pt>
                <c:pt idx="139">
                  <c:v>0.57706757478267046</c:v>
                </c:pt>
                <c:pt idx="140">
                  <c:v>0.57570571973319717</c:v>
                </c:pt>
                <c:pt idx="141">
                  <c:v>0.57434921921006554</c:v>
                </c:pt>
                <c:pt idx="142">
                  <c:v>0.57299801440747822</c:v>
                </c:pt>
                <c:pt idx="143">
                  <c:v>0.5716520475742648</c:v>
                </c:pt>
                <c:pt idx="144">
                  <c:v>0.57031126198774018</c:v>
                </c:pt>
                <c:pt idx="145">
                  <c:v>0.56897560192838514</c:v>
                </c:pt>
                <c:pt idx="146">
                  <c:v>0.56764501265532219</c:v>
                </c:pt>
                <c:pt idx="147">
                  <c:v>0.56631944038255388</c:v>
                </c:pt>
                <c:pt idx="148">
                  <c:v>0.56499883225593506</c:v>
                </c:pt>
                <c:pt idx="149">
                  <c:v>0.56368313633085276</c:v>
                </c:pt>
                <c:pt idx="150">
                  <c:v>0.56237230155058593</c:v>
                </c:pt>
                <c:pt idx="151">
                  <c:v>0.56106627772532147</c:v>
                </c:pt>
                <c:pt idx="152">
                  <c:v>0.55976501551180102</c:v>
                </c:pt>
                <c:pt idx="153">
                  <c:v>0.55846846639357572</c:v>
                </c:pt>
                <c:pt idx="154">
                  <c:v>0.55717658266184911</c:v>
                </c:pt>
                <c:pt idx="155">
                  <c:v>0.55588931739688263</c:v>
                </c:pt>
                <c:pt idx="156">
                  <c:v>0.55460662444994835</c:v>
                </c:pt>
                <c:pt idx="157">
                  <c:v>0.55332845842580647</c:v>
                </c:pt>
                <c:pt idx="158">
                  <c:v>0.55205477466568986</c:v>
                </c:pt>
                <c:pt idx="159">
                  <c:v>0.55078552923077839</c:v>
                </c:pt>
                <c:pt idx="160">
                  <c:v>0.54952067888614453</c:v>
                </c:pt>
                <c:pt idx="161">
                  <c:v>0.5482601810851564</c:v>
                </c:pt>
                <c:pt idx="162">
                  <c:v>0.54700399395431942</c:v>
                </c:pt>
                <c:pt idx="163">
                  <c:v>0.54575207627854416</c:v>
                </c:pt>
                <c:pt idx="164">
                  <c:v>0.54450438748682539</c:v>
                </c:pt>
                <c:pt idx="165">
                  <c:v>0.54326088763831537</c:v>
                </c:pt>
                <c:pt idx="166">
                  <c:v>0.542021537408784</c:v>
                </c:pt>
                <c:pt idx="167">
                  <c:v>0.54078629807744738</c:v>
                </c:pt>
                <c:pt idx="168">
                  <c:v>0.53955513151415557</c:v>
                </c:pt>
                <c:pt idx="169">
                  <c:v>0.53832800016692683</c:v>
                </c:pt>
                <c:pt idx="170">
                  <c:v>0.53710486704981675</c:v>
                </c:pt>
                <c:pt idx="171">
                  <c:v>0.53588569573111222</c:v>
                </c:pt>
                <c:pt idx="172">
                  <c:v>0.53467045032183835</c:v>
                </c:pt>
                <c:pt idx="173">
                  <c:v>0.53345909546457038</c:v>
                </c:pt>
                <c:pt idx="174">
                  <c:v>0.53225159632253738</c:v>
                </c:pt>
                <c:pt idx="175">
                  <c:v>0.53104791856901301</c:v>
                </c:pt>
                <c:pt idx="176">
                  <c:v>0.52984802837697975</c:v>
                </c:pt>
                <c:pt idx="177">
                  <c:v>0.52865189240906074</c:v>
                </c:pt>
                <c:pt idx="178">
                  <c:v>0.52745947780771085</c:v>
                </c:pt>
                <c:pt idx="179">
                  <c:v>0.52627075218565689</c:v>
                </c:pt>
                <c:pt idx="180">
                  <c:v>0.52508568361658148</c:v>
                </c:pt>
                <c:pt idx="181">
                  <c:v>0.52390424062604168</c:v>
                </c:pt>
                <c:pt idx="182">
                  <c:v>0.52272639218261618</c:v>
                </c:pt>
                <c:pt idx="183">
                  <c:v>0.52155210768927218</c:v>
                </c:pt>
                <c:pt idx="184">
                  <c:v>0.52038135697494869</c:v>
                </c:pt>
                <c:pt idx="185">
                  <c:v>0.51921411028634634</c:v>
                </c:pt>
                <c:pt idx="186">
                  <c:v>0.51805033827991875</c:v>
                </c:pt>
                <c:pt idx="187">
                  <c:v>0.51689001201406071</c:v>
                </c:pt>
                <c:pt idx="188">
                  <c:v>0.51573310294148555</c:v>
                </c:pt>
                <c:pt idx="189">
                  <c:v>0.51457958290178629</c:v>
                </c:pt>
                <c:pt idx="190">
                  <c:v>0.51342942411417658</c:v>
                </c:pt>
                <c:pt idx="191">
                  <c:v>0.51228259917040486</c:v>
                </c:pt>
                <c:pt idx="192">
                  <c:v>0.51113908102783723</c:v>
                </c:pt>
                <c:pt idx="193">
                  <c:v>0.50999884300270382</c:v>
                </c:pt>
                <c:pt idx="194">
                  <c:v>0.50886185876350454</c:v>
                </c:pt>
                <c:pt idx="195">
                  <c:v>0.50772810232456944</c:v>
                </c:pt>
                <c:pt idx="196">
                  <c:v>0.50659754803976842</c:v>
                </c:pt>
                <c:pt idx="197">
                  <c:v>0.50547017059636756</c:v>
                </c:pt>
                <c:pt idx="198">
                  <c:v>0.50434594500902707</c:v>
                </c:pt>
                <c:pt idx="199">
                  <c:v>0.50322484661393652</c:v>
                </c:pt>
                <c:pt idx="200">
                  <c:v>0.50210685106308506</c:v>
                </c:pt>
                <c:pt idx="201">
                  <c:v>0.50099193431866018</c:v>
                </c:pt>
                <c:pt idx="202">
                  <c:v>0.49988007264757539</c:v>
                </c:pt>
                <c:pt idx="203">
                  <c:v>0.49877124261611916</c:v>
                </c:pt>
                <c:pt idx="204">
                  <c:v>0.49766542108472389</c:v>
                </c:pt>
                <c:pt idx="205">
                  <c:v>0.49656258520285268</c:v>
                </c:pt>
                <c:pt idx="206">
                  <c:v>0.49546271240399808</c:v>
                </c:pt>
                <c:pt idx="207">
                  <c:v>0.4943657804007926</c:v>
                </c:pt>
                <c:pt idx="208">
                  <c:v>0.49327176718022447</c:v>
                </c:pt>
                <c:pt idx="209">
                  <c:v>0.49218065099896058</c:v>
                </c:pt>
                <c:pt idx="210">
                  <c:v>0.49109241037876872</c:v>
                </c:pt>
                <c:pt idx="211">
                  <c:v>0.490007024102041</c:v>
                </c:pt>
                <c:pt idx="212">
                  <c:v>0.48892447120741211</c:v>
                </c:pt>
                <c:pt idx="213">
                  <c:v>0.48784473098547187</c:v>
                </c:pt>
                <c:pt idx="214">
                  <c:v>0.48676778297457035</c:v>
                </c:pt>
                <c:pt idx="215">
                  <c:v>0.48569360695671093</c:v>
                </c:pt>
                <c:pt idx="216">
                  <c:v>0.48462218295353032</c:v>
                </c:pt>
                <c:pt idx="217">
                  <c:v>0.48355349122236357</c:v>
                </c:pt>
                <c:pt idx="218">
                  <c:v>0.48248751225239173</c:v>
                </c:pt>
                <c:pt idx="219">
                  <c:v>0.48142422676086882</c:v>
                </c:pt>
                <c:pt idx="220">
                  <c:v>0.48036361568942854</c:v>
                </c:pt>
                <c:pt idx="221">
                  <c:v>0.47930566020046561</c:v>
                </c:pt>
                <c:pt idx="222">
                  <c:v>0.47825034167359337</c:v>
                </c:pt>
                <c:pt idx="223">
                  <c:v>0.4771976417021726</c:v>
                </c:pt>
                <c:pt idx="224">
                  <c:v>0.47614754208991117</c:v>
                </c:pt>
                <c:pt idx="225">
                  <c:v>0.47510002484753366</c:v>
                </c:pt>
                <c:pt idx="226">
                  <c:v>0.47405507218951759</c:v>
                </c:pt>
                <c:pt idx="227">
                  <c:v>0.47301266653089469</c:v>
                </c:pt>
                <c:pt idx="228">
                  <c:v>0.47197279048411778</c:v>
                </c:pt>
                <c:pt idx="229">
                  <c:v>0.47093542685598877</c:v>
                </c:pt>
                <c:pt idx="230">
                  <c:v>0.46990055864464797</c:v>
                </c:pt>
                <c:pt idx="231">
                  <c:v>0.46886816903662376</c:v>
                </c:pt>
                <c:pt idx="232">
                  <c:v>0.46783824140393848</c:v>
                </c:pt>
                <c:pt idx="233">
                  <c:v>0.46681075930127336</c:v>
                </c:pt>
                <c:pt idx="234">
                  <c:v>0.46578570646318684</c:v>
                </c:pt>
                <c:pt idx="235">
                  <c:v>0.46476306680138824</c:v>
                </c:pt>
                <c:pt idx="236">
                  <c:v>0.46374282440206283</c:v>
                </c:pt>
                <c:pt idx="237">
                  <c:v>0.46272496352324965</c:v>
                </c:pt>
                <c:pt idx="238">
                  <c:v>0.46170946859226958</c:v>
                </c:pt>
                <c:pt idx="239">
                  <c:v>0.4606963242032015</c:v>
                </c:pt>
                <c:pt idx="240">
                  <c:v>0.45968551511440747</c:v>
                </c:pt>
                <c:pt idx="241">
                  <c:v>0.45867702624610396</c:v>
                </c:pt>
                <c:pt idx="242">
                  <c:v>0.45767084267798042</c:v>
                </c:pt>
                <c:pt idx="243">
                  <c:v>0.45666694964686005</c:v>
                </c:pt>
                <c:pt idx="244">
                  <c:v>0.45566533254440711</c:v>
                </c:pt>
                <c:pt idx="245">
                  <c:v>0.45466597691487498</c:v>
                </c:pt>
                <c:pt idx="246">
                  <c:v>0.453668868452897</c:v>
                </c:pt>
                <c:pt idx="247">
                  <c:v>0.4526739930013175</c:v>
                </c:pt>
                <c:pt idx="248">
                  <c:v>0.45168133654906339</c:v>
                </c:pt>
                <c:pt idx="249">
                  <c:v>0.45069088522905432</c:v>
                </c:pt>
                <c:pt idx="250">
                  <c:v>0.44970262531615135</c:v>
                </c:pt>
                <c:pt idx="251">
                  <c:v>0.44871654322514209</c:v>
                </c:pt>
                <c:pt idx="252">
                  <c:v>0.4477326255087638</c:v>
                </c:pt>
                <c:pt idx="253">
                  <c:v>0.44675085885576116</c:v>
                </c:pt>
                <c:pt idx="254">
                  <c:v>0.44577123008897801</c:v>
                </c:pt>
                <c:pt idx="255">
                  <c:v>0.444793726163486</c:v>
                </c:pt>
                <c:pt idx="256">
                  <c:v>0.44381833416474392</c:v>
                </c:pt>
                <c:pt idx="257">
                  <c:v>0.44284504130679114</c:v>
                </c:pt>
                <c:pt idx="258">
                  <c:v>0.44187383493047183</c:v>
                </c:pt>
                <c:pt idx="259">
                  <c:v>0.44090470250169289</c:v>
                </c:pt>
                <c:pt idx="260">
                  <c:v>0.439937631609709</c:v>
                </c:pt>
                <c:pt idx="261">
                  <c:v>0.43897260996544085</c:v>
                </c:pt>
                <c:pt idx="262">
                  <c:v>0.43800962539982058</c:v>
                </c:pt>
                <c:pt idx="263">
                  <c:v>0.43704866586216706</c:v>
                </c:pt>
                <c:pt idx="264">
                  <c:v>0.43608971941858865</c:v>
                </c:pt>
                <c:pt idx="265">
                  <c:v>0.43513277425041352</c:v>
                </c:pt>
                <c:pt idx="266">
                  <c:v>0.43417781865264782</c:v>
                </c:pt>
                <c:pt idx="267">
                  <c:v>0.4332248410324584</c:v>
                </c:pt>
                <c:pt idx="268">
                  <c:v>0.43227382990768315</c:v>
                </c:pt>
                <c:pt idx="269">
                  <c:v>0.43132477390536572</c:v>
                </c:pt>
                <c:pt idx="270">
                  <c:v>0.43037766176031522</c:v>
                </c:pt>
                <c:pt idx="271">
                  <c:v>0.42943248231368991</c:v>
                </c:pt>
                <c:pt idx="272">
                  <c:v>0.42848922451160509</c:v>
                </c:pt>
                <c:pt idx="273">
                  <c:v>0.42754787740376377</c:v>
                </c:pt>
                <c:pt idx="274">
                  <c:v>0.42660843014211081</c:v>
                </c:pt>
                <c:pt idx="275">
                  <c:v>0.42567087197950881</c:v>
                </c:pt>
                <c:pt idx="276">
                  <c:v>0.42473519226843615</c:v>
                </c:pt>
                <c:pt idx="277">
                  <c:v>0.42380138045970606</c:v>
                </c:pt>
                <c:pt idx="278">
                  <c:v>0.42286942610120759</c:v>
                </c:pt>
                <c:pt idx="279">
                  <c:v>0.42193931883666658</c:v>
                </c:pt>
                <c:pt idx="280">
                  <c:v>0.42101104840442627</c:v>
                </c:pt>
                <c:pt idx="281">
                  <c:v>0.42008460463624953</c:v>
                </c:pt>
                <c:pt idx="282">
                  <c:v>0.41915997745613798</c:v>
                </c:pt>
                <c:pt idx="283">
                  <c:v>0.41823715687917229</c:v>
                </c:pt>
                <c:pt idx="284">
                  <c:v>0.41731613301037018</c:v>
                </c:pt>
                <c:pt idx="285">
                  <c:v>0.41639689604356245</c:v>
                </c:pt>
                <c:pt idx="286">
                  <c:v>0.41547943626028772</c:v>
                </c:pt>
                <c:pt idx="287">
                  <c:v>0.41456374402870422</c:v>
                </c:pt>
                <c:pt idx="288">
                  <c:v>0.41364980980251842</c:v>
                </c:pt>
                <c:pt idx="289">
                  <c:v>0.41273762411993187</c:v>
                </c:pt>
                <c:pt idx="290">
                  <c:v>0.41182717760260334</c:v>
                </c:pt>
                <c:pt idx="291">
                  <c:v>0.4109184609546277</c:v>
                </c:pt>
                <c:pt idx="292">
                  <c:v>0.41001146496153129</c:v>
                </c:pt>
                <c:pt idx="293">
                  <c:v>0.40910618048928127</c:v>
                </c:pt>
                <c:pt idx="294">
                  <c:v>0.40820259848331308</c:v>
                </c:pt>
                <c:pt idx="295">
                  <c:v>0.40730070996756984</c:v>
                </c:pt>
                <c:pt idx="296">
                  <c:v>0.40640050604355915</c:v>
                </c:pt>
                <c:pt idx="297">
                  <c:v>0.40550197788942255</c:v>
                </c:pt>
                <c:pt idx="298">
                  <c:v>0.40460511675902056</c:v>
                </c:pt>
                <c:pt idx="299">
                  <c:v>0.40370991398103084</c:v>
                </c:pt>
                <c:pt idx="300">
                  <c:v>0.40281636095805995</c:v>
                </c:pt>
                <c:pt idx="301">
                  <c:v>0.40192444916576964</c:v>
                </c:pt>
                <c:pt idx="302">
                  <c:v>0.40103417015201559</c:v>
                </c:pt>
                <c:pt idx="303">
                  <c:v>0.40014551553599831</c:v>
                </c:pt>
                <c:pt idx="304">
                  <c:v>0.39925847700742867</c:v>
                </c:pt>
                <c:pt idx="305">
                  <c:v>0.39837304632570436</c:v>
                </c:pt>
                <c:pt idx="306">
                  <c:v>0.39748921531909931</c:v>
                </c:pt>
                <c:pt idx="307">
                  <c:v>0.39660697588396476</c:v>
                </c:pt>
                <c:pt idx="308">
                  <c:v>0.39572631998394314</c:v>
                </c:pt>
                <c:pt idx="309">
                  <c:v>0.39484723964919155</c:v>
                </c:pt>
                <c:pt idx="310">
                  <c:v>0.39396972697561949</c:v>
                </c:pt>
                <c:pt idx="311">
                  <c:v>0.39309377412413482</c:v>
                </c:pt>
                <c:pt idx="312">
                  <c:v>0.39221937331990309</c:v>
                </c:pt>
                <c:pt idx="313">
                  <c:v>0.39134651685161648</c:v>
                </c:pt>
                <c:pt idx="314">
                  <c:v>0.39047519707077338</c:v>
                </c:pt>
                <c:pt idx="315">
                  <c:v>0.38960540639096874</c:v>
                </c:pt>
                <c:pt idx="316">
                  <c:v>0.38873713728719483</c:v>
                </c:pt>
                <c:pt idx="317">
                  <c:v>0.38787038229515125</c:v>
                </c:pt>
                <c:pt idx="318">
                  <c:v>0.38700513401056602</c:v>
                </c:pt>
                <c:pt idx="319">
                  <c:v>0.38614138508852558</c:v>
                </c:pt>
                <c:pt idx="320">
                  <c:v>0.38527912824281385</c:v>
                </c:pt>
                <c:pt idx="321">
                  <c:v>0.38441835624526199</c:v>
                </c:pt>
                <c:pt idx="322">
                  <c:v>0.38355906192510669</c:v>
                </c:pt>
                <c:pt idx="323">
                  <c:v>0.38270123816835755</c:v>
                </c:pt>
                <c:pt idx="324">
                  <c:v>0.38184487791717281</c:v>
                </c:pt>
                <c:pt idx="325">
                  <c:v>0.38098997416924518</c:v>
                </c:pt>
                <c:pt idx="326">
                  <c:v>0.380136519977195</c:v>
                </c:pt>
                <c:pt idx="327">
                  <c:v>0.37928450844797246</c:v>
                </c:pt>
                <c:pt idx="328">
                  <c:v>0.37843393274226778</c:v>
                </c:pt>
                <c:pt idx="329">
                  <c:v>0.37758478607393064</c:v>
                </c:pt>
                <c:pt idx="330">
                  <c:v>0.37673706170939569</c:v>
                </c:pt>
                <c:pt idx="331">
                  <c:v>0.37589075296711782</c:v>
                </c:pt>
                <c:pt idx="332">
                  <c:v>0.37504585321701411</c:v>
                </c:pt>
                <c:pt idx="333">
                  <c:v>0.37420235587991435</c:v>
                </c:pt>
                <c:pt idx="334">
                  <c:v>0.37336025442701759</c:v>
                </c:pt>
                <c:pt idx="335">
                  <c:v>0.37251954237935758</c:v>
                </c:pt>
                <c:pt idx="336">
                  <c:v>0.37168021330727496</c:v>
                </c:pt>
                <c:pt idx="337">
                  <c:v>0.37084226082989602</c:v>
                </c:pt>
                <c:pt idx="338">
                  <c:v>0.37000567861461953</c:v>
                </c:pt>
                <c:pt idx="339">
                  <c:v>0.36917046037660939</c:v>
                </c:pt>
                <c:pt idx="340">
                  <c:v>0.36833659987829503</c:v>
                </c:pt>
                <c:pt idx="341">
                  <c:v>0.36750409092887826</c:v>
                </c:pt>
                <c:pt idx="342">
                  <c:v>0.3666729273838456</c:v>
                </c:pt>
                <c:pt idx="343">
                  <c:v>0.36584310314448898</c:v>
                </c:pt>
                <c:pt idx="344">
                  <c:v>0.36501461215743158</c:v>
                </c:pt>
                <c:pt idx="345">
                  <c:v>0.36418744841416018</c:v>
                </c:pt>
                <c:pt idx="346">
                  <c:v>0.3633616059505631</c:v>
                </c:pt>
                <c:pt idx="347">
                  <c:v>0.3625370788464759</c:v>
                </c:pt>
                <c:pt idx="348">
                  <c:v>0.36171386122523108</c:v>
                </c:pt>
                <c:pt idx="349">
                  <c:v>0.36089194725321461</c:v>
                </c:pt>
                <c:pt idx="350">
                  <c:v>0.3600713311394288</c:v>
                </c:pt>
                <c:pt idx="351">
                  <c:v>0.35925200713505945</c:v>
                </c:pt>
                <c:pt idx="352">
                  <c:v>0.35843396953304951</c:v>
                </c:pt>
                <c:pt idx="353">
                  <c:v>0.35761721266767854</c:v>
                </c:pt>
                <c:pt idx="354">
                  <c:v>0.35680173091414646</c:v>
                </c:pt>
                <c:pt idx="355">
                  <c:v>0.35598751868816392</c:v>
                </c:pt>
                <c:pt idx="356">
                  <c:v>0.35517457044554734</c:v>
                </c:pt>
                <c:pt idx="357">
                  <c:v>0.35436288068181843</c:v>
                </c:pt>
                <c:pt idx="358">
                  <c:v>0.35355244393181018</c:v>
                </c:pt>
                <c:pt idx="359">
                  <c:v>0.35274325476927693</c:v>
                </c:pt>
                <c:pt idx="360">
                  <c:v>0.35193530780650972</c:v>
                </c:pt>
                <c:pt idx="361">
                  <c:v>0.35112859769395599</c:v>
                </c:pt>
                <c:pt idx="362">
                  <c:v>0.35032311911984537</c:v>
                </c:pt>
                <c:pt idx="363">
                  <c:v>0.34951886680981825</c:v>
                </c:pt>
                <c:pt idx="364">
                  <c:v>0.3487158355265606</c:v>
                </c:pt>
                <c:pt idx="365">
                  <c:v>0.3479140200694425</c:v>
                </c:pt>
                <c:pt idx="366">
                  <c:v>0.3471134152741624</c:v>
                </c:pt>
                <c:pt idx="367">
                  <c:v>0.34631401601239342</c:v>
                </c:pt>
                <c:pt idx="368">
                  <c:v>0.34551581719143631</c:v>
                </c:pt>
                <c:pt idx="369">
                  <c:v>0.34471881375387592</c:v>
                </c:pt>
                <c:pt idx="370">
                  <c:v>0.34392300067724157</c:v>
                </c:pt>
                <c:pt idx="371">
                  <c:v>0.34312837297367205</c:v>
                </c:pt>
                <c:pt idx="372">
                  <c:v>0.34233492568958424</c:v>
                </c:pt>
                <c:pt idx="373">
                  <c:v>0.34154265390534677</c:v>
                </c:pt>
                <c:pt idx="374">
                  <c:v>0.34075155273495605</c:v>
                </c:pt>
                <c:pt idx="375">
                  <c:v>0.33996161732571817</c:v>
                </c:pt>
                <c:pt idx="376">
                  <c:v>0.3391728428579327</c:v>
                </c:pt>
                <c:pt idx="377">
                  <c:v>0.33838522454458209</c:v>
                </c:pt>
                <c:pt idx="378">
                  <c:v>0.33759875763102365</c:v>
                </c:pt>
                <c:pt idx="379">
                  <c:v>0.33681343739468539</c:v>
                </c:pt>
                <c:pt idx="380">
                  <c:v>0.33602925914476589</c:v>
                </c:pt>
                <c:pt idx="381">
                  <c:v>0.3352462182219379</c:v>
                </c:pt>
                <c:pt idx="382">
                  <c:v>0.33446430999805454</c:v>
                </c:pt>
                <c:pt idx="383">
                  <c:v>0.33368352987586014</c:v>
                </c:pt>
                <c:pt idx="384">
                  <c:v>0.33290387328870408</c:v>
                </c:pt>
                <c:pt idx="385">
                  <c:v>0.33212533570025682</c:v>
                </c:pt>
                <c:pt idx="386">
                  <c:v>0.33134791260423213</c:v>
                </c:pt>
                <c:pt idx="387">
                  <c:v>0.33057159952410953</c:v>
                </c:pt>
                <c:pt idx="388">
                  <c:v>0.32979639201286182</c:v>
                </c:pt>
                <c:pt idx="389">
                  <c:v>0.3290222856526851</c:v>
                </c:pt>
                <c:pt idx="390">
                  <c:v>0.32824927605473242</c:v>
                </c:pt>
                <c:pt idx="391">
                  <c:v>0.32747735885885032</c:v>
                </c:pt>
                <c:pt idx="392">
                  <c:v>0.32670652973331793</c:v>
                </c:pt>
                <c:pt idx="393">
                  <c:v>0.32593678437458984</c:v>
                </c:pt>
                <c:pt idx="394">
                  <c:v>0.32516811850704186</c:v>
                </c:pt>
                <c:pt idx="395">
                  <c:v>0.32440052788271911</c:v>
                </c:pt>
                <c:pt idx="396">
                  <c:v>0.32363400828108757</c:v>
                </c:pt>
                <c:pt idx="397">
                  <c:v>0.32286855550878846</c:v>
                </c:pt>
                <c:pt idx="398">
                  <c:v>0.32210416539939524</c:v>
                </c:pt>
                <c:pt idx="399">
                  <c:v>0.32134083381317324</c:v>
                </c:pt>
                <c:pt idx="400">
                  <c:v>0.32057855663684243</c:v>
                </c:pt>
                <c:pt idx="401">
                  <c:v>0.31981732978334276</c:v>
                </c:pt>
                <c:pt idx="402">
                  <c:v>0.31905714919160189</c:v>
                </c:pt>
                <c:pt idx="403">
                  <c:v>0.31829801082630615</c:v>
                </c:pt>
                <c:pt idx="404">
                  <c:v>0.31753991067767295</c:v>
                </c:pt>
                <c:pt idx="405">
                  <c:v>0.31678284476122709</c:v>
                </c:pt>
                <c:pt idx="406">
                  <c:v>0.31602680911757908</c:v>
                </c:pt>
                <c:pt idx="407">
                  <c:v>0.31527179981220532</c:v>
                </c:pt>
                <c:pt idx="408">
                  <c:v>0.31451781293523173</c:v>
                </c:pt>
                <c:pt idx="409">
                  <c:v>0.31376484460121912</c:v>
                </c:pt>
                <c:pt idx="410">
                  <c:v>0.31301289094895124</c:v>
                </c:pt>
                <c:pt idx="411">
                  <c:v>0.31226194814122465</c:v>
                </c:pt>
                <c:pt idx="412">
                  <c:v>0.31151201236464221</c:v>
                </c:pt>
                <c:pt idx="413">
                  <c:v>0.31076307982940732</c:v>
                </c:pt>
                <c:pt idx="414">
                  <c:v>0.31001514676912145</c:v>
                </c:pt>
                <c:pt idx="415">
                  <c:v>0.30926820944058331</c:v>
                </c:pt>
                <c:pt idx="416">
                  <c:v>0.30852226412359041</c:v>
                </c:pt>
                <c:pt idx="417">
                  <c:v>0.30777730712074325</c:v>
                </c:pt>
                <c:pt idx="418">
                  <c:v>0.30703333475725125</c:v>
                </c:pt>
                <c:pt idx="419">
                  <c:v>0.30629034338073979</c:v>
                </c:pt>
                <c:pt idx="420">
                  <c:v>0.3055483293610618</c:v>
                </c:pt>
                <c:pt idx="421">
                  <c:v>0.30480728909010857</c:v>
                </c:pt>
                <c:pt idx="422">
                  <c:v>0.30406721898162503</c:v>
                </c:pt>
                <c:pt idx="423">
                  <c:v>0.30332811547102534</c:v>
                </c:pt>
                <c:pt idx="424">
                  <c:v>0.30258997501521134</c:v>
                </c:pt>
                <c:pt idx="425">
                  <c:v>0.30185279409239218</c:v>
                </c:pt>
                <c:pt idx="426">
                  <c:v>0.30111656920190732</c:v>
                </c:pt>
                <c:pt idx="427">
                  <c:v>0.30038129686404946</c:v>
                </c:pt>
                <c:pt idx="428">
                  <c:v>0.29964697361989134</c:v>
                </c:pt>
                <c:pt idx="429">
                  <c:v>0.29891359603111223</c:v>
                </c:pt>
                <c:pt idx="430">
                  <c:v>0.29818116067982892</c:v>
                </c:pt>
                <c:pt idx="431">
                  <c:v>0.29744966416842555</c:v>
                </c:pt>
                <c:pt idx="432">
                  <c:v>0.29671910311938798</c:v>
                </c:pt>
                <c:pt idx="433">
                  <c:v>0.29598947417513766</c:v>
                </c:pt>
                <c:pt idx="434">
                  <c:v>0.29526077399786888</c:v>
                </c:pt>
                <c:pt idx="435">
                  <c:v>0.29453299926938648</c:v>
                </c:pt>
                <c:pt idx="436">
                  <c:v>0.29380614669094673</c:v>
                </c:pt>
                <c:pt idx="437">
                  <c:v>0.29308021298309783</c:v>
                </c:pt>
                <c:pt idx="438">
                  <c:v>0.29235519488552419</c:v>
                </c:pt>
                <c:pt idx="439">
                  <c:v>0.29163108915689062</c:v>
                </c:pt>
                <c:pt idx="440">
                  <c:v>0.29090789257468996</c:v>
                </c:pt>
                <c:pt idx="441">
                  <c:v>0.29018560193508947</c:v>
                </c:pt>
                <c:pt idx="442">
                  <c:v>0.28946421405278233</c:v>
                </c:pt>
                <c:pt idx="443">
                  <c:v>0.28874372576083784</c:v>
                </c:pt>
                <c:pt idx="444">
                  <c:v>0.28802413391055437</c:v>
                </c:pt>
                <c:pt idx="445">
                  <c:v>0.28730543537131381</c:v>
                </c:pt>
                <c:pt idx="446">
                  <c:v>0.28658762703043716</c:v>
                </c:pt>
                <c:pt idx="447">
                  <c:v>0.28587070579304175</c:v>
                </c:pt>
                <c:pt idx="448">
                  <c:v>0.28515466858190031</c:v>
                </c:pt>
                <c:pt idx="449">
                  <c:v>0.28443951233730047</c:v>
                </c:pt>
                <c:pt idx="450">
                  <c:v>0.28372523401690686</c:v>
                </c:pt>
                <c:pt idx="451">
                  <c:v>0.28301183059562363</c:v>
                </c:pt>
                <c:pt idx="452">
                  <c:v>0.28229929906545914</c:v>
                </c:pt>
                <c:pt idx="453">
                  <c:v>0.28158763643539131</c:v>
                </c:pt>
                <c:pt idx="454">
                  <c:v>0.28087683973123523</c:v>
                </c:pt>
                <c:pt idx="455">
                  <c:v>0.28016690599551042</c:v>
                </c:pt>
                <c:pt idx="456">
                  <c:v>0.27945783228731191</c:v>
                </c:pt>
                <c:pt idx="457">
                  <c:v>0.27874961568218004</c:v>
                </c:pt>
                <c:pt idx="458">
                  <c:v>0.27804225327197341</c:v>
                </c:pt>
                <c:pt idx="459">
                  <c:v>0.27733574216474244</c:v>
                </c:pt>
                <c:pt idx="460">
                  <c:v>0.2766300794846035</c:v>
                </c:pt>
                <c:pt idx="461">
                  <c:v>0.27592526237161596</c:v>
                </c:pt>
                <c:pt idx="462">
                  <c:v>0.27522128798165824</c:v>
                </c:pt>
                <c:pt idx="463">
                  <c:v>0.27451815348630726</c:v>
                </c:pt>
                <c:pt idx="464">
                  <c:v>0.27381585607271808</c:v>
                </c:pt>
                <c:pt idx="465">
                  <c:v>0.2731143929435037</c:v>
                </c:pt>
                <c:pt idx="466">
                  <c:v>0.27241376131661799</c:v>
                </c:pt>
                <c:pt idx="467">
                  <c:v>0.27171395842523915</c:v>
                </c:pt>
                <c:pt idx="468">
                  <c:v>0.2710149815176528</c:v>
                </c:pt>
                <c:pt idx="469">
                  <c:v>0.27031682785713829</c:v>
                </c:pt>
                <c:pt idx="470">
                  <c:v>0.26961949472185498</c:v>
                </c:pt>
                <c:pt idx="471">
                  <c:v>0.26892297940472998</c:v>
                </c:pt>
                <c:pt idx="472">
                  <c:v>0.26822727921334666</c:v>
                </c:pt>
                <c:pt idx="473">
                  <c:v>0.26753239146983454</c:v>
                </c:pt>
                <c:pt idx="474">
                  <c:v>0.26683831351076026</c:v>
                </c:pt>
                <c:pt idx="475">
                  <c:v>0.26614504268701922</c:v>
                </c:pt>
                <c:pt idx="476">
                  <c:v>0.26545257636372865</c:v>
                </c:pt>
                <c:pt idx="477">
                  <c:v>0.26476091192012163</c:v>
                </c:pt>
                <c:pt idx="478">
                  <c:v>0.26407004674944168</c:v>
                </c:pt>
                <c:pt idx="479">
                  <c:v>0.2633799782588393</c:v>
                </c:pt>
                <c:pt idx="480">
                  <c:v>0.26269070386926863</c:v>
                </c:pt>
                <c:pt idx="481">
                  <c:v>0.26200222101538506</c:v>
                </c:pt>
                <c:pt idx="482">
                  <c:v>0.26131452714544467</c:v>
                </c:pt>
                <c:pt idx="483">
                  <c:v>0.26062761972120396</c:v>
                </c:pt>
                <c:pt idx="484">
                  <c:v>0.25994149621781992</c:v>
                </c:pt>
                <c:pt idx="485">
                  <c:v>0.25925615412375314</c:v>
                </c:pt>
                <c:pt idx="486">
                  <c:v>0.25857159094066895</c:v>
                </c:pt>
                <c:pt idx="487">
                  <c:v>0.25788780418334212</c:v>
                </c:pt>
                <c:pt idx="488">
                  <c:v>0.25720479137956076</c:v>
                </c:pt>
                <c:pt idx="489">
                  <c:v>0.25652255007003155</c:v>
                </c:pt>
                <c:pt idx="490">
                  <c:v>0.25584107780828635</c:v>
                </c:pt>
                <c:pt idx="491">
                  <c:v>0.25516037216058929</c:v>
                </c:pt>
                <c:pt idx="492">
                  <c:v>0.25448043070584436</c:v>
                </c:pt>
                <c:pt idx="493">
                  <c:v>0.25380125103550444</c:v>
                </c:pt>
                <c:pt idx="494">
                  <c:v>0.25312283075348108</c:v>
                </c:pt>
                <c:pt idx="495">
                  <c:v>0.25244516747605472</c:v>
                </c:pt>
                <c:pt idx="496">
                  <c:v>0.25176825883178611</c:v>
                </c:pt>
                <c:pt idx="497">
                  <c:v>0.25109210246142855</c:v>
                </c:pt>
                <c:pt idx="498">
                  <c:v>0.25041669601784033</c:v>
                </c:pt>
                <c:pt idx="499">
                  <c:v>0.24974203716589949</c:v>
                </c:pt>
                <c:pt idx="500">
                  <c:v>0.24906812358241692</c:v>
                </c:pt>
                <c:pt idx="501">
                  <c:v>0.24839495295605274</c:v>
                </c:pt>
                <c:pt idx="502">
                  <c:v>0.24772252298723196</c:v>
                </c:pt>
                <c:pt idx="503">
                  <c:v>0.24705083138806117</c:v>
                </c:pt>
                <c:pt idx="504">
                  <c:v>0.24637987588224641</c:v>
                </c:pt>
                <c:pt idx="505">
                  <c:v>0.24570965420501123</c:v>
                </c:pt>
                <c:pt idx="506">
                  <c:v>0.24504016410301577</c:v>
                </c:pt>
                <c:pt idx="507">
                  <c:v>0.24437140333427676</c:v>
                </c:pt>
                <c:pt idx="508">
                  <c:v>0.24370336966808748</c:v>
                </c:pt>
                <c:pt idx="509">
                  <c:v>0.24303606088493968</c:v>
                </c:pt>
                <c:pt idx="510">
                  <c:v>0.24236947477644466</c:v>
                </c:pt>
                <c:pt idx="511">
                  <c:v>0.24170360914525701</c:v>
                </c:pt>
                <c:pt idx="512">
                  <c:v>0.24103846180499655</c:v>
                </c:pt>
                <c:pt idx="513">
                  <c:v>0.24037403058017348</c:v>
                </c:pt>
                <c:pt idx="514">
                  <c:v>0.23971031330611203</c:v>
                </c:pt>
                <c:pt idx="515">
                  <c:v>0.23904730782887695</c:v>
                </c:pt>
                <c:pt idx="516">
                  <c:v>0.23838501200519802</c:v>
                </c:pt>
                <c:pt idx="517">
                  <c:v>0.23772342370239818</c:v>
                </c:pt>
                <c:pt idx="518">
                  <c:v>0.23706254079831968</c:v>
                </c:pt>
                <c:pt idx="519">
                  <c:v>0.23640236118125235</c:v>
                </c:pt>
                <c:pt idx="520">
                  <c:v>0.23574288274986277</c:v>
                </c:pt>
                <c:pt idx="521">
                  <c:v>0.23508410341312203</c:v>
                </c:pt>
                <c:pt idx="522">
                  <c:v>0.23442602109023691</c:v>
                </c:pt>
                <c:pt idx="523">
                  <c:v>0.23376863371057977</c:v>
                </c:pt>
                <c:pt idx="524">
                  <c:v>0.23311193921361917</c:v>
                </c:pt>
                <c:pt idx="525">
                  <c:v>0.23245593554885213</c:v>
                </c:pt>
                <c:pt idx="526">
                  <c:v>0.23180062067573581</c:v>
                </c:pt>
                <c:pt idx="527">
                  <c:v>0.23114599256362034</c:v>
                </c:pt>
                <c:pt idx="528">
                  <c:v>0.23049204919168309</c:v>
                </c:pt>
                <c:pt idx="529">
                  <c:v>0.22983878854886086</c:v>
                </c:pt>
                <c:pt idx="530">
                  <c:v>0.22918620863378603</c:v>
                </c:pt>
                <c:pt idx="531">
                  <c:v>0.22853430745472081</c:v>
                </c:pt>
                <c:pt idx="532">
                  <c:v>0.22788308302949301</c:v>
                </c:pt>
                <c:pt idx="533">
                  <c:v>0.22723253338543237</c:v>
                </c:pt>
                <c:pt idx="534">
                  <c:v>0.22658265655930687</c:v>
                </c:pt>
                <c:pt idx="535">
                  <c:v>0.22593345059726055</c:v>
                </c:pt>
                <c:pt idx="536">
                  <c:v>0.22528491355475089</c:v>
                </c:pt>
                <c:pt idx="537">
                  <c:v>0.2246370434964875</c:v>
                </c:pt>
                <c:pt idx="538">
                  <c:v>0.22398983849637</c:v>
                </c:pt>
                <c:pt idx="539">
                  <c:v>0.22334329663742913</c:v>
                </c:pt>
                <c:pt idx="540">
                  <c:v>0.22269741601176474</c:v>
                </c:pt>
                <c:pt idx="541">
                  <c:v>0.22205219472048765</c:v>
                </c:pt>
                <c:pt idx="542">
                  <c:v>0.22140763087365933</c:v>
                </c:pt>
                <c:pt idx="543">
                  <c:v>0.22076372259023425</c:v>
                </c:pt>
                <c:pt idx="544">
                  <c:v>0.22012046799800122</c:v>
                </c:pt>
                <c:pt idx="545">
                  <c:v>0.21947786523352597</c:v>
                </c:pt>
                <c:pt idx="546">
                  <c:v>0.21883591244209355</c:v>
                </c:pt>
                <c:pt idx="547">
                  <c:v>0.21819460777765254</c:v>
                </c:pt>
                <c:pt idx="548">
                  <c:v>0.21755394940275752</c:v>
                </c:pt>
                <c:pt idx="549">
                  <c:v>0.21691393548851468</c:v>
                </c:pt>
                <c:pt idx="550">
                  <c:v>0.21627456421452584</c:v>
                </c:pt>
                <c:pt idx="551">
                  <c:v>0.21563583376883322</c:v>
                </c:pt>
                <c:pt idx="552">
                  <c:v>0.21499774234786617</c:v>
                </c:pt>
                <c:pt idx="553">
                  <c:v>0.21436028815638608</c:v>
                </c:pt>
                <c:pt idx="554">
                  <c:v>0.21372346940743381</c:v>
                </c:pt>
                <c:pt idx="555">
                  <c:v>0.21308728432227597</c:v>
                </c:pt>
                <c:pt idx="556">
                  <c:v>0.21245173113035254</c:v>
                </c:pt>
                <c:pt idx="557">
                  <c:v>0.21181680806922509</c:v>
                </c:pt>
                <c:pt idx="558">
                  <c:v>0.21118251338452432</c:v>
                </c:pt>
                <c:pt idx="559">
                  <c:v>0.21054884532989915</c:v>
                </c:pt>
                <c:pt idx="560">
                  <c:v>0.2099158021669657</c:v>
                </c:pt>
                <c:pt idx="561">
                  <c:v>0.20928338216525688</c:v>
                </c:pt>
                <c:pt idx="562">
                  <c:v>0.20865158360217217</c:v>
                </c:pt>
                <c:pt idx="563">
                  <c:v>0.20802040476292827</c:v>
                </c:pt>
                <c:pt idx="564">
                  <c:v>0.20738984394050886</c:v>
                </c:pt>
                <c:pt idx="565">
                  <c:v>0.20675989943561701</c:v>
                </c:pt>
                <c:pt idx="566">
                  <c:v>0.20613056955662568</c:v>
                </c:pt>
                <c:pt idx="567">
                  <c:v>0.20550185261953002</c:v>
                </c:pt>
                <c:pt idx="568">
                  <c:v>0.20487374694790006</c:v>
                </c:pt>
                <c:pt idx="569">
                  <c:v>0.20424625087283232</c:v>
                </c:pt>
                <c:pt idx="570">
                  <c:v>0.20361936273290371</c:v>
                </c:pt>
                <c:pt idx="571">
                  <c:v>0.20299308087412493</c:v>
                </c:pt>
                <c:pt idx="572">
                  <c:v>0.20236740364989347</c:v>
                </c:pt>
                <c:pt idx="573">
                  <c:v>0.20174232942094905</c:v>
                </c:pt>
                <c:pt idx="574">
                  <c:v>0.20111785655532655</c:v>
                </c:pt>
                <c:pt idx="575">
                  <c:v>0.20049398342831226</c:v>
                </c:pt>
                <c:pt idx="576">
                  <c:v>0.19987070842239885</c:v>
                </c:pt>
                <c:pt idx="577">
                  <c:v>0.19924802992724</c:v>
                </c:pt>
                <c:pt idx="578">
                  <c:v>0.19862594633960762</c:v>
                </c:pt>
                <c:pt idx="579">
                  <c:v>0.19800445606334749</c:v>
                </c:pt>
                <c:pt idx="580">
                  <c:v>0.19738355750933534</c:v>
                </c:pt>
                <c:pt idx="581">
                  <c:v>0.19676324909543552</c:v>
                </c:pt>
                <c:pt idx="582">
                  <c:v>0.19614352924645628</c:v>
                </c:pt>
                <c:pt idx="583">
                  <c:v>0.19552439639410879</c:v>
                </c:pt>
                <c:pt idx="584">
                  <c:v>0.19490584897696484</c:v>
                </c:pt>
                <c:pt idx="585">
                  <c:v>0.1942878854404142</c:v>
                </c:pt>
                <c:pt idx="586">
                  <c:v>0.19367050423662524</c:v>
                </c:pt>
                <c:pt idx="587">
                  <c:v>0.19305370382450171</c:v>
                </c:pt>
                <c:pt idx="588">
                  <c:v>0.192437482669643</c:v>
                </c:pt>
                <c:pt idx="589">
                  <c:v>0.19182183924430429</c:v>
                </c:pt>
                <c:pt idx="590">
                  <c:v>0.19120677202735514</c:v>
                </c:pt>
                <c:pt idx="591">
                  <c:v>0.19059227950424074</c:v>
                </c:pt>
                <c:pt idx="592">
                  <c:v>0.18997836016694203</c:v>
                </c:pt>
                <c:pt idx="593">
                  <c:v>0.18936501251393623</c:v>
                </c:pt>
                <c:pt idx="594">
                  <c:v>0.18875223505015859</c:v>
                </c:pt>
                <c:pt idx="595">
                  <c:v>0.18814002628696336</c:v>
                </c:pt>
                <c:pt idx="596">
                  <c:v>0.18752838474208533</c:v>
                </c:pt>
                <c:pt idx="597">
                  <c:v>0.18691730893960234</c:v>
                </c:pt>
                <c:pt idx="598">
                  <c:v>0.1863067974098972</c:v>
                </c:pt>
                <c:pt idx="599">
                  <c:v>0.18569684868962033</c:v>
                </c:pt>
                <c:pt idx="600">
                  <c:v>0.18508746132165288</c:v>
                </c:pt>
                <c:pt idx="601">
                  <c:v>0.18447863385506924</c:v>
                </c:pt>
                <c:pt idx="602">
                  <c:v>0.18387036484510111</c:v>
                </c:pt>
                <c:pt idx="603">
                  <c:v>0.18326265285310073</c:v>
                </c:pt>
                <c:pt idx="604">
                  <c:v>0.18265549644650536</c:v>
                </c:pt>
                <c:pt idx="605">
                  <c:v>0.18204889419880099</c:v>
                </c:pt>
                <c:pt idx="606">
                  <c:v>0.18144284468948702</c:v>
                </c:pt>
                <c:pt idx="607">
                  <c:v>0.18083734650404104</c:v>
                </c:pt>
                <c:pt idx="608">
                  <c:v>0.18023239823388437</c:v>
                </c:pt>
                <c:pt idx="609">
                  <c:v>0.17962799847634625</c:v>
                </c:pt>
                <c:pt idx="610">
                  <c:v>0.17902414583463033</c:v>
                </c:pt>
                <c:pt idx="611">
                  <c:v>0.17842083891778027</c:v>
                </c:pt>
                <c:pt idx="612">
                  <c:v>0.17781807634064573</c:v>
                </c:pt>
                <c:pt idx="613">
                  <c:v>0.17721585672384854</c:v>
                </c:pt>
                <c:pt idx="614">
                  <c:v>0.17661417869374951</c:v>
                </c:pt>
                <c:pt idx="615">
                  <c:v>0.17601304088241509</c:v>
                </c:pt>
                <c:pt idx="616">
                  <c:v>0.17541244192758465</c:v>
                </c:pt>
                <c:pt idx="617">
                  <c:v>0.1748123804726377</c:v>
                </c:pt>
                <c:pt idx="618">
                  <c:v>0.17421285516656115</c:v>
                </c:pt>
                <c:pt idx="619">
                  <c:v>0.17361386466391748</c:v>
                </c:pt>
                <c:pt idx="620">
                  <c:v>0.17301540762481282</c:v>
                </c:pt>
                <c:pt idx="621">
                  <c:v>0.17241748271486457</c:v>
                </c:pt>
                <c:pt idx="622">
                  <c:v>0.17182008860517084</c:v>
                </c:pt>
                <c:pt idx="623">
                  <c:v>0.17122322397227807</c:v>
                </c:pt>
                <c:pt idx="624">
                  <c:v>0.17062688749815125</c:v>
                </c:pt>
                <c:pt idx="625">
                  <c:v>0.17003107787014193</c:v>
                </c:pt>
                <c:pt idx="626">
                  <c:v>0.16943579378095819</c:v>
                </c:pt>
                <c:pt idx="627">
                  <c:v>0.1688410339286347</c:v>
                </c:pt>
                <c:pt idx="628">
                  <c:v>0.16824679701650125</c:v>
                </c:pt>
                <c:pt idx="629">
                  <c:v>0.16765308175315419</c:v>
                </c:pt>
                <c:pt idx="630">
                  <c:v>0.16705988685242601</c:v>
                </c:pt>
                <c:pt idx="631">
                  <c:v>0.16646721103335571</c:v>
                </c:pt>
                <c:pt idx="632">
                  <c:v>0.16587505302016026</c:v>
                </c:pt>
                <c:pt idx="633">
                  <c:v>0.16528341154220461</c:v>
                </c:pt>
                <c:pt idx="634">
                  <c:v>0.16469228533397329</c:v>
                </c:pt>
                <c:pt idx="635">
                  <c:v>0.16410167313504198</c:v>
                </c:pt>
                <c:pt idx="636">
                  <c:v>0.16351157369004832</c:v>
                </c:pt>
                <c:pt idx="637">
                  <c:v>0.16292198574866423</c:v>
                </c:pt>
                <c:pt idx="638">
                  <c:v>0.1623329080655681</c:v>
                </c:pt>
                <c:pt idx="639">
                  <c:v>0.16174433940041577</c:v>
                </c:pt>
                <c:pt idx="640">
                  <c:v>0.16115627851781444</c:v>
                </c:pt>
                <c:pt idx="641">
                  <c:v>0.16056872418729373</c:v>
                </c:pt>
                <c:pt idx="642">
                  <c:v>0.15998167518327966</c:v>
                </c:pt>
                <c:pt idx="643">
                  <c:v>0.1593951302850668</c:v>
                </c:pt>
                <c:pt idx="644">
                  <c:v>0.15880908827679141</c:v>
                </c:pt>
                <c:pt idx="645">
                  <c:v>0.15822354794740545</c:v>
                </c:pt>
                <c:pt idx="646">
                  <c:v>0.15763850809064883</c:v>
                </c:pt>
                <c:pt idx="647">
                  <c:v>0.15705396750502443</c:v>
                </c:pt>
                <c:pt idx="648">
                  <c:v>0.15646992499377144</c:v>
                </c:pt>
                <c:pt idx="649">
                  <c:v>0.15588637936483873</c:v>
                </c:pt>
                <c:pt idx="650">
                  <c:v>0.15530332943086045</c:v>
                </c:pt>
                <c:pt idx="651">
                  <c:v>0.1547207740091292</c:v>
                </c:pt>
                <c:pt idx="652">
                  <c:v>0.15413871192157114</c:v>
                </c:pt>
                <c:pt idx="653">
                  <c:v>0.15355714199472115</c:v>
                </c:pt>
                <c:pt idx="654">
                  <c:v>0.15297606305969702</c:v>
                </c:pt>
                <c:pt idx="655">
                  <c:v>0.15239547395217479</c:v>
                </c:pt>
                <c:pt idx="656">
                  <c:v>0.15181537351236474</c:v>
                </c:pt>
                <c:pt idx="657">
                  <c:v>0.15123576058498567</c:v>
                </c:pt>
                <c:pt idx="658">
                  <c:v>0.15065663401924145</c:v>
                </c:pt>
                <c:pt idx="659">
                  <c:v>0.15007799266879673</c:v>
                </c:pt>
                <c:pt idx="660">
                  <c:v>0.14949983539175238</c:v>
                </c:pt>
                <c:pt idx="661">
                  <c:v>0.14892216105062195</c:v>
                </c:pt>
                <c:pt idx="662">
                  <c:v>0.14834496851230849</c:v>
                </c:pt>
                <c:pt idx="663">
                  <c:v>0.14776825664807958</c:v>
                </c:pt>
                <c:pt idx="664">
                  <c:v>0.14719202433354595</c:v>
                </c:pt>
                <c:pt idx="665">
                  <c:v>0.14661627044863623</c:v>
                </c:pt>
                <c:pt idx="666">
                  <c:v>0.14604099387757574</c:v>
                </c:pt>
                <c:pt idx="667">
                  <c:v>0.14546619350886181</c:v>
                </c:pt>
                <c:pt idx="668">
                  <c:v>0.14489186823524269</c:v>
                </c:pt>
                <c:pt idx="669">
                  <c:v>0.14431801695369373</c:v>
                </c:pt>
                <c:pt idx="670">
                  <c:v>0.14374463856539577</c:v>
                </c:pt>
                <c:pt idx="671">
                  <c:v>0.1431717319757122</c:v>
                </c:pt>
                <c:pt idx="672">
                  <c:v>0.14259929609416744</c:v>
                </c:pt>
                <c:pt idx="673">
                  <c:v>0.14202732983442445</c:v>
                </c:pt>
                <c:pt idx="674">
                  <c:v>0.14145583211426305</c:v>
                </c:pt>
                <c:pt idx="675">
                  <c:v>0.14088480185555863</c:v>
                </c:pt>
                <c:pt idx="676">
                  <c:v>0.1403142379842599</c:v>
                </c:pt>
                <c:pt idx="677">
                  <c:v>0.13974413943036823</c:v>
                </c:pt>
                <c:pt idx="678">
                  <c:v>0.13917450512791585</c:v>
                </c:pt>
                <c:pt idx="679">
                  <c:v>0.13860533401494468</c:v>
                </c:pt>
                <c:pt idx="680">
                  <c:v>0.13803662503348613</c:v>
                </c:pt>
                <c:pt idx="681">
                  <c:v>0.13746837712953952</c:v>
                </c:pt>
                <c:pt idx="682">
                  <c:v>0.13690058925305149</c:v>
                </c:pt>
                <c:pt idx="683">
                  <c:v>0.13633326035789595</c:v>
                </c:pt>
                <c:pt idx="684">
                  <c:v>0.13576638940185304</c:v>
                </c:pt>
                <c:pt idx="685">
                  <c:v>0.13519997534658934</c:v>
                </c:pt>
                <c:pt idx="686">
                  <c:v>0.13463401715763734</c:v>
                </c:pt>
                <c:pt idx="687">
                  <c:v>0.13406851380437568</c:v>
                </c:pt>
                <c:pt idx="688">
                  <c:v>0.13350346426000914</c:v>
                </c:pt>
                <c:pt idx="689">
                  <c:v>0.13293886750154915</c:v>
                </c:pt>
                <c:pt idx="690">
                  <c:v>0.13237472250979399</c:v>
                </c:pt>
                <c:pt idx="691">
                  <c:v>0.13181102826930902</c:v>
                </c:pt>
                <c:pt idx="692">
                  <c:v>0.13124778376840796</c:v>
                </c:pt>
                <c:pt idx="693">
                  <c:v>0.1306849879991332</c:v>
                </c:pt>
                <c:pt idx="694">
                  <c:v>0.13012263995723661</c:v>
                </c:pt>
                <c:pt idx="695">
                  <c:v>0.12956073864216122</c:v>
                </c:pt>
                <c:pt idx="696">
                  <c:v>0.12899928305702146</c:v>
                </c:pt>
                <c:pt idx="697">
                  <c:v>0.12843827220858517</c:v>
                </c:pt>
                <c:pt idx="698">
                  <c:v>0.12787770510725438</c:v>
                </c:pt>
                <c:pt idx="699">
                  <c:v>0.1273175807670478</c:v>
                </c:pt>
                <c:pt idx="700">
                  <c:v>0.12675789820558114</c:v>
                </c:pt>
                <c:pt idx="701">
                  <c:v>0.12619865644404982</c:v>
                </c:pt>
                <c:pt idx="702">
                  <c:v>0.12563985450721071</c:v>
                </c:pt>
                <c:pt idx="703">
                  <c:v>0.12508149142336356</c:v>
                </c:pt>
                <c:pt idx="704">
                  <c:v>0.12452356622433391</c:v>
                </c:pt>
                <c:pt idx="705">
                  <c:v>0.12396607794545467</c:v>
                </c:pt>
                <c:pt idx="706">
                  <c:v>0.12340902562554867</c:v>
                </c:pt>
                <c:pt idx="707">
                  <c:v>0.12285240830691158</c:v>
                </c:pt>
                <c:pt idx="708">
                  <c:v>0.12229622503529347</c:v>
                </c:pt>
                <c:pt idx="709">
                  <c:v>0.12174047485988226</c:v>
                </c:pt>
                <c:pt idx="710">
                  <c:v>0.12118515683328646</c:v>
                </c:pt>
                <c:pt idx="711">
                  <c:v>0.12063027001151772</c:v>
                </c:pt>
                <c:pt idx="712">
                  <c:v>0.12007581345397411</c:v>
                </c:pt>
                <c:pt idx="713">
                  <c:v>0.11952178622342313</c:v>
                </c:pt>
                <c:pt idx="714">
                  <c:v>0.1189681873859848</c:v>
                </c:pt>
                <c:pt idx="715">
                  <c:v>0.11841501601111548</c:v>
                </c:pt>
                <c:pt idx="716">
                  <c:v>0.11786227117159054</c:v>
                </c:pt>
                <c:pt idx="717">
                  <c:v>0.11730995194348881</c:v>
                </c:pt>
                <c:pt idx="718">
                  <c:v>0.11675805740617518</c:v>
                </c:pt>
                <c:pt idx="719">
                  <c:v>0.11620658664228545</c:v>
                </c:pt>
                <c:pt idx="720">
                  <c:v>0.11565553873770928</c:v>
                </c:pt>
                <c:pt idx="721">
                  <c:v>0.11510491278157475</c:v>
                </c:pt>
                <c:pt idx="722">
                  <c:v>0.11455470786623201</c:v>
                </c:pt>
                <c:pt idx="723">
                  <c:v>0.11400492308723753</c:v>
                </c:pt>
                <c:pt idx="724">
                  <c:v>0.11345555754333869</c:v>
                </c:pt>
                <c:pt idx="725">
                  <c:v>0.11290661033645755</c:v>
                </c:pt>
                <c:pt idx="726">
                  <c:v>0.11235808057167607</c:v>
                </c:pt>
                <c:pt idx="727">
                  <c:v>0.11180996735721971</c:v>
                </c:pt>
                <c:pt idx="728">
                  <c:v>0.11126226980444287</c:v>
                </c:pt>
                <c:pt idx="729">
                  <c:v>0.11071498702781324</c:v>
                </c:pt>
                <c:pt idx="730">
                  <c:v>0.11016811814489669</c:v>
                </c:pt>
                <c:pt idx="731">
                  <c:v>0.10962166227634262</c:v>
                </c:pt>
                <c:pt idx="732">
                  <c:v>0.10907561854586822</c:v>
                </c:pt>
                <c:pt idx="733">
                  <c:v>0.10852998608024378</c:v>
                </c:pt>
                <c:pt idx="734">
                  <c:v>0.10798476400927881</c:v>
                </c:pt>
                <c:pt idx="735">
                  <c:v>0.10743995146580609</c:v>
                </c:pt>
                <c:pt idx="736">
                  <c:v>0.10689554758566788</c:v>
                </c:pt>
                <c:pt idx="737">
                  <c:v>0.10635155150770104</c:v>
                </c:pt>
                <c:pt idx="738">
                  <c:v>0.10580796237372259</c:v>
                </c:pt>
                <c:pt idx="739">
                  <c:v>0.10526477932851575</c:v>
                </c:pt>
                <c:pt idx="740">
                  <c:v>0.10472200151981514</c:v>
                </c:pt>
                <c:pt idx="741">
                  <c:v>0.10417962809829329</c:v>
                </c:pt>
                <c:pt idx="742">
                  <c:v>0.10363765821754567</c:v>
                </c:pt>
                <c:pt idx="743">
                  <c:v>0.1030960910340778</c:v>
                </c:pt>
                <c:pt idx="744">
                  <c:v>0.10255492570729019</c:v>
                </c:pt>
                <c:pt idx="745">
                  <c:v>0.10201416139946562</c:v>
                </c:pt>
                <c:pt idx="746">
                  <c:v>0.10147379727575445</c:v>
                </c:pt>
                <c:pt idx="747">
                  <c:v>0.10093383250416177</c:v>
                </c:pt>
                <c:pt idx="748">
                  <c:v>0.10039426625553305</c:v>
                </c:pt>
                <c:pt idx="749">
                  <c:v>9.9855097703541618E-2</c:v>
                </c:pt>
                <c:pt idx="750">
                  <c:v>9.9316326024674217E-2</c:v>
                </c:pt>
                <c:pt idx="751">
                  <c:v>9.8777950398218572E-2</c:v>
                </c:pt>
                <c:pt idx="752">
                  <c:v>9.82399700062494E-2</c:v>
                </c:pt>
                <c:pt idx="753">
                  <c:v>9.7702384033615863E-2</c:v>
                </c:pt>
                <c:pt idx="754">
                  <c:v>9.7165191667928252E-2</c:v>
                </c:pt>
                <c:pt idx="755">
                  <c:v>9.662839209954488E-2</c:v>
                </c:pt>
                <c:pt idx="756">
                  <c:v>9.6091984521559204E-2</c:v>
                </c:pt>
                <c:pt idx="757">
                  <c:v>9.5555968129787172E-2</c:v>
                </c:pt>
                <c:pt idx="758">
                  <c:v>9.5020342122754342E-2</c:v>
                </c:pt>
                <c:pt idx="759">
                  <c:v>9.4485105701682892E-2</c:v>
                </c:pt>
                <c:pt idx="760">
                  <c:v>9.395025807047952E-2</c:v>
                </c:pt>
                <c:pt idx="761">
                  <c:v>9.3415798435722563E-2</c:v>
                </c:pt>
                <c:pt idx="762">
                  <c:v>9.288172600664979E-2</c:v>
                </c:pt>
                <c:pt idx="763">
                  <c:v>9.2348039995145625E-2</c:v>
                </c:pt>
                <c:pt idx="764">
                  <c:v>9.1814739615729057E-2</c:v>
                </c:pt>
                <c:pt idx="765">
                  <c:v>9.1281824085541752E-2</c:v>
                </c:pt>
                <c:pt idx="766">
                  <c:v>9.0749292624335065E-2</c:v>
                </c:pt>
                <c:pt idx="767">
                  <c:v>9.021714445445872E-2</c:v>
                </c:pt>
                <c:pt idx="768">
                  <c:v>8.9685378800848481E-2</c:v>
                </c:pt>
                <c:pt idx="769">
                  <c:v>8.9153994891013943E-2</c:v>
                </c:pt>
                <c:pt idx="770">
                  <c:v>8.8622991955026986E-2</c:v>
                </c:pt>
                <c:pt idx="771">
                  <c:v>8.8092369225510003E-2</c:v>
                </c:pt>
                <c:pt idx="772">
                  <c:v>8.7562125937624025E-2</c:v>
                </c:pt>
                <c:pt idx="773">
                  <c:v>8.7032261329056726E-2</c:v>
                </c:pt>
                <c:pt idx="774">
                  <c:v>8.6502774640011659E-2</c:v>
                </c:pt>
                <c:pt idx="775">
                  <c:v>8.5973665113195707E-2</c:v>
                </c:pt>
                <c:pt idx="776">
                  <c:v>8.5444931993808426E-2</c:v>
                </c:pt>
                <c:pt idx="777">
                  <c:v>8.4916574529529942E-2</c:v>
                </c:pt>
                <c:pt idx="778">
                  <c:v>8.4388591970510407E-2</c:v>
                </c:pt>
                <c:pt idx="779">
                  <c:v>8.3860983569358338E-2</c:v>
                </c:pt>
                <c:pt idx="780">
                  <c:v>8.3333748581128742E-2</c:v>
                </c:pt>
                <c:pt idx="781">
                  <c:v>8.2806886263313451E-2</c:v>
                </c:pt>
                <c:pt idx="782">
                  <c:v>8.2280395875828805E-2</c:v>
                </c:pt>
                <c:pt idx="783">
                  <c:v>8.1754276681004767E-2</c:v>
                </c:pt>
                <c:pt idx="784">
                  <c:v>8.1228527943574935E-2</c:v>
                </c:pt>
                <c:pt idx="785">
                  <c:v>8.0703148930664548E-2</c:v>
                </c:pt>
                <c:pt idx="786">
                  <c:v>8.0178138911780161E-2</c:v>
                </c:pt>
                <c:pt idx="787">
                  <c:v>7.9653497158798992E-2</c:v>
                </c:pt>
                <c:pt idx="788">
                  <c:v>7.9129222945957922E-2</c:v>
                </c:pt>
                <c:pt idx="789">
                  <c:v>7.8605315549843069E-2</c:v>
                </c:pt>
                <c:pt idx="790">
                  <c:v>7.8081774249379232E-2</c:v>
                </c:pt>
                <c:pt idx="791">
                  <c:v>7.7558598325819239E-2</c:v>
                </c:pt>
                <c:pt idx="792">
                  <c:v>7.7035787062733618E-2</c:v>
                </c:pt>
                <c:pt idx="793">
                  <c:v>7.6513339746000164E-2</c:v>
                </c:pt>
                <c:pt idx="794">
                  <c:v>7.59912556637935E-2</c:v>
                </c:pt>
                <c:pt idx="795">
                  <c:v>7.5469534106575087E-2</c:v>
                </c:pt>
                <c:pt idx="796">
                  <c:v>7.4948174367082898E-2</c:v>
                </c:pt>
                <c:pt idx="797">
                  <c:v>7.442717574032065E-2</c:v>
                </c:pt>
                <c:pt idx="798">
                  <c:v>7.3906537523549143E-2</c:v>
                </c:pt>
                <c:pt idx="799">
                  <c:v>7.3386259016274824E-2</c:v>
                </c:pt>
                <c:pt idx="800">
                  <c:v>7.2866339520240131E-2</c:v>
                </c:pt>
                <c:pt idx="801">
                  <c:v>7.2346778339414275E-2</c:v>
                </c:pt>
                <c:pt idx="802">
                  <c:v>7.1827574779982473E-2</c:v>
                </c:pt>
                <c:pt idx="803">
                  <c:v>7.1308728150336731E-2</c:v>
                </c:pt>
                <c:pt idx="804">
                  <c:v>7.0790237761065966E-2</c:v>
                </c:pt>
                <c:pt idx="805">
                  <c:v>7.027210292494579E-2</c:v>
                </c:pt>
                <c:pt idx="806">
                  <c:v>6.9754322956929848E-2</c:v>
                </c:pt>
                <c:pt idx="807">
                  <c:v>6.92368971741395E-2</c:v>
                </c:pt>
                <c:pt idx="808">
                  <c:v>6.8719824895854043E-2</c:v>
                </c:pt>
                <c:pt idx="809">
                  <c:v>6.8203105443502055E-2</c:v>
                </c:pt>
                <c:pt idx="810">
                  <c:v>6.7686738140651737E-2</c:v>
                </c:pt>
                <c:pt idx="811">
                  <c:v>6.7170722313000919E-2</c:v>
                </c:pt>
                <c:pt idx="812">
                  <c:v>6.6655057288368291E-2</c:v>
                </c:pt>
                <c:pt idx="813">
                  <c:v>6.6139742396684076E-2</c:v>
                </c:pt>
                <c:pt idx="814">
                  <c:v>6.5624776969980925E-2</c:v>
                </c:pt>
                <c:pt idx="815">
                  <c:v>6.5110160342384149E-2</c:v>
                </c:pt>
                <c:pt idx="816">
                  <c:v>6.4595891850103282E-2</c:v>
                </c:pt>
                <c:pt idx="817">
                  <c:v>6.408197083142253E-2</c:v>
                </c:pt>
                <c:pt idx="818">
                  <c:v>6.3568396626692447E-2</c:v>
                </c:pt>
                <c:pt idx="819">
                  <c:v>6.3055168578320053E-2</c:v>
                </c:pt>
                <c:pt idx="820">
                  <c:v>6.2542286030760508E-2</c:v>
                </c:pt>
                <c:pt idx="821">
                  <c:v>6.2029748330507894E-2</c:v>
                </c:pt>
                <c:pt idx="822">
                  <c:v>6.1517554826087006E-2</c:v>
                </c:pt>
                <c:pt idx="823">
                  <c:v>6.1005704868043908E-2</c:v>
                </c:pt>
                <c:pt idx="824">
                  <c:v>6.04941978089375E-2</c:v>
                </c:pt>
                <c:pt idx="825">
                  <c:v>5.9983033003330744E-2</c:v>
                </c:pt>
                <c:pt idx="826">
                  <c:v>5.9472209807782228E-2</c:v>
                </c:pt>
                <c:pt idx="827">
                  <c:v>5.8961727580837731E-2</c:v>
                </c:pt>
                <c:pt idx="828">
                  <c:v>5.8451585683020779E-2</c:v>
                </c:pt>
                <c:pt idx="829">
                  <c:v>5.7941783476825548E-2</c:v>
                </c:pt>
                <c:pt idx="830">
                  <c:v>5.7432320326707309E-2</c:v>
                </c:pt>
                <c:pt idx="831">
                  <c:v>5.6923195599074328E-2</c:v>
                </c:pt>
                <c:pt idx="832">
                  <c:v>5.6414408662280091E-2</c:v>
                </c:pt>
                <c:pt idx="833">
                  <c:v>5.5905958886613982E-2</c:v>
                </c:pt>
                <c:pt idx="834">
                  <c:v>5.5397845644294064E-2</c:v>
                </c:pt>
                <c:pt idx="835">
                  <c:v>5.4890068309458195E-2</c:v>
                </c:pt>
                <c:pt idx="836">
                  <c:v>5.4382626258156042E-2</c:v>
                </c:pt>
                <c:pt idx="837">
                  <c:v>5.3875518868340855E-2</c:v>
                </c:pt>
                <c:pt idx="838">
                  <c:v>5.3368745519861926E-2</c:v>
                </c:pt>
                <c:pt idx="839">
                  <c:v>5.2862305594455705E-2</c:v>
                </c:pt>
                <c:pt idx="840">
                  <c:v>5.2356198475738358E-2</c:v>
                </c:pt>
                <c:pt idx="841">
                  <c:v>5.185042354919811E-2</c:v>
                </c:pt>
                <c:pt idx="842">
                  <c:v>5.1344980202186585E-2</c:v>
                </c:pt>
                <c:pt idx="843">
                  <c:v>5.0839867823911478E-2</c:v>
                </c:pt>
                <c:pt idx="844">
                  <c:v>5.0335085805428226E-2</c:v>
                </c:pt>
                <c:pt idx="845">
                  <c:v>4.9830633539633018E-2</c:v>
                </c:pt>
                <c:pt idx="846">
                  <c:v>4.9326510421254799E-2</c:v>
                </c:pt>
                <c:pt idx="847">
                  <c:v>4.8822715846846609E-2</c:v>
                </c:pt>
                <c:pt idx="848">
                  <c:v>4.8319249214779592E-2</c:v>
                </c:pt>
                <c:pt idx="849">
                  <c:v>4.7816109925233885E-2</c:v>
                </c:pt>
                <c:pt idx="850">
                  <c:v>4.7313297380192187E-2</c:v>
                </c:pt>
                <c:pt idx="851">
                  <c:v>4.681081098343165E-2</c:v>
                </c:pt>
                <c:pt idx="852">
                  <c:v>4.6308650140516106E-2</c:v>
                </c:pt>
                <c:pt idx="853">
                  <c:v>4.5806814258789408E-2</c:v>
                </c:pt>
                <c:pt idx="854">
                  <c:v>4.5305302747367659E-2</c:v>
                </c:pt>
                <c:pt idx="855">
                  <c:v>4.480411501713133E-2</c:v>
                </c:pt>
                <c:pt idx="856">
                  <c:v>4.4303250480718925E-2</c:v>
                </c:pt>
                <c:pt idx="857">
                  <c:v>4.3802708552518776E-2</c:v>
                </c:pt>
                <c:pt idx="858">
                  <c:v>4.3302488648662485E-2</c:v>
                </c:pt>
                <c:pt idx="859">
                  <c:v>4.2802590187017264E-2</c:v>
                </c:pt>
                <c:pt idx="860">
                  <c:v>4.2303012587178834E-2</c:v>
                </c:pt>
                <c:pt idx="861">
                  <c:v>4.1803755270464538E-2</c:v>
                </c:pt>
                <c:pt idx="862">
                  <c:v>4.1304817659906012E-2</c:v>
                </c:pt>
                <c:pt idx="863">
                  <c:v>4.0806199180242086E-2</c:v>
                </c:pt>
                <c:pt idx="864">
                  <c:v>4.0307899257911894E-2</c:v>
                </c:pt>
                <c:pt idx="865">
                  <c:v>3.9809917321047883E-2</c:v>
                </c:pt>
                <c:pt idx="866">
                  <c:v>3.9312252799468816E-2</c:v>
                </c:pt>
                <c:pt idx="867">
                  <c:v>3.8814905124673005E-2</c:v>
                </c:pt>
                <c:pt idx="868">
                  <c:v>3.8317873729830976E-2</c:v>
                </c:pt>
                <c:pt idx="869">
                  <c:v>3.7821158049779147E-2</c:v>
                </c:pt>
                <c:pt idx="870">
                  <c:v>3.7324757521012941E-2</c:v>
                </c:pt>
                <c:pt idx="871">
                  <c:v>3.6828671581679795E-2</c:v>
                </c:pt>
                <c:pt idx="872">
                  <c:v>3.6332899671572272E-2</c:v>
                </c:pt>
                <c:pt idx="873">
                  <c:v>3.583744123212218E-2</c:v>
                </c:pt>
                <c:pt idx="874">
                  <c:v>3.534229570639269E-2</c:v>
                </c:pt>
                <c:pt idx="875">
                  <c:v>3.4847462539073004E-2</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5.298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5297.8579976581059</c:v>
                </c:pt>
                <c:pt idx="2">
                  <c:v>5297.8579976581059</c:v>
                </c:pt>
              </c:numCache>
            </c:numRef>
          </c:xVal>
          <c:yVal>
            <c:numRef>
              <c:f>('Auslegung thermisch'!$M$6,'Auslegung thermisch'!$M$6,'Auslegung thermisch'!$M$5)</c:f>
              <c:numCache>
                <c:formatCode>General</c:formatCode>
                <c:ptCount val="3"/>
                <c:pt idx="0">
                  <c:v>0.48712107065048238</c:v>
                </c:pt>
                <c:pt idx="1">
                  <c:v>0.48712107065048238</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0.48712107065048238</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658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658.46228087346674</c:v>
                </c:pt>
                <c:pt idx="2">
                  <c:v>658.46228087346674</c:v>
                </c:pt>
              </c:numCache>
            </c:numRef>
          </c:xVal>
          <c:yVal>
            <c:numRef>
              <c:f>('Auslegung thermisch'!$M$10,'Auslegung thermisch'!$M$10,'Auslegung thermisch'!$S$7)</c:f>
              <c:numCache>
                <c:formatCode>General</c:formatCode>
                <c:ptCount val="3"/>
                <c:pt idx="0">
                  <c:v>1.0024151882975412</c:v>
                </c:pt>
                <c:pt idx="1">
                  <c:v>1.0024151882975412</c:v>
                </c:pt>
                <c:pt idx="2">
                  <c:v>0.48712107065048238</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1.0024151882975412</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107142464"/>
        <c:axId val="114286592"/>
      </c:scatterChart>
      <c:valAx>
        <c:axId val="107142464"/>
        <c:scaling>
          <c:orientation val="minMax"/>
          <c:max val="89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14286592"/>
        <c:crosses val="autoZero"/>
        <c:crossBetween val="midCat"/>
        <c:majorUnit val="2000"/>
        <c:minorUnit val="500"/>
      </c:valAx>
      <c:valAx>
        <c:axId val="114286592"/>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2.8797706355307168E-2"/>
              <c:y val="0.40423264416204152"/>
            </c:manualLayout>
          </c:layout>
          <c:overlay val="0"/>
        </c:title>
        <c:numFmt formatCode="0%" sourceLinked="0"/>
        <c:majorTickMark val="out"/>
        <c:minorTickMark val="out"/>
        <c:tickLblPos val="nextTo"/>
        <c:crossAx val="107142464"/>
        <c:crosses val="autoZero"/>
        <c:crossBetween val="midCat"/>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57777777777777772"/>
          <c:y val="0.2690447963667465"/>
          <c:w val="0.41818181818181832"/>
          <c:h val="0.25217218634187588"/>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Strom</a:t>
            </a:r>
          </a:p>
        </c:rich>
      </c:tx>
      <c:overlay val="1"/>
    </c:title>
    <c:autoTitleDeleted val="0"/>
    <c:plotArea>
      <c:layout>
        <c:manualLayout>
          <c:layoutTarget val="inner"/>
          <c:xMode val="edge"/>
          <c:yMode val="edge"/>
          <c:x val="0.18691105514598502"/>
          <c:y val="6.9017271717439821E-2"/>
          <c:w val="0.73574459652025659"/>
          <c:h val="0.77706414749885711"/>
        </c:manualLayout>
      </c:layout>
      <c:scatterChart>
        <c:scatterStyle val="lineMarker"/>
        <c:varyColors val="0"/>
        <c:ser>
          <c:idx val="0"/>
          <c:order val="0"/>
          <c:tx>
            <c:v>JDL Strombedarf</c:v>
          </c:tx>
          <c:spPr>
            <a:ln w="19050">
              <a:solidFill>
                <a:schemeClr val="tx1"/>
              </a:solidFill>
            </a:ln>
          </c:spPr>
          <c:marker>
            <c:symbol val="none"/>
          </c:marker>
          <c:dPt>
            <c:idx val="0"/>
            <c:marker>
              <c:symbol val="circle"/>
              <c:size val="5"/>
              <c:spPr>
                <a:solidFill>
                  <a:schemeClr val="tx1"/>
                </a:solidFill>
              </c:spPr>
            </c:marker>
            <c:bubble3D val="0"/>
          </c:dPt>
          <c:dLbls>
            <c:dLbl>
              <c:idx val="0"/>
              <c:layout>
                <c:manualLayout>
                  <c:x val="-6.7389244738190164E-3"/>
                  <c:y val="0"/>
                </c:manualLayout>
              </c:layout>
              <c:tx>
                <c:strRef>
                  <c:f>'Auslegung elektrisch'!$B$8</c:f>
                  <c:strCache>
                    <c:ptCount val="1"/>
                    <c:pt idx="0">
                      <c:v>61,0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0.32808988764044944</c:v>
                </c:pt>
              </c:numCache>
            </c:numRef>
          </c:yVal>
          <c:smooth val="0"/>
        </c:ser>
        <c:ser>
          <c:idx val="1"/>
          <c:order val="6"/>
          <c:tx>
            <c:v>BHKW</c:v>
          </c:tx>
          <c:spPr>
            <a:ln w="19050">
              <a:solidFill>
                <a:schemeClr val="accent1"/>
              </a:solidFill>
            </a:ln>
          </c:spPr>
          <c:marker>
            <c:symbol val="none"/>
          </c:marker>
          <c:dLbls>
            <c:dLbl>
              <c:idx val="1"/>
              <c:layout>
                <c:manualLayout>
                  <c:x val="-2.6085011185682353E-2"/>
                  <c:y val="-3.154572891503328E-2"/>
                </c:manualLayout>
              </c:layout>
              <c:tx>
                <c:strRef>
                  <c:f>'Auslegung elektrisch'!$M$3</c:f>
                  <c:strCache>
                    <c:ptCount val="1"/>
                    <c:pt idx="0">
                      <c:v>5.298 h</c:v>
                    </c:pt>
                  </c:strCache>
                </c:strRef>
              </c:tx>
              <c:dLblPos val="r"/>
              <c:showLegendKey val="0"/>
              <c:showVal val="1"/>
              <c:showCatName val="0"/>
              <c:showSerName val="0"/>
              <c:showPercent val="0"/>
              <c:showBubbleSize val="0"/>
            </c:dLbl>
            <c:dLbl>
              <c:idx val="735"/>
              <c:tx>
                <c:strRef>
                  <c:f>'Auslegung elektrisch'!$B$52</c:f>
                  <c:strCache>
                    <c:ptCount val="1"/>
                    <c:pt idx="0">
                      <c:v>5.298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5297.8579976581059</c:v>
                </c:pt>
                <c:pt idx="2">
                  <c:v>5297.8579976581059</c:v>
                </c:pt>
              </c:numCache>
            </c:numRef>
          </c:xVal>
          <c:yVal>
            <c:numRef>
              <c:f>('Auslegung elektrisch'!$M$4,'Auslegung elektrisch'!$M$4,'Auslegung elektrisch'!$M$5)</c:f>
              <c:numCache>
                <c:formatCode>General</c:formatCode>
                <c:ptCount val="3"/>
                <c:pt idx="0">
                  <c:v>0.32808988764044944</c:v>
                </c:pt>
                <c:pt idx="1">
                  <c:v>0.32808988764044944</c:v>
                </c:pt>
                <c:pt idx="2">
                  <c:v>0</c:v>
                </c:pt>
              </c:numCache>
            </c:numRef>
          </c:yVal>
          <c:smooth val="0"/>
        </c:ser>
        <c:dLbls>
          <c:showLegendKey val="0"/>
          <c:showVal val="0"/>
          <c:showCatName val="0"/>
          <c:showSerName val="0"/>
          <c:showPercent val="0"/>
          <c:showBubbleSize val="0"/>
        </c:dLbls>
        <c:axId val="114290624"/>
        <c:axId val="114291200"/>
      </c:scatterChart>
      <c:valAx>
        <c:axId val="114290624"/>
        <c:scaling>
          <c:orientation val="minMax"/>
          <c:max val="88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14291200"/>
        <c:crosses val="autoZero"/>
        <c:crossBetween val="midCat"/>
        <c:majorUnit val="2000"/>
        <c:minorUnit val="500"/>
      </c:valAx>
      <c:valAx>
        <c:axId val="114291200"/>
        <c:scaling>
          <c:orientation val="minMax"/>
        </c:scaling>
        <c:delete val="0"/>
        <c:axPos val="l"/>
        <c:title>
          <c:tx>
            <c:rich>
              <a:bodyPr rot="-5400000" vert="horz"/>
              <a:lstStyle/>
              <a:p>
                <a:pPr algn="ctr">
                  <a:defRPr/>
                </a:pPr>
                <a:r>
                  <a:rPr lang="en-US"/>
                  <a:t>elektr.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114290624"/>
        <c:crosses val="autoZero"/>
        <c:crossBetween val="midCat"/>
      </c:valAx>
      <c:spPr>
        <a:noFill/>
        <a:ln w="25400">
          <a:noFill/>
        </a:ln>
      </c:spPr>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58029926578155977"/>
          <c:y val="0.14125492740373743"/>
          <c:w val="0.39807779621219447"/>
          <c:h val="0.17330856114895737"/>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Barwerte in €</a:t>
            </a:r>
          </a:p>
        </c:rich>
      </c:tx>
      <c:overlay val="1"/>
    </c:title>
    <c:autoTitleDeleted val="0"/>
    <c:plotArea>
      <c:layout>
        <c:manualLayout>
          <c:layoutTarget val="inner"/>
          <c:xMode val="edge"/>
          <c:yMode val="edge"/>
          <c:x val="0.17341249799973107"/>
          <c:y val="2.2855885710544609E-2"/>
          <c:w val="0.78575762055268705"/>
          <c:h val="0.95516973601440314"/>
        </c:manualLayout>
      </c:layout>
      <c:scatterChart>
        <c:scatterStyle val="lineMarker"/>
        <c:varyColors val="0"/>
        <c:ser>
          <c:idx val="0"/>
          <c:order val="0"/>
          <c:marker>
            <c:symbol val="none"/>
          </c:marker>
          <c:dPt>
            <c:idx val="10"/>
            <c:bubble3D val="0"/>
          </c:dPt>
          <c:dPt>
            <c:idx val="15"/>
            <c:bubble3D val="0"/>
          </c:dPt>
          <c:dPt>
            <c:idx val="16"/>
            <c:bubble3D val="0"/>
          </c:dPt>
          <c:xVal>
            <c:numRef>
              <c:f>'Wirtschaftlkt. Eigenverbr.'!$A$29:$A$45</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11.325331865543156</c:v>
                </c:pt>
                <c:pt idx="13">
                  <c:v>12</c:v>
                </c:pt>
                <c:pt idx="14">
                  <c:v>13</c:v>
                </c:pt>
                <c:pt idx="15">
                  <c:v>14</c:v>
                </c:pt>
                <c:pt idx="16">
                  <c:v>15</c:v>
                </c:pt>
              </c:numCache>
            </c:numRef>
          </c:xVal>
          <c:yVal>
            <c:numRef>
              <c:f>'Wirtschaftlkt. Eigenverbr.'!$D$29:$D$45</c:f>
              <c:numCache>
                <c:formatCode>#,##0</c:formatCode>
                <c:ptCount val="17"/>
                <c:pt idx="0">
                  <c:v>-50000</c:v>
                </c:pt>
                <c:pt idx="1">
                  <c:v>-38656.312190586839</c:v>
                </c:pt>
                <c:pt idx="2">
                  <c:v>-27367.959443658619</c:v>
                </c:pt>
                <c:pt idx="3">
                  <c:v>-16134.671832081271</c:v>
                </c:pt>
                <c:pt idx="4">
                  <c:v>-4956.1807454384434</c:v>
                </c:pt>
                <c:pt idx="5">
                  <c:v>6167.7811163914921</c:v>
                </c:pt>
                <c:pt idx="6">
                  <c:v>17237.479749627135</c:v>
                </c:pt>
                <c:pt idx="7">
                  <c:v>28253.179852944551</c:v>
                </c:pt>
                <c:pt idx="8">
                  <c:v>39215.144833806764</c:v>
                </c:pt>
                <c:pt idx="9">
                  <c:v>50123.636814762329</c:v>
                </c:pt>
                <c:pt idx="10">
                  <c:v>60978.916639713236</c:v>
                </c:pt>
                <c:pt idx="11">
                  <c:v>71781.243880152178</c:v>
                </c:pt>
                <c:pt idx="12">
                  <c:v>75289.998745082106</c:v>
                </c:pt>
                <c:pt idx="13">
                  <c:v>78679.959141231273</c:v>
                </c:pt>
                <c:pt idx="14">
                  <c:v>83680.082656311279</c:v>
                </c:pt>
                <c:pt idx="15">
                  <c:v>88655.815324976254</c:v>
                </c:pt>
                <c:pt idx="16">
                  <c:v>93607.276126964818</c:v>
                </c:pt>
              </c:numCache>
            </c:numRef>
          </c:yVal>
          <c:smooth val="0"/>
        </c:ser>
        <c:ser>
          <c:idx val="1"/>
          <c:order val="1"/>
          <c:tx>
            <c:v>Armortisation</c:v>
          </c:tx>
          <c:marker>
            <c:symbol val="circle"/>
            <c:size val="5"/>
            <c:spPr>
              <a:solidFill>
                <a:srgbClr val="00B050"/>
              </a:solidFill>
            </c:spPr>
          </c:marker>
          <c:dLbls>
            <c:dLbl>
              <c:idx val="0"/>
              <c:layout>
                <c:manualLayout>
                  <c:x val="-0.15879100406094526"/>
                  <c:y val="-4.1805137811536115E-2"/>
                </c:manualLayout>
              </c:layout>
              <c:dLblPos val="r"/>
              <c:showLegendKey val="0"/>
              <c:showVal val="0"/>
              <c:showCatName val="1"/>
              <c:showSerName val="0"/>
              <c:showPercent val="0"/>
              <c:showBubbleSize val="0"/>
            </c:dLbl>
            <c:numFmt formatCode="#.0&quot; Jahre&quot;" sourceLinked="0"/>
            <c:spPr>
              <a:solidFill>
                <a:schemeClr val="bg1"/>
              </a:solidFill>
              <a:ln>
                <a:solidFill>
                  <a:schemeClr val="tx1">
                    <a:alpha val="33000"/>
                  </a:schemeClr>
                </a:solidFill>
              </a:ln>
            </c:spPr>
            <c:dLblPos val="t"/>
            <c:showLegendKey val="0"/>
            <c:showVal val="0"/>
            <c:showCatName val="1"/>
            <c:showSerName val="0"/>
            <c:showPercent val="0"/>
            <c:showBubbleSize val="0"/>
            <c:showLeaderLines val="0"/>
          </c:dLbls>
          <c:xVal>
            <c:numRef>
              <c:f>'Wirtschaftlkt. Eigenverbr.'!$C$20</c:f>
              <c:numCache>
                <c:formatCode>#,##0.0" Jahre"</c:formatCode>
                <c:ptCount val="1"/>
                <c:pt idx="0">
                  <c:v>4.4449370798307681</c:v>
                </c:pt>
              </c:numCache>
            </c:numRef>
          </c:xVal>
          <c:yVal>
            <c:numLit>
              <c:formatCode>General</c:formatCode>
              <c:ptCount val="1"/>
              <c:pt idx="0">
                <c:v>0</c:v>
              </c:pt>
            </c:numLit>
          </c:yVal>
          <c:smooth val="0"/>
        </c:ser>
        <c:ser>
          <c:idx val="3"/>
          <c:order val="2"/>
          <c:tx>
            <c:v>KWK-Förderdauer</c:v>
          </c:tx>
          <c:marker>
            <c:symbol val="none"/>
          </c:marker>
          <c:dPt>
            <c:idx val="0"/>
            <c:marker>
              <c:symbol val="circle"/>
              <c:size val="5"/>
              <c:spPr>
                <a:solidFill>
                  <a:srgbClr val="FF0000"/>
                </a:solidFill>
              </c:spPr>
            </c:marker>
            <c:bubble3D val="0"/>
          </c:dPt>
          <c:dLbls>
            <c:dLbl>
              <c:idx val="0"/>
              <c:layout>
                <c:manualLayout>
                  <c:x val="-0.19917015340283861"/>
                  <c:y val="-3.7453194565807571E-3"/>
                </c:manualLayout>
              </c:layout>
              <c:tx>
                <c:strRef>
                  <c:f>'Wirtschaftlkt. Eigenverbr.'!$F$14</c:f>
                  <c:strCache>
                    <c:ptCount val="1"/>
                    <c:pt idx="0">
                      <c:v>11,3 Jahre</c:v>
                    </c:pt>
                  </c:strCache>
                </c:strRef>
              </c:tx>
              <c:showLegendKey val="0"/>
              <c:showVal val="1"/>
              <c:showCatName val="1"/>
              <c:showSerName val="0"/>
              <c:showPercent val="0"/>
              <c:showBubbleSize val="0"/>
            </c:dLbl>
            <c:spPr>
              <a:solidFill>
                <a:schemeClr val="bg1"/>
              </a:solidFill>
              <a:ln>
                <a:solidFill>
                  <a:schemeClr val="tx1">
                    <a:alpha val="35000"/>
                  </a:schemeClr>
                </a:solidFill>
              </a:ln>
            </c:spPr>
            <c:showLegendKey val="0"/>
            <c:showVal val="1"/>
            <c:showCatName val="1"/>
            <c:showSerName val="0"/>
            <c:showPercent val="0"/>
            <c:showBubbleSize val="0"/>
            <c:showLeaderLines val="0"/>
          </c:dLbls>
          <c:xVal>
            <c:numRef>
              <c:f>'Wirtschaftlkt. Eigenverbr.'!$G$31</c:f>
              <c:numCache>
                <c:formatCode>0.00</c:formatCode>
                <c:ptCount val="1"/>
                <c:pt idx="0">
                  <c:v>11.325331865543156</c:v>
                </c:pt>
              </c:numCache>
            </c:numRef>
          </c:xVal>
          <c:yVal>
            <c:numRef>
              <c:f>'Wirtschaftlkt. Eigenverbr.'!$G$32</c:f>
              <c:numCache>
                <c:formatCode>#,##0.00</c:formatCode>
                <c:ptCount val="1"/>
                <c:pt idx="0">
                  <c:v>75289.998745082106</c:v>
                </c:pt>
              </c:numCache>
            </c:numRef>
          </c:yVal>
          <c:smooth val="0"/>
        </c:ser>
        <c:ser>
          <c:idx val="2"/>
          <c:order val="3"/>
          <c:tx>
            <c:v>&gt;15</c:v>
          </c:tx>
          <c:spPr>
            <a:ln>
              <a:solidFill>
                <a:schemeClr val="bg1">
                  <a:lumMod val="75000"/>
                </a:schemeClr>
              </a:solidFill>
              <a:prstDash val="dash"/>
            </a:ln>
          </c:spPr>
          <c:marker>
            <c:symbol val="none"/>
          </c:marker>
          <c:xVal>
            <c:numRef>
              <c:f>'Wirtschaftlkt. Eigenverbr.'!$A$46:$A$49</c:f>
              <c:numCache>
                <c:formatCode>General</c:formatCode>
                <c:ptCount val="4"/>
                <c:pt idx="0">
                  <c:v>16</c:v>
                </c:pt>
                <c:pt idx="1">
                  <c:v>17</c:v>
                </c:pt>
                <c:pt idx="2">
                  <c:v>18</c:v>
                </c:pt>
                <c:pt idx="3">
                  <c:v>19</c:v>
                </c:pt>
              </c:numCache>
            </c:numRef>
          </c:xVal>
          <c:yVal>
            <c:numRef>
              <c:f>'Wirtschaftlkt. Eigenverbr.'!$D$46:$D$49</c:f>
              <c:numCache>
                <c:formatCode>#,##0</c:formatCode>
                <c:ptCount val="4"/>
                <c:pt idx="0">
                  <c:v>98534.583461626607</c:v>
                </c:pt>
                <c:pt idx="1">
                  <c:v>103437.85515075346</c:v>
                </c:pt>
                <c:pt idx="2">
                  <c:v>108317.20844139677</c:v>
                </c:pt>
                <c:pt idx="3">
                  <c:v>113172.76000867109</c:v>
                </c:pt>
              </c:numCache>
            </c:numRef>
          </c:yVal>
          <c:smooth val="0"/>
        </c:ser>
        <c:ser>
          <c:idx val="4"/>
          <c:order val="4"/>
          <c:tx>
            <c:v>10 Jahre</c:v>
          </c:tx>
          <c:marker>
            <c:symbol val="circle"/>
            <c:size val="5"/>
            <c:spPr>
              <a:solidFill>
                <a:srgbClr val="7030A0"/>
              </a:solidFill>
            </c:spPr>
          </c:marker>
          <c:dLbls>
            <c:dLbl>
              <c:idx val="0"/>
              <c:layout>
                <c:manualLayout>
                  <c:x val="-3.6883361741265738E-3"/>
                  <c:y val="3.7453194565806886E-3"/>
                </c:manualLayout>
              </c:layout>
              <c:numFmt formatCode="#,##0\ &quot;€&quot;" sourceLinked="0"/>
              <c:spPr>
                <a:solidFill>
                  <a:schemeClr val="bg1"/>
                </a:solidFill>
                <a:ln>
                  <a:solidFill>
                    <a:schemeClr val="tx1">
                      <a:alpha val="33000"/>
                    </a:schemeClr>
                  </a:solidFill>
                </a:ln>
              </c:spPr>
              <c:txPr>
                <a:bodyPr/>
                <a:lstStyle/>
                <a:p>
                  <a:pPr>
                    <a:defRPr/>
                  </a:pPr>
                  <a:endParaRPr lang="de-DE"/>
                </a:p>
              </c:txPr>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xVal>
            <c:numLit>
              <c:formatCode>General</c:formatCode>
              <c:ptCount val="1"/>
              <c:pt idx="0">
                <c:v>10</c:v>
              </c:pt>
            </c:numLit>
          </c:xVal>
          <c:yVal>
            <c:numRef>
              <c:f>'Wirtschaftlkt. Eigenverbr.'!$H$41</c:f>
              <c:numCache>
                <c:formatCode>General</c:formatCode>
                <c:ptCount val="1"/>
                <c:pt idx="0">
                  <c:v>60978.916639713236</c:v>
                </c:pt>
              </c:numCache>
            </c:numRef>
          </c:yVal>
          <c:smooth val="0"/>
        </c:ser>
        <c:ser>
          <c:idx val="5"/>
          <c:order val="5"/>
          <c:tx>
            <c:v>15 Jahre</c:v>
          </c:tx>
          <c:marker>
            <c:symbol val="circle"/>
            <c:size val="5"/>
            <c:spPr>
              <a:solidFill>
                <a:srgbClr val="0070C0"/>
              </a:solidFill>
            </c:spPr>
          </c:marker>
          <c:dLbls>
            <c:numFmt formatCode="#,##0\ &quot;€&quot;" sourceLinked="0"/>
            <c:spPr>
              <a:solidFill>
                <a:schemeClr val="bg1"/>
              </a:solidFill>
              <a:ln>
                <a:solidFill>
                  <a:schemeClr val="tx1">
                    <a:alpha val="33000"/>
                  </a:schemeClr>
                </a:solidFill>
              </a:ln>
            </c:spPr>
            <c:showLegendKey val="0"/>
            <c:showVal val="1"/>
            <c:showCatName val="0"/>
            <c:showSerName val="0"/>
            <c:showPercent val="0"/>
            <c:showBubbleSize val="0"/>
            <c:showLeaderLines val="0"/>
          </c:dLbls>
          <c:xVal>
            <c:numLit>
              <c:formatCode>General</c:formatCode>
              <c:ptCount val="1"/>
              <c:pt idx="0">
                <c:v>15</c:v>
              </c:pt>
            </c:numLit>
          </c:xVal>
          <c:yVal>
            <c:numRef>
              <c:f>'Wirtschaftlkt. Eigenverbr.'!$H$43</c:f>
              <c:numCache>
                <c:formatCode>General</c:formatCode>
                <c:ptCount val="1"/>
                <c:pt idx="0">
                  <c:v>93607.276126964818</c:v>
                </c:pt>
              </c:numCache>
            </c:numRef>
          </c:yVal>
          <c:smooth val="0"/>
        </c:ser>
        <c:dLbls>
          <c:showLegendKey val="0"/>
          <c:showVal val="0"/>
          <c:showCatName val="0"/>
          <c:showSerName val="0"/>
          <c:showPercent val="0"/>
          <c:showBubbleSize val="0"/>
        </c:dLbls>
        <c:axId val="123649344"/>
        <c:axId val="162381824"/>
      </c:scatterChart>
      <c:valAx>
        <c:axId val="123649344"/>
        <c:scaling>
          <c:orientation val="minMax"/>
          <c:max val="20"/>
          <c:min val="0"/>
        </c:scaling>
        <c:delete val="0"/>
        <c:axPos val="b"/>
        <c:title>
          <c:tx>
            <c:rich>
              <a:bodyPr/>
              <a:lstStyle/>
              <a:p>
                <a:pPr>
                  <a:defRPr/>
                </a:pPr>
                <a:r>
                  <a:rPr lang="de-DE"/>
                  <a:t>Betriebsjahre</a:t>
                </a:r>
              </a:p>
            </c:rich>
          </c:tx>
          <c:layout>
            <c:manualLayout>
              <c:xMode val="edge"/>
              <c:yMode val="edge"/>
              <c:x val="0.73918438979963041"/>
              <c:y val="0.65970941629343727"/>
            </c:manualLayout>
          </c:layout>
          <c:overlay val="0"/>
        </c:title>
        <c:numFmt formatCode="General" sourceLinked="1"/>
        <c:majorTickMark val="out"/>
        <c:minorTickMark val="none"/>
        <c:tickLblPos val="nextTo"/>
        <c:crossAx val="162381824"/>
        <c:crosses val="autoZero"/>
        <c:crossBetween val="midCat"/>
        <c:majorUnit val="2"/>
      </c:valAx>
      <c:valAx>
        <c:axId val="162381824"/>
        <c:scaling>
          <c:orientation val="minMax"/>
        </c:scaling>
        <c:delete val="0"/>
        <c:axPos val="l"/>
        <c:majorGridlines>
          <c:spPr>
            <a:ln>
              <a:solidFill>
                <a:schemeClr val="tx1">
                  <a:alpha val="15000"/>
                </a:schemeClr>
              </a:solidFill>
            </a:ln>
          </c:spPr>
        </c:majorGridlines>
        <c:numFmt formatCode="#,##0" sourceLinked="0"/>
        <c:majorTickMark val="out"/>
        <c:minorTickMark val="none"/>
        <c:tickLblPos val="nextTo"/>
        <c:crossAx val="123649344"/>
        <c:crosses val="autoZero"/>
        <c:crossBetween val="midCat"/>
      </c:valAx>
      <c:spPr>
        <a:solidFill>
          <a:schemeClr val="accent3">
            <a:lumMod val="40000"/>
            <a:lumOff val="60000"/>
            <a:alpha val="29000"/>
          </a:schemeClr>
        </a:solidFill>
      </c:spPr>
    </c:plotArea>
    <c:plotVisOnly val="1"/>
    <c:dispBlanksAs val="gap"/>
    <c:showDLblsOverMax val="0"/>
  </c:chart>
  <c:spPr>
    <a:ln>
      <a:solidFill>
        <a:schemeClr val="tx1"/>
      </a:solidFill>
    </a:ln>
  </c:spPr>
  <c:printSettings>
    <c:headerFooter/>
    <c:pageMargins b="0.7480314960629928" l="0.23622047244094491" r="0.23622047244094491" t="0.35433070866141736" header="0.31496062992126039" footer="0.31496062992126039"/>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Barwerte in €</a:t>
            </a:r>
          </a:p>
        </c:rich>
      </c:tx>
      <c:overlay val="1"/>
    </c:title>
    <c:autoTitleDeleted val="0"/>
    <c:plotArea>
      <c:layout>
        <c:manualLayout>
          <c:layoutTarget val="inner"/>
          <c:xMode val="edge"/>
          <c:yMode val="edge"/>
          <c:x val="0.17341249799973107"/>
          <c:y val="9.4016955385577694E-2"/>
          <c:w val="0.78575762055268705"/>
          <c:h val="0.88312715890387772"/>
        </c:manualLayout>
      </c:layout>
      <c:scatterChart>
        <c:scatterStyle val="lineMarker"/>
        <c:varyColors val="0"/>
        <c:ser>
          <c:idx val="0"/>
          <c:order val="0"/>
          <c:marker>
            <c:symbol val="none"/>
          </c:marker>
          <c:dPt>
            <c:idx val="10"/>
            <c:bubble3D val="0"/>
          </c:dPt>
          <c:dPt>
            <c:idx val="15"/>
            <c:bubble3D val="0"/>
          </c:dPt>
          <c:dPt>
            <c:idx val="16"/>
            <c:bubble3D val="0"/>
          </c:dPt>
          <c:xVal>
            <c:numRef>
              <c:f>'Wirtschaftlkt. Volleinsp.'!$A$29:$A$45</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11.325331865543156</c:v>
                </c:pt>
                <c:pt idx="13">
                  <c:v>12</c:v>
                </c:pt>
                <c:pt idx="14">
                  <c:v>13</c:v>
                </c:pt>
                <c:pt idx="15">
                  <c:v>14</c:v>
                </c:pt>
                <c:pt idx="16">
                  <c:v>15</c:v>
                </c:pt>
              </c:numCache>
            </c:numRef>
          </c:xVal>
          <c:yVal>
            <c:numRef>
              <c:f>'Wirtschaftlkt. Volleinsp.'!$D$29:$D$45</c:f>
              <c:numCache>
                <c:formatCode>#,##0</c:formatCode>
                <c:ptCount val="17"/>
                <c:pt idx="0">
                  <c:v>-50000</c:v>
                </c:pt>
                <c:pt idx="1">
                  <c:v>-43711.107372292536</c:v>
                </c:pt>
                <c:pt idx="2">
                  <c:v>-37452.892269598284</c:v>
                </c:pt>
                <c:pt idx="3">
                  <c:v>-31225.20504545376</c:v>
                </c:pt>
                <c:pt idx="4">
                  <c:v>-25027.89678337823</c:v>
                </c:pt>
                <c:pt idx="5">
                  <c:v>-18860.819293312827</c:v>
                </c:pt>
                <c:pt idx="6">
                  <c:v>-12723.825108077011</c:v>
                </c:pt>
                <c:pt idx="7">
                  <c:v>-6616.7674798423459</c:v>
                </c:pt>
                <c:pt idx="8">
                  <c:v>-539.50037662345858</c:v>
                </c:pt>
                <c:pt idx="9">
                  <c:v>5508.1215212138732</c:v>
                </c:pt>
                <c:pt idx="10">
                  <c:v>11526.242824427607</c:v>
                </c:pt>
                <c:pt idx="11">
                  <c:v>17515.007438357374</c:v>
                </c:pt>
                <c:pt idx="12">
                  <c:v>19460.246321269831</c:v>
                </c:pt>
                <c:pt idx="13">
                  <c:v>18088.018332306092</c:v>
                </c:pt>
                <c:pt idx="14">
                  <c:v>16064.009602451117</c:v>
                </c:pt>
                <c:pt idx="15">
                  <c:v>14049.874085912508</c:v>
                </c:pt>
                <c:pt idx="16">
                  <c:v>12045.563620674089</c:v>
                </c:pt>
              </c:numCache>
            </c:numRef>
          </c:yVal>
          <c:smooth val="0"/>
        </c:ser>
        <c:ser>
          <c:idx val="1"/>
          <c:order val="1"/>
          <c:tx>
            <c:v>Armortisation</c:v>
          </c:tx>
          <c:marker>
            <c:symbol val="circle"/>
            <c:size val="5"/>
            <c:spPr>
              <a:solidFill>
                <a:srgbClr val="00B050"/>
              </a:solidFill>
            </c:spPr>
          </c:marker>
          <c:dLbls>
            <c:dLbl>
              <c:idx val="0"/>
              <c:layout>
                <c:manualLayout>
                  <c:x val="-0.1809210211057051"/>
                  <c:y val="-4.1804842904492288E-2"/>
                </c:manualLayout>
              </c:layout>
              <c:dLblPos val="r"/>
              <c:showLegendKey val="0"/>
              <c:showVal val="0"/>
              <c:showCatName val="1"/>
              <c:showSerName val="0"/>
              <c:showPercent val="0"/>
              <c:showBubbleSize val="0"/>
            </c:dLbl>
            <c:numFmt formatCode="#.0&quot; Jahre&quot;" sourceLinked="0"/>
            <c:spPr>
              <a:solidFill>
                <a:schemeClr val="bg1"/>
              </a:solidFill>
              <a:ln>
                <a:solidFill>
                  <a:schemeClr val="tx1">
                    <a:alpha val="33000"/>
                  </a:schemeClr>
                </a:solidFill>
              </a:ln>
            </c:spPr>
            <c:dLblPos val="t"/>
            <c:showLegendKey val="0"/>
            <c:showVal val="0"/>
            <c:showCatName val="1"/>
            <c:showSerName val="0"/>
            <c:showPercent val="0"/>
            <c:showBubbleSize val="0"/>
            <c:showLeaderLines val="0"/>
          </c:dLbls>
          <c:xVal>
            <c:numRef>
              <c:f>'Wirtschaftlkt. Volleinsp.'!$C$20</c:f>
              <c:numCache>
                <c:formatCode>#,##0.0" Jahre"</c:formatCode>
                <c:ptCount val="1"/>
                <c:pt idx="0">
                  <c:v>8.0890102906261507</c:v>
                </c:pt>
              </c:numCache>
            </c:numRef>
          </c:xVal>
          <c:yVal>
            <c:numLit>
              <c:formatCode>General</c:formatCode>
              <c:ptCount val="1"/>
              <c:pt idx="0">
                <c:v>0</c:v>
              </c:pt>
            </c:numLit>
          </c:yVal>
          <c:smooth val="0"/>
        </c:ser>
        <c:ser>
          <c:idx val="3"/>
          <c:order val="2"/>
          <c:tx>
            <c:v>KWK-Förderdauer</c:v>
          </c:tx>
          <c:marker>
            <c:symbol val="none"/>
          </c:marker>
          <c:dPt>
            <c:idx val="0"/>
            <c:marker>
              <c:symbol val="circle"/>
              <c:size val="5"/>
              <c:spPr>
                <a:solidFill>
                  <a:srgbClr val="FF0000"/>
                </a:solidFill>
              </c:spPr>
            </c:marker>
            <c:bubble3D val="0"/>
          </c:dPt>
          <c:dLbls>
            <c:dLbl>
              <c:idx val="0"/>
              <c:layout>
                <c:manualLayout>
                  <c:x val="-0.18425184872372649"/>
                  <c:y val="6.3670430761871705E-2"/>
                </c:manualLayout>
              </c:layout>
              <c:tx>
                <c:strRef>
                  <c:f>'Wirtschaftlkt. Volleinsp.'!$F$14</c:f>
                  <c:strCache>
                    <c:ptCount val="1"/>
                    <c:pt idx="0">
                      <c:v>11,3 Jahre</c:v>
                    </c:pt>
                  </c:strCache>
                </c:strRef>
              </c:tx>
              <c:showLegendKey val="0"/>
              <c:showVal val="1"/>
              <c:showCatName val="1"/>
              <c:showSerName val="0"/>
              <c:showPercent val="0"/>
              <c:showBubbleSize val="0"/>
            </c:dLbl>
            <c:spPr>
              <a:solidFill>
                <a:schemeClr val="bg1"/>
              </a:solidFill>
              <a:ln>
                <a:solidFill>
                  <a:schemeClr val="tx1">
                    <a:alpha val="35000"/>
                  </a:schemeClr>
                </a:solidFill>
              </a:ln>
            </c:spPr>
            <c:showLegendKey val="0"/>
            <c:showVal val="1"/>
            <c:showCatName val="1"/>
            <c:showSerName val="0"/>
            <c:showPercent val="0"/>
            <c:showBubbleSize val="0"/>
            <c:showLeaderLines val="0"/>
          </c:dLbls>
          <c:xVal>
            <c:numRef>
              <c:f>'Wirtschaftlkt. Volleinsp.'!$G$31</c:f>
              <c:numCache>
                <c:formatCode>0.00</c:formatCode>
                <c:ptCount val="1"/>
                <c:pt idx="0">
                  <c:v>11.325331865543156</c:v>
                </c:pt>
              </c:numCache>
            </c:numRef>
          </c:xVal>
          <c:yVal>
            <c:numRef>
              <c:f>'Wirtschaftlkt. Volleinsp.'!$G$32</c:f>
              <c:numCache>
                <c:formatCode>#,##0.00</c:formatCode>
                <c:ptCount val="1"/>
                <c:pt idx="0">
                  <c:v>19460.246321269831</c:v>
                </c:pt>
              </c:numCache>
            </c:numRef>
          </c:yVal>
          <c:smooth val="0"/>
        </c:ser>
        <c:ser>
          <c:idx val="2"/>
          <c:order val="3"/>
          <c:tx>
            <c:v>&gt;15</c:v>
          </c:tx>
          <c:spPr>
            <a:ln>
              <a:solidFill>
                <a:schemeClr val="bg1">
                  <a:lumMod val="75000"/>
                </a:schemeClr>
              </a:solidFill>
              <a:prstDash val="dash"/>
            </a:ln>
          </c:spPr>
          <c:marker>
            <c:symbol val="none"/>
          </c:marker>
          <c:xVal>
            <c:numRef>
              <c:f>'Wirtschaftlkt. Volleinsp.'!$A$46:$A$49</c:f>
              <c:numCache>
                <c:formatCode>General</c:formatCode>
                <c:ptCount val="4"/>
                <c:pt idx="0">
                  <c:v>16</c:v>
                </c:pt>
                <c:pt idx="1">
                  <c:v>17</c:v>
                </c:pt>
                <c:pt idx="2">
                  <c:v>18</c:v>
                </c:pt>
                <c:pt idx="3">
                  <c:v>19</c:v>
                </c:pt>
              </c:numCache>
            </c:numRef>
          </c:xVal>
          <c:yVal>
            <c:numRef>
              <c:f>'Wirtschaftlkt. Volleinsp.'!$D$46:$D$49</c:f>
              <c:numCache>
                <c:formatCode>#,##0</c:formatCode>
                <c:ptCount val="4"/>
                <c:pt idx="0">
                  <c:v>10051.030279656345</c:v>
                </c:pt>
                <c:pt idx="1">
                  <c:v>8066.2263695703932</c:v>
                </c:pt>
                <c:pt idx="2">
                  <c:v>6091.1044297775443</c:v>
                </c:pt>
                <c:pt idx="3">
                  <c:v>4125.6172311544169</c:v>
                </c:pt>
              </c:numCache>
            </c:numRef>
          </c:yVal>
          <c:smooth val="0"/>
        </c:ser>
        <c:ser>
          <c:idx val="4"/>
          <c:order val="4"/>
          <c:tx>
            <c:v>10 Jahre</c:v>
          </c:tx>
          <c:marker>
            <c:symbol val="circle"/>
            <c:size val="5"/>
            <c:spPr>
              <a:solidFill>
                <a:srgbClr val="7030A0"/>
              </a:solidFill>
            </c:spPr>
          </c:marker>
          <c:dLbls>
            <c:dLbl>
              <c:idx val="0"/>
              <c:layout>
                <c:manualLayout>
                  <c:x val="-2.6107523610303995E-2"/>
                  <c:y val="4.868915293554895E-2"/>
                </c:manualLayout>
              </c:layout>
              <c:numFmt formatCode="#,##0\ &quot;€&quot;" sourceLinked="0"/>
              <c:spPr>
                <a:solidFill>
                  <a:schemeClr val="bg1"/>
                </a:solidFill>
                <a:ln>
                  <a:solidFill>
                    <a:schemeClr val="tx1">
                      <a:alpha val="33000"/>
                    </a:schemeClr>
                  </a:solidFill>
                </a:ln>
              </c:spPr>
              <c:txPr>
                <a:bodyPr/>
                <a:lstStyle/>
                <a:p>
                  <a:pPr>
                    <a:defRPr/>
                  </a:pPr>
                  <a:endParaRPr lang="de-DE"/>
                </a:p>
              </c:txPr>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xVal>
            <c:numLit>
              <c:formatCode>General</c:formatCode>
              <c:ptCount val="1"/>
              <c:pt idx="0">
                <c:v>10</c:v>
              </c:pt>
            </c:numLit>
          </c:xVal>
          <c:yVal>
            <c:numRef>
              <c:f>'Wirtschaftlkt. Volleinsp.'!$H$41</c:f>
              <c:numCache>
                <c:formatCode>General</c:formatCode>
                <c:ptCount val="1"/>
                <c:pt idx="0">
                  <c:v>11526.242824427607</c:v>
                </c:pt>
              </c:numCache>
            </c:numRef>
          </c:yVal>
          <c:smooth val="0"/>
        </c:ser>
        <c:ser>
          <c:idx val="5"/>
          <c:order val="5"/>
          <c:tx>
            <c:v>15 Jahre</c:v>
          </c:tx>
          <c:marker>
            <c:symbol val="circle"/>
            <c:size val="5"/>
            <c:spPr>
              <a:solidFill>
                <a:srgbClr val="0070C0"/>
              </a:solidFill>
            </c:spPr>
          </c:marker>
          <c:dLbls>
            <c:numFmt formatCode="#,##0\ &quot;€&quot;" sourceLinked="0"/>
            <c:spPr>
              <a:solidFill>
                <a:schemeClr val="bg1"/>
              </a:solidFill>
              <a:ln>
                <a:solidFill>
                  <a:schemeClr val="tx1">
                    <a:alpha val="33000"/>
                  </a:schemeClr>
                </a:solidFill>
              </a:ln>
            </c:spPr>
            <c:showLegendKey val="0"/>
            <c:showVal val="1"/>
            <c:showCatName val="0"/>
            <c:showSerName val="0"/>
            <c:showPercent val="0"/>
            <c:showBubbleSize val="0"/>
            <c:showLeaderLines val="0"/>
          </c:dLbls>
          <c:xVal>
            <c:numLit>
              <c:formatCode>General</c:formatCode>
              <c:ptCount val="1"/>
              <c:pt idx="0">
                <c:v>15</c:v>
              </c:pt>
            </c:numLit>
          </c:xVal>
          <c:yVal>
            <c:numRef>
              <c:f>'Wirtschaftlkt. Volleinsp.'!$H$43</c:f>
              <c:numCache>
                <c:formatCode>General</c:formatCode>
                <c:ptCount val="1"/>
                <c:pt idx="0">
                  <c:v>12045.563620674089</c:v>
                </c:pt>
              </c:numCache>
            </c:numRef>
          </c:yVal>
          <c:smooth val="0"/>
        </c:ser>
        <c:dLbls>
          <c:showLegendKey val="0"/>
          <c:showVal val="0"/>
          <c:showCatName val="0"/>
          <c:showSerName val="0"/>
          <c:showPercent val="0"/>
          <c:showBubbleSize val="0"/>
        </c:dLbls>
        <c:axId val="162387584"/>
        <c:axId val="162388160"/>
      </c:scatterChart>
      <c:valAx>
        <c:axId val="162387584"/>
        <c:scaling>
          <c:orientation val="minMax"/>
          <c:max val="20"/>
          <c:min val="0"/>
        </c:scaling>
        <c:delete val="0"/>
        <c:axPos val="b"/>
        <c:title>
          <c:tx>
            <c:rich>
              <a:bodyPr/>
              <a:lstStyle/>
              <a:p>
                <a:pPr>
                  <a:defRPr/>
                </a:pPr>
                <a:r>
                  <a:rPr lang="de-DE"/>
                  <a:t>Betriebsjahre</a:t>
                </a:r>
              </a:p>
            </c:rich>
          </c:tx>
          <c:layout>
            <c:manualLayout>
              <c:xMode val="edge"/>
              <c:yMode val="edge"/>
              <c:x val="0.73918438979963041"/>
              <c:y val="0.62600154118421103"/>
            </c:manualLayout>
          </c:layout>
          <c:overlay val="0"/>
        </c:title>
        <c:numFmt formatCode="General" sourceLinked="1"/>
        <c:majorTickMark val="out"/>
        <c:minorTickMark val="none"/>
        <c:tickLblPos val="nextTo"/>
        <c:crossAx val="162388160"/>
        <c:crosses val="autoZero"/>
        <c:crossBetween val="midCat"/>
        <c:majorUnit val="2"/>
      </c:valAx>
      <c:valAx>
        <c:axId val="162388160"/>
        <c:scaling>
          <c:orientation val="minMax"/>
        </c:scaling>
        <c:delete val="0"/>
        <c:axPos val="l"/>
        <c:majorGridlines>
          <c:spPr>
            <a:ln>
              <a:solidFill>
                <a:schemeClr val="tx1">
                  <a:alpha val="15000"/>
                </a:schemeClr>
              </a:solidFill>
            </a:ln>
          </c:spPr>
        </c:majorGridlines>
        <c:numFmt formatCode="#,##0" sourceLinked="0"/>
        <c:majorTickMark val="out"/>
        <c:minorTickMark val="none"/>
        <c:tickLblPos val="nextTo"/>
        <c:crossAx val="162387584"/>
        <c:crosses val="autoZero"/>
        <c:crossBetween val="midCat"/>
      </c:valAx>
      <c:spPr>
        <a:solidFill>
          <a:schemeClr val="accent3">
            <a:lumMod val="40000"/>
            <a:lumOff val="60000"/>
            <a:alpha val="29000"/>
          </a:schemeClr>
        </a:solidFill>
      </c:spPr>
    </c:plotArea>
    <c:plotVisOnly val="1"/>
    <c:dispBlanksAs val="gap"/>
    <c:showDLblsOverMax val="0"/>
  </c:chart>
  <c:spPr>
    <a:ln>
      <a:solidFill>
        <a:schemeClr val="tx1"/>
      </a:solidFill>
    </a:ln>
  </c:spPr>
  <c:printSettings>
    <c:headerFooter/>
    <c:pageMargins b="0.7480314960629928" l="0.23622047244094491" r="0.23622047244094491" t="0.35433070866141736" header="0.31496062992126039" footer="0.31496062992126039"/>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44296112732148"/>
          <c:y val="4.4995013921132296E-2"/>
          <c:w val="0.75956317643035742"/>
          <c:h val="0.81700436381622443"/>
        </c:manualLayout>
      </c:layout>
      <c:scatterChart>
        <c:scatterStyle val="lineMarker"/>
        <c:varyColors val="0"/>
        <c:ser>
          <c:idx val="0"/>
          <c:order val="0"/>
          <c:tx>
            <c:v>JDL Wärmebedarf</c:v>
          </c:tx>
          <c:spPr>
            <a:ln w="22225">
              <a:solidFill>
                <a:schemeClr val="tx1"/>
              </a:solidFill>
            </a:ln>
          </c:spPr>
          <c:marker>
            <c:symbol val="none"/>
          </c:marker>
          <c:dLbls>
            <c:dLbl>
              <c:idx val="0"/>
              <c:layout>
                <c:manualLayout>
                  <c:x val="-0.1706230376025332"/>
                  <c:y val="-2.0036478491036076E-3"/>
                </c:manualLayout>
              </c:layout>
              <c:tx>
                <c:strRef>
                  <c:f>'Auslegung thermisch'!$B$5</c:f>
                  <c:strCache>
                    <c:ptCount val="1"/>
                    <c:pt idx="0">
                      <c:v>87 kW</c:v>
                    </c:pt>
                  </c:strCache>
                </c:strRef>
              </c:tx>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0.95374146499402768</c:v>
                </c:pt>
                <c:pt idx="2">
                  <c:v>0.93687593274032965</c:v>
                </c:pt>
                <c:pt idx="3">
                  <c:v>0.92428765031664573</c:v>
                </c:pt>
                <c:pt idx="4">
                  <c:v>0.9138613476002011</c:v>
                </c:pt>
                <c:pt idx="5">
                  <c:v>0.90479508630390904</c:v>
                </c:pt>
                <c:pt idx="6">
                  <c:v>0.89668346710109403</c:v>
                </c:pt>
                <c:pt idx="7">
                  <c:v>0.88928830757092625</c:v>
                </c:pt>
                <c:pt idx="8">
                  <c:v>0.88245580870556628</c:v>
                </c:pt>
                <c:pt idx="9">
                  <c:v>0.87607995164925945</c:v>
                </c:pt>
                <c:pt idx="10">
                  <c:v>0.87008405314117176</c:v>
                </c:pt>
                <c:pt idx="11">
                  <c:v>0.86441056071137157</c:v>
                </c:pt>
                <c:pt idx="12">
                  <c:v>0.85901499537535142</c:v>
                </c:pt>
                <c:pt idx="13">
                  <c:v>0.85386215286396383</c:v>
                </c:pt>
                <c:pt idx="14">
                  <c:v>0.84892361337378053</c:v>
                </c:pt>
                <c:pt idx="15">
                  <c:v>0.84417604845459615</c:v>
                </c:pt>
                <c:pt idx="16">
                  <c:v>0.8396000341062374</c:v>
                </c:pt>
                <c:pt idx="17">
                  <c:v>0.83517919678530073</c:v>
                </c:pt>
                <c:pt idx="18">
                  <c:v>0.83089958499758332</c:v>
                </c:pt>
                <c:pt idx="19">
                  <c:v>0.82674919775669586</c:v>
                </c:pt>
                <c:pt idx="20">
                  <c:v>0.82271762461648124</c:v>
                </c:pt>
                <c:pt idx="21">
                  <c:v>0.81879576665919518</c:v>
                </c:pt>
                <c:pt idx="22">
                  <c:v>0.81497561727254575</c:v>
                </c:pt>
                <c:pt idx="23">
                  <c:v>0.81125008778769037</c:v>
                </c:pt>
                <c:pt idx="24">
                  <c:v>0.80761286726044723</c:v>
                </c:pt>
                <c:pt idx="25">
                  <c:v>0.80405830857570626</c:v>
                </c:pt>
                <c:pt idx="26">
                  <c:v>0.8005813350853509</c:v>
                </c:pt>
                <c:pt idx="27">
                  <c:v>0.79717736343578294</c:v>
                </c:pt>
                <c:pt idx="28">
                  <c:v>0.79384223928600006</c:v>
                </c:pt>
                <c:pt idx="29">
                  <c:v>0.79057218338256197</c:v>
                </c:pt>
                <c:pt idx="30">
                  <c:v>0.78736374602546866</c:v>
                </c:pt>
                <c:pt idx="31">
                  <c:v>0.784213768384876</c:v>
                </c:pt>
                <c:pt idx="32">
                  <c:v>0.78111934945152361</c:v>
                </c:pt>
                <c:pt idx="33">
                  <c:v>0.77807781765105233</c:v>
                </c:pt>
                <c:pt idx="34">
                  <c:v>0.77508670634350396</c:v>
                </c:pt>
                <c:pt idx="35">
                  <c:v>0.7721437325782734</c:v>
                </c:pt>
                <c:pt idx="36">
                  <c:v>0.76924677859182999</c:v>
                </c:pt>
                <c:pt idx="37">
                  <c:v>0.76639387562818839</c:v>
                </c:pt>
                <c:pt idx="38">
                  <c:v>0.76358318973598682</c:v>
                </c:pt>
                <c:pt idx="39">
                  <c:v>0.76081300925531603</c:v>
                </c:pt>
                <c:pt idx="40">
                  <c:v>0.75808173375532661</c:v>
                </c:pt>
                <c:pt idx="41">
                  <c:v>0.75538786422253479</c:v>
                </c:pt>
                <c:pt idx="42">
                  <c:v>0.75272999433152865</c:v>
                </c:pt>
                <c:pt idx="43">
                  <c:v>0.75010680265586749</c:v>
                </c:pt>
                <c:pt idx="44">
                  <c:v>0.74751704569850963</c:v>
                </c:pt>
                <c:pt idx="45">
                  <c:v>0.74495955163896821</c:v>
                </c:pt>
                <c:pt idx="46">
                  <c:v>0.74243321470927637</c:v>
                </c:pt>
                <c:pt idx="47">
                  <c:v>0.73993699012329595</c:v>
                </c:pt>
                <c:pt idx="48">
                  <c:v>0.73746988949436609</c:v>
                </c:pt>
                <c:pt idx="49">
                  <c:v>0.73503097668511663</c:v>
                </c:pt>
                <c:pt idx="50">
                  <c:v>0.73261936404073758</c:v>
                </c:pt>
                <c:pt idx="51">
                  <c:v>0.73023420896335134</c:v>
                </c:pt>
                <c:pt idx="52">
                  <c:v>0.727874710790544</c:v>
                </c:pt>
                <c:pt idx="53">
                  <c:v>0.72554010794574564</c:v>
                </c:pt>
                <c:pt idx="54">
                  <c:v>0.72322967533212335</c:v>
                </c:pt>
                <c:pt idx="55">
                  <c:v>0.72094272194507214</c:v>
                </c:pt>
                <c:pt idx="56">
                  <c:v>0.71867858868134482</c:v>
                </c:pt>
                <c:pt idx="57">
                  <c:v>0.71643664632541504</c:v>
                </c:pt>
                <c:pt idx="58">
                  <c:v>0.71421629369589279</c:v>
                </c:pt>
                <c:pt idx="59">
                  <c:v>0.71201695593674108</c:v>
                </c:pt>
                <c:pt idx="60">
                  <c:v>0.7098380829397275</c:v>
                </c:pt>
                <c:pt idx="61">
                  <c:v>0.70767914788602349</c:v>
                </c:pt>
                <c:pt idx="62">
                  <c:v>0.70553964589615148</c:v>
                </c:pt>
                <c:pt idx="63">
                  <c:v>0.70341909277862213</c:v>
                </c:pt>
                <c:pt idx="64">
                  <c:v>0.70131702386859895</c:v>
                </c:pt>
                <c:pt idx="65">
                  <c:v>0.69923299294881325</c:v>
                </c:pt>
                <c:pt idx="66">
                  <c:v>0.69716657124573511</c:v>
                </c:pt>
                <c:pt idx="67">
                  <c:v>0.69511734649469226</c:v>
                </c:pt>
                <c:pt idx="68">
                  <c:v>0.69308492206824879</c:v>
                </c:pt>
                <c:pt idx="69">
                  <c:v>0.69106891616269805</c:v>
                </c:pt>
                <c:pt idx="70">
                  <c:v>0.68906896103801141</c:v>
                </c:pt>
                <c:pt idx="71">
                  <c:v>0.68708470230702101</c:v>
                </c:pt>
                <c:pt idx="72">
                  <c:v>0.68511579826999869</c:v>
                </c:pt>
                <c:pt idx="73">
                  <c:v>0.68316191929114678</c:v>
                </c:pt>
                <c:pt idx="74">
                  <c:v>0.68122274721382126</c:v>
                </c:pt>
                <c:pt idx="75">
                  <c:v>0.67929797481159548</c:v>
                </c:pt>
                <c:pt idx="76">
                  <c:v>0.67738730527251823</c:v>
                </c:pt>
                <c:pt idx="77">
                  <c:v>0.67549045171415112</c:v>
                </c:pt>
                <c:pt idx="78">
                  <c:v>0.67360713672717387</c:v>
                </c:pt>
                <c:pt idx="79">
                  <c:v>0.67173709194552966</c:v>
                </c:pt>
                <c:pt idx="80">
                  <c:v>0.66988005764125458</c:v>
                </c:pt>
                <c:pt idx="81">
                  <c:v>0.66803578234227956</c:v>
                </c:pt>
                <c:pt idx="82">
                  <c:v>0.66620402247164157</c:v>
                </c:pt>
                <c:pt idx="83">
                  <c:v>0.66438454200665187</c:v>
                </c:pt>
                <c:pt idx="84">
                  <c:v>0.66257711215669846</c:v>
                </c:pt>
                <c:pt idx="85">
                  <c:v>0.66078151105844785</c:v>
                </c:pt>
                <c:pt idx="86">
                  <c:v>0.65899752348731955</c:v>
                </c:pt>
                <c:pt idx="87">
                  <c:v>0.65722494058418213</c:v>
                </c:pt>
                <c:pt idx="88">
                  <c:v>0.65546355959630231</c:v>
                </c:pt>
                <c:pt idx="89">
                  <c:v>0.65371318363165587</c:v>
                </c:pt>
                <c:pt idx="90">
                  <c:v>0.65197362142576032</c:v>
                </c:pt>
                <c:pt idx="91">
                  <c:v>0.65024468712026917</c:v>
                </c:pt>
                <c:pt idx="92">
                  <c:v>0.64852620005260486</c:v>
                </c:pt>
                <c:pt idx="93">
                  <c:v>0.64681798455596939</c:v>
                </c:pt>
                <c:pt idx="94">
                  <c:v>0.64511986976911584</c:v>
                </c:pt>
                <c:pt idx="95">
                  <c:v>0.64343168945530271</c:v>
                </c:pt>
                <c:pt idx="96">
                  <c:v>0.64175328182989921</c:v>
                </c:pt>
                <c:pt idx="97">
                  <c:v>0.6400844893961406</c:v>
                </c:pt>
                <c:pt idx="98">
                  <c:v>0.63842515878856942</c:v>
                </c:pt>
                <c:pt idx="99">
                  <c:v>0.63677514062372831</c:v>
                </c:pt>
                <c:pt idx="100">
                  <c:v>0.63513428935769789</c:v>
                </c:pt>
                <c:pt idx="101">
                  <c:v>0.63350246315010184</c:v>
                </c:pt>
                <c:pt idx="102">
                  <c:v>0.63187952373422462</c:v>
                </c:pt>
                <c:pt idx="103">
                  <c:v>0.63026533629290915</c:v>
                </c:pt>
                <c:pt idx="104">
                  <c:v>0.62865976933992462</c:v>
                </c:pt>
                <c:pt idx="105">
                  <c:v>0.62706269460651232</c:v>
                </c:pt>
                <c:pt idx="106">
                  <c:v>0.62547398693283718</c:v>
                </c:pt>
                <c:pt idx="107">
                  <c:v>0.62389352416408883</c:v>
                </c:pt>
                <c:pt idx="108">
                  <c:v>0.62232118705099038</c:v>
                </c:pt>
                <c:pt idx="109">
                  <c:v>0.62075685915449053</c:v>
                </c:pt>
                <c:pt idx="110">
                  <c:v>0.61920042675442444</c:v>
                </c:pt>
                <c:pt idx="111">
                  <c:v>0.61765177876194666</c:v>
                </c:pt>
                <c:pt idx="112">
                  <c:v>0.61611080663554418</c:v>
                </c:pt>
                <c:pt idx="113">
                  <c:v>0.61457740430045504</c:v>
                </c:pt>
                <c:pt idx="114">
                  <c:v>0.61305146807132571</c:v>
                </c:pt>
                <c:pt idx="115">
                  <c:v>0.61153289657794785</c:v>
                </c:pt>
                <c:pt idx="116">
                  <c:v>0.61002159069392825</c:v>
                </c:pt>
                <c:pt idx="117">
                  <c:v>0.608517453468151</c:v>
                </c:pt>
                <c:pt idx="118">
                  <c:v>0.60702039005889952</c:v>
                </c:pt>
                <c:pt idx="119">
                  <c:v>0.60553030767051363</c:v>
                </c:pt>
                <c:pt idx="120">
                  <c:v>0.60404711549246537</c:v>
                </c:pt>
                <c:pt idx="121">
                  <c:v>0.60257072464073747</c:v>
                </c:pt>
                <c:pt idx="122">
                  <c:v>0.60110104810140585</c:v>
                </c:pt>
                <c:pt idx="123">
                  <c:v>0.59963800067631867</c:v>
                </c:pt>
                <c:pt idx="124">
                  <c:v>0.59818149893078376</c:v>
                </c:pt>
                <c:pt idx="125">
                  <c:v>0.59673146114317022</c:v>
                </c:pt>
                <c:pt idx="126">
                  <c:v>0.59528780725634278</c:v>
                </c:pt>
                <c:pt idx="127">
                  <c:v>0.59385045883084464</c:v>
                </c:pt>
                <c:pt idx="128">
                  <c:v>0.59241933899975741</c:v>
                </c:pt>
                <c:pt idx="129">
                  <c:v>0.59099437242516006</c:v>
                </c:pt>
                <c:pt idx="130">
                  <c:v>0.58957548525612291</c:v>
                </c:pt>
                <c:pt idx="131">
                  <c:v>0.58816260508816764</c:v>
                </c:pt>
                <c:pt idx="132">
                  <c:v>0.58675566092413511</c:v>
                </c:pt>
                <c:pt idx="133">
                  <c:v>0.58535458313639688</c:v>
                </c:pt>
                <c:pt idx="134">
                  <c:v>0.58395930343036007</c:v>
                </c:pt>
                <c:pt idx="135">
                  <c:v>0.58256975480920725</c:v>
                </c:pt>
                <c:pt idx="136">
                  <c:v>0.58118587153982459</c:v>
                </c:pt>
                <c:pt idx="137">
                  <c:v>0.57980758911986596</c:v>
                </c:pt>
                <c:pt idx="138">
                  <c:v>0.57843484424591129</c:v>
                </c:pt>
                <c:pt idx="139">
                  <c:v>0.57706757478267046</c:v>
                </c:pt>
                <c:pt idx="140">
                  <c:v>0.57570571973319717</c:v>
                </c:pt>
                <c:pt idx="141">
                  <c:v>0.57434921921006554</c:v>
                </c:pt>
                <c:pt idx="142">
                  <c:v>0.57299801440747822</c:v>
                </c:pt>
                <c:pt idx="143">
                  <c:v>0.5716520475742648</c:v>
                </c:pt>
                <c:pt idx="144">
                  <c:v>0.57031126198774018</c:v>
                </c:pt>
                <c:pt idx="145">
                  <c:v>0.56897560192838514</c:v>
                </c:pt>
                <c:pt idx="146">
                  <c:v>0.56764501265532219</c:v>
                </c:pt>
                <c:pt idx="147">
                  <c:v>0.56631944038255388</c:v>
                </c:pt>
                <c:pt idx="148">
                  <c:v>0.56499883225593506</c:v>
                </c:pt>
                <c:pt idx="149">
                  <c:v>0.56368313633085276</c:v>
                </c:pt>
                <c:pt idx="150">
                  <c:v>0.56237230155058593</c:v>
                </c:pt>
                <c:pt idx="151">
                  <c:v>0.56106627772532147</c:v>
                </c:pt>
                <c:pt idx="152">
                  <c:v>0.55976501551180102</c:v>
                </c:pt>
                <c:pt idx="153">
                  <c:v>0.55846846639357572</c:v>
                </c:pt>
                <c:pt idx="154">
                  <c:v>0.55717658266184911</c:v>
                </c:pt>
                <c:pt idx="155">
                  <c:v>0.55588931739688263</c:v>
                </c:pt>
                <c:pt idx="156">
                  <c:v>0.55460662444994835</c:v>
                </c:pt>
                <c:pt idx="157">
                  <c:v>0.55332845842580647</c:v>
                </c:pt>
                <c:pt idx="158">
                  <c:v>0.55205477466568986</c:v>
                </c:pt>
                <c:pt idx="159">
                  <c:v>0.55078552923077839</c:v>
                </c:pt>
                <c:pt idx="160">
                  <c:v>0.54952067888614453</c:v>
                </c:pt>
                <c:pt idx="161">
                  <c:v>0.5482601810851564</c:v>
                </c:pt>
                <c:pt idx="162">
                  <c:v>0.54700399395431942</c:v>
                </c:pt>
                <c:pt idx="163">
                  <c:v>0.54575207627854416</c:v>
                </c:pt>
                <c:pt idx="164">
                  <c:v>0.54450438748682539</c:v>
                </c:pt>
                <c:pt idx="165">
                  <c:v>0.54326088763831537</c:v>
                </c:pt>
                <c:pt idx="166">
                  <c:v>0.542021537408784</c:v>
                </c:pt>
                <c:pt idx="167">
                  <c:v>0.54078629807744738</c:v>
                </c:pt>
                <c:pt idx="168">
                  <c:v>0.53955513151415557</c:v>
                </c:pt>
                <c:pt idx="169">
                  <c:v>0.53832800016692683</c:v>
                </c:pt>
                <c:pt idx="170">
                  <c:v>0.53710486704981675</c:v>
                </c:pt>
                <c:pt idx="171">
                  <c:v>0.53588569573111222</c:v>
                </c:pt>
                <c:pt idx="172">
                  <c:v>0.53467045032183835</c:v>
                </c:pt>
                <c:pt idx="173">
                  <c:v>0.53345909546457038</c:v>
                </c:pt>
                <c:pt idx="174">
                  <c:v>0.53225159632253738</c:v>
                </c:pt>
                <c:pt idx="175">
                  <c:v>0.53104791856901301</c:v>
                </c:pt>
                <c:pt idx="176">
                  <c:v>0.52984802837697975</c:v>
                </c:pt>
                <c:pt idx="177">
                  <c:v>0.52865189240906074</c:v>
                </c:pt>
                <c:pt idx="178">
                  <c:v>0.52745947780771085</c:v>
                </c:pt>
                <c:pt idx="179">
                  <c:v>0.52627075218565689</c:v>
                </c:pt>
                <c:pt idx="180">
                  <c:v>0.52508568361658148</c:v>
                </c:pt>
                <c:pt idx="181">
                  <c:v>0.52390424062604168</c:v>
                </c:pt>
                <c:pt idx="182">
                  <c:v>0.52272639218261618</c:v>
                </c:pt>
                <c:pt idx="183">
                  <c:v>0.52155210768927218</c:v>
                </c:pt>
                <c:pt idx="184">
                  <c:v>0.52038135697494869</c:v>
                </c:pt>
                <c:pt idx="185">
                  <c:v>0.51921411028634634</c:v>
                </c:pt>
                <c:pt idx="186">
                  <c:v>0.51805033827991875</c:v>
                </c:pt>
                <c:pt idx="187">
                  <c:v>0.51689001201406071</c:v>
                </c:pt>
                <c:pt idx="188">
                  <c:v>0.51573310294148555</c:v>
                </c:pt>
                <c:pt idx="189">
                  <c:v>0.51457958290178629</c:v>
                </c:pt>
                <c:pt idx="190">
                  <c:v>0.51342942411417658</c:v>
                </c:pt>
                <c:pt idx="191">
                  <c:v>0.51228259917040486</c:v>
                </c:pt>
                <c:pt idx="192">
                  <c:v>0.51113908102783723</c:v>
                </c:pt>
                <c:pt idx="193">
                  <c:v>0.50999884300270382</c:v>
                </c:pt>
                <c:pt idx="194">
                  <c:v>0.50886185876350454</c:v>
                </c:pt>
                <c:pt idx="195">
                  <c:v>0.50772810232456944</c:v>
                </c:pt>
                <c:pt idx="196">
                  <c:v>0.50659754803976842</c:v>
                </c:pt>
                <c:pt idx="197">
                  <c:v>0.50547017059636756</c:v>
                </c:pt>
                <c:pt idx="198">
                  <c:v>0.50434594500902707</c:v>
                </c:pt>
                <c:pt idx="199">
                  <c:v>0.50322484661393652</c:v>
                </c:pt>
                <c:pt idx="200">
                  <c:v>0.50210685106308506</c:v>
                </c:pt>
                <c:pt idx="201">
                  <c:v>0.50099193431866018</c:v>
                </c:pt>
                <c:pt idx="202">
                  <c:v>0.49988007264757539</c:v>
                </c:pt>
                <c:pt idx="203">
                  <c:v>0.49877124261611916</c:v>
                </c:pt>
                <c:pt idx="204">
                  <c:v>0.49766542108472389</c:v>
                </c:pt>
                <c:pt idx="205">
                  <c:v>0.49656258520285268</c:v>
                </c:pt>
                <c:pt idx="206">
                  <c:v>0.49546271240399808</c:v>
                </c:pt>
                <c:pt idx="207">
                  <c:v>0.4943657804007926</c:v>
                </c:pt>
                <c:pt idx="208">
                  <c:v>0.49327176718022447</c:v>
                </c:pt>
                <c:pt idx="209">
                  <c:v>0.49218065099896058</c:v>
                </c:pt>
                <c:pt idx="210">
                  <c:v>0.49109241037876872</c:v>
                </c:pt>
                <c:pt idx="211">
                  <c:v>0.490007024102041</c:v>
                </c:pt>
                <c:pt idx="212">
                  <c:v>0.48892447120741211</c:v>
                </c:pt>
                <c:pt idx="213">
                  <c:v>0.48784473098547187</c:v>
                </c:pt>
                <c:pt idx="214">
                  <c:v>0.48676778297457035</c:v>
                </c:pt>
                <c:pt idx="215">
                  <c:v>0.48569360695671093</c:v>
                </c:pt>
                <c:pt idx="216">
                  <c:v>0.48462218295353032</c:v>
                </c:pt>
                <c:pt idx="217">
                  <c:v>0.48355349122236357</c:v>
                </c:pt>
                <c:pt idx="218">
                  <c:v>0.48248751225239173</c:v>
                </c:pt>
                <c:pt idx="219">
                  <c:v>0.48142422676086882</c:v>
                </c:pt>
                <c:pt idx="220">
                  <c:v>0.48036361568942854</c:v>
                </c:pt>
                <c:pt idx="221">
                  <c:v>0.47930566020046561</c:v>
                </c:pt>
                <c:pt idx="222">
                  <c:v>0.47825034167359337</c:v>
                </c:pt>
                <c:pt idx="223">
                  <c:v>0.4771976417021726</c:v>
                </c:pt>
                <c:pt idx="224">
                  <c:v>0.47614754208991117</c:v>
                </c:pt>
                <c:pt idx="225">
                  <c:v>0.47510002484753366</c:v>
                </c:pt>
                <c:pt idx="226">
                  <c:v>0.47405507218951759</c:v>
                </c:pt>
                <c:pt idx="227">
                  <c:v>0.47301266653089469</c:v>
                </c:pt>
                <c:pt idx="228">
                  <c:v>0.47197279048411778</c:v>
                </c:pt>
                <c:pt idx="229">
                  <c:v>0.47093542685598877</c:v>
                </c:pt>
                <c:pt idx="230">
                  <c:v>0.46990055864464797</c:v>
                </c:pt>
                <c:pt idx="231">
                  <c:v>0.46886816903662376</c:v>
                </c:pt>
                <c:pt idx="232">
                  <c:v>0.46783824140393848</c:v>
                </c:pt>
                <c:pt idx="233">
                  <c:v>0.46681075930127336</c:v>
                </c:pt>
                <c:pt idx="234">
                  <c:v>0.46578570646318684</c:v>
                </c:pt>
                <c:pt idx="235">
                  <c:v>0.46476306680138824</c:v>
                </c:pt>
                <c:pt idx="236">
                  <c:v>0.46374282440206283</c:v>
                </c:pt>
                <c:pt idx="237">
                  <c:v>0.46272496352324965</c:v>
                </c:pt>
                <c:pt idx="238">
                  <c:v>0.46170946859226958</c:v>
                </c:pt>
                <c:pt idx="239">
                  <c:v>0.4606963242032015</c:v>
                </c:pt>
                <c:pt idx="240">
                  <c:v>0.45968551511440747</c:v>
                </c:pt>
                <c:pt idx="241">
                  <c:v>0.45867702624610396</c:v>
                </c:pt>
                <c:pt idx="242">
                  <c:v>0.45767084267798042</c:v>
                </c:pt>
                <c:pt idx="243">
                  <c:v>0.45666694964686005</c:v>
                </c:pt>
                <c:pt idx="244">
                  <c:v>0.45566533254440711</c:v>
                </c:pt>
                <c:pt idx="245">
                  <c:v>0.45466597691487498</c:v>
                </c:pt>
                <c:pt idx="246">
                  <c:v>0.453668868452897</c:v>
                </c:pt>
                <c:pt idx="247">
                  <c:v>0.4526739930013175</c:v>
                </c:pt>
                <c:pt idx="248">
                  <c:v>0.45168133654906339</c:v>
                </c:pt>
                <c:pt idx="249">
                  <c:v>0.45069088522905432</c:v>
                </c:pt>
                <c:pt idx="250">
                  <c:v>0.44970262531615135</c:v>
                </c:pt>
                <c:pt idx="251">
                  <c:v>0.44871654322514209</c:v>
                </c:pt>
                <c:pt idx="252">
                  <c:v>0.4477326255087638</c:v>
                </c:pt>
                <c:pt idx="253">
                  <c:v>0.44675085885576116</c:v>
                </c:pt>
                <c:pt idx="254">
                  <c:v>0.44577123008897801</c:v>
                </c:pt>
                <c:pt idx="255">
                  <c:v>0.444793726163486</c:v>
                </c:pt>
                <c:pt idx="256">
                  <c:v>0.44381833416474392</c:v>
                </c:pt>
                <c:pt idx="257">
                  <c:v>0.44284504130679114</c:v>
                </c:pt>
                <c:pt idx="258">
                  <c:v>0.44187383493047183</c:v>
                </c:pt>
                <c:pt idx="259">
                  <c:v>0.44090470250169289</c:v>
                </c:pt>
                <c:pt idx="260">
                  <c:v>0.439937631609709</c:v>
                </c:pt>
                <c:pt idx="261">
                  <c:v>0.43897260996544085</c:v>
                </c:pt>
                <c:pt idx="262">
                  <c:v>0.43800962539982058</c:v>
                </c:pt>
                <c:pt idx="263">
                  <c:v>0.43704866586216706</c:v>
                </c:pt>
                <c:pt idx="264">
                  <c:v>0.43608971941858865</c:v>
                </c:pt>
                <c:pt idx="265">
                  <c:v>0.43513277425041352</c:v>
                </c:pt>
                <c:pt idx="266">
                  <c:v>0.43417781865264782</c:v>
                </c:pt>
                <c:pt idx="267">
                  <c:v>0.4332248410324584</c:v>
                </c:pt>
                <c:pt idx="268">
                  <c:v>0.43227382990768315</c:v>
                </c:pt>
                <c:pt idx="269">
                  <c:v>0.43132477390536572</c:v>
                </c:pt>
                <c:pt idx="270">
                  <c:v>0.43037766176031522</c:v>
                </c:pt>
                <c:pt idx="271">
                  <c:v>0.42943248231368991</c:v>
                </c:pt>
                <c:pt idx="272">
                  <c:v>0.42848922451160509</c:v>
                </c:pt>
                <c:pt idx="273">
                  <c:v>0.42754787740376377</c:v>
                </c:pt>
                <c:pt idx="274">
                  <c:v>0.42660843014211081</c:v>
                </c:pt>
                <c:pt idx="275">
                  <c:v>0.42567087197950881</c:v>
                </c:pt>
                <c:pt idx="276">
                  <c:v>0.42473519226843615</c:v>
                </c:pt>
                <c:pt idx="277">
                  <c:v>0.42380138045970606</c:v>
                </c:pt>
                <c:pt idx="278">
                  <c:v>0.42286942610120759</c:v>
                </c:pt>
                <c:pt idx="279">
                  <c:v>0.42193931883666658</c:v>
                </c:pt>
                <c:pt idx="280">
                  <c:v>0.42101104840442627</c:v>
                </c:pt>
                <c:pt idx="281">
                  <c:v>0.42008460463624953</c:v>
                </c:pt>
                <c:pt idx="282">
                  <c:v>0.41915997745613798</c:v>
                </c:pt>
                <c:pt idx="283">
                  <c:v>0.41823715687917229</c:v>
                </c:pt>
                <c:pt idx="284">
                  <c:v>0.41731613301037018</c:v>
                </c:pt>
                <c:pt idx="285">
                  <c:v>0.41639689604356245</c:v>
                </c:pt>
                <c:pt idx="286">
                  <c:v>0.41547943626028772</c:v>
                </c:pt>
                <c:pt idx="287">
                  <c:v>0.41456374402870422</c:v>
                </c:pt>
                <c:pt idx="288">
                  <c:v>0.41364980980251842</c:v>
                </c:pt>
                <c:pt idx="289">
                  <c:v>0.41273762411993187</c:v>
                </c:pt>
                <c:pt idx="290">
                  <c:v>0.41182717760260334</c:v>
                </c:pt>
                <c:pt idx="291">
                  <c:v>0.4109184609546277</c:v>
                </c:pt>
                <c:pt idx="292">
                  <c:v>0.41001146496153129</c:v>
                </c:pt>
                <c:pt idx="293">
                  <c:v>0.40910618048928127</c:v>
                </c:pt>
                <c:pt idx="294">
                  <c:v>0.40820259848331308</c:v>
                </c:pt>
                <c:pt idx="295">
                  <c:v>0.40730070996756984</c:v>
                </c:pt>
                <c:pt idx="296">
                  <c:v>0.40640050604355915</c:v>
                </c:pt>
                <c:pt idx="297">
                  <c:v>0.40550197788942255</c:v>
                </c:pt>
                <c:pt idx="298">
                  <c:v>0.40460511675902056</c:v>
                </c:pt>
                <c:pt idx="299">
                  <c:v>0.40370991398103084</c:v>
                </c:pt>
                <c:pt idx="300">
                  <c:v>0.40281636095805995</c:v>
                </c:pt>
                <c:pt idx="301">
                  <c:v>0.40192444916576964</c:v>
                </c:pt>
                <c:pt idx="302">
                  <c:v>0.40103417015201559</c:v>
                </c:pt>
                <c:pt idx="303">
                  <c:v>0.40014551553599831</c:v>
                </c:pt>
                <c:pt idx="304">
                  <c:v>0.39925847700742867</c:v>
                </c:pt>
                <c:pt idx="305">
                  <c:v>0.39837304632570436</c:v>
                </c:pt>
                <c:pt idx="306">
                  <c:v>0.39748921531909931</c:v>
                </c:pt>
                <c:pt idx="307">
                  <c:v>0.39660697588396476</c:v>
                </c:pt>
                <c:pt idx="308">
                  <c:v>0.39572631998394314</c:v>
                </c:pt>
                <c:pt idx="309">
                  <c:v>0.39484723964919155</c:v>
                </c:pt>
                <c:pt idx="310">
                  <c:v>0.39396972697561949</c:v>
                </c:pt>
                <c:pt idx="311">
                  <c:v>0.39309377412413482</c:v>
                </c:pt>
                <c:pt idx="312">
                  <c:v>0.39221937331990309</c:v>
                </c:pt>
                <c:pt idx="313">
                  <c:v>0.39134651685161648</c:v>
                </c:pt>
                <c:pt idx="314">
                  <c:v>0.39047519707077338</c:v>
                </c:pt>
                <c:pt idx="315">
                  <c:v>0.38960540639096874</c:v>
                </c:pt>
                <c:pt idx="316">
                  <c:v>0.38873713728719483</c:v>
                </c:pt>
                <c:pt idx="317">
                  <c:v>0.38787038229515125</c:v>
                </c:pt>
                <c:pt idx="318">
                  <c:v>0.38700513401056602</c:v>
                </c:pt>
                <c:pt idx="319">
                  <c:v>0.38614138508852558</c:v>
                </c:pt>
                <c:pt idx="320">
                  <c:v>0.38527912824281385</c:v>
                </c:pt>
                <c:pt idx="321">
                  <c:v>0.38441835624526199</c:v>
                </c:pt>
                <c:pt idx="322">
                  <c:v>0.38355906192510669</c:v>
                </c:pt>
                <c:pt idx="323">
                  <c:v>0.38270123816835755</c:v>
                </c:pt>
                <c:pt idx="324">
                  <c:v>0.38184487791717281</c:v>
                </c:pt>
                <c:pt idx="325">
                  <c:v>0.38098997416924518</c:v>
                </c:pt>
                <c:pt idx="326">
                  <c:v>0.380136519977195</c:v>
                </c:pt>
                <c:pt idx="327">
                  <c:v>0.37928450844797246</c:v>
                </c:pt>
                <c:pt idx="328">
                  <c:v>0.37843393274226778</c:v>
                </c:pt>
                <c:pt idx="329">
                  <c:v>0.37758478607393064</c:v>
                </c:pt>
                <c:pt idx="330">
                  <c:v>0.37673706170939569</c:v>
                </c:pt>
                <c:pt idx="331">
                  <c:v>0.37589075296711782</c:v>
                </c:pt>
                <c:pt idx="332">
                  <c:v>0.37504585321701411</c:v>
                </c:pt>
                <c:pt idx="333">
                  <c:v>0.37420235587991435</c:v>
                </c:pt>
                <c:pt idx="334">
                  <c:v>0.37336025442701759</c:v>
                </c:pt>
                <c:pt idx="335">
                  <c:v>0.37251954237935758</c:v>
                </c:pt>
                <c:pt idx="336">
                  <c:v>0.37168021330727496</c:v>
                </c:pt>
                <c:pt idx="337">
                  <c:v>0.37084226082989602</c:v>
                </c:pt>
                <c:pt idx="338">
                  <c:v>0.37000567861461953</c:v>
                </c:pt>
                <c:pt idx="339">
                  <c:v>0.36917046037660939</c:v>
                </c:pt>
                <c:pt idx="340">
                  <c:v>0.36833659987829503</c:v>
                </c:pt>
                <c:pt idx="341">
                  <c:v>0.36750409092887826</c:v>
                </c:pt>
                <c:pt idx="342">
                  <c:v>0.3666729273838456</c:v>
                </c:pt>
                <c:pt idx="343">
                  <c:v>0.36584310314448898</c:v>
                </c:pt>
                <c:pt idx="344">
                  <c:v>0.36501461215743158</c:v>
                </c:pt>
                <c:pt idx="345">
                  <c:v>0.36418744841416018</c:v>
                </c:pt>
                <c:pt idx="346">
                  <c:v>0.3633616059505631</c:v>
                </c:pt>
                <c:pt idx="347">
                  <c:v>0.3625370788464759</c:v>
                </c:pt>
                <c:pt idx="348">
                  <c:v>0.36171386122523108</c:v>
                </c:pt>
                <c:pt idx="349">
                  <c:v>0.36089194725321461</c:v>
                </c:pt>
                <c:pt idx="350">
                  <c:v>0.3600713311394288</c:v>
                </c:pt>
                <c:pt idx="351">
                  <c:v>0.35925200713505945</c:v>
                </c:pt>
                <c:pt idx="352">
                  <c:v>0.35843396953304951</c:v>
                </c:pt>
                <c:pt idx="353">
                  <c:v>0.35761721266767854</c:v>
                </c:pt>
                <c:pt idx="354">
                  <c:v>0.35680173091414646</c:v>
                </c:pt>
                <c:pt idx="355">
                  <c:v>0.35598751868816392</c:v>
                </c:pt>
                <c:pt idx="356">
                  <c:v>0.35517457044554734</c:v>
                </c:pt>
                <c:pt idx="357">
                  <c:v>0.35436288068181843</c:v>
                </c:pt>
                <c:pt idx="358">
                  <c:v>0.35355244393181018</c:v>
                </c:pt>
                <c:pt idx="359">
                  <c:v>0.35274325476927693</c:v>
                </c:pt>
                <c:pt idx="360">
                  <c:v>0.35193530780650972</c:v>
                </c:pt>
                <c:pt idx="361">
                  <c:v>0.35112859769395599</c:v>
                </c:pt>
                <c:pt idx="362">
                  <c:v>0.35032311911984537</c:v>
                </c:pt>
                <c:pt idx="363">
                  <c:v>0.34951886680981825</c:v>
                </c:pt>
                <c:pt idx="364">
                  <c:v>0.3487158355265606</c:v>
                </c:pt>
                <c:pt idx="365">
                  <c:v>0.3479140200694425</c:v>
                </c:pt>
                <c:pt idx="366">
                  <c:v>0.3471134152741624</c:v>
                </c:pt>
                <c:pt idx="367">
                  <c:v>0.34631401601239342</c:v>
                </c:pt>
                <c:pt idx="368">
                  <c:v>0.34551581719143631</c:v>
                </c:pt>
                <c:pt idx="369">
                  <c:v>0.34471881375387592</c:v>
                </c:pt>
                <c:pt idx="370">
                  <c:v>0.34392300067724157</c:v>
                </c:pt>
                <c:pt idx="371">
                  <c:v>0.34312837297367205</c:v>
                </c:pt>
                <c:pt idx="372">
                  <c:v>0.34233492568958424</c:v>
                </c:pt>
                <c:pt idx="373">
                  <c:v>0.34154265390534677</c:v>
                </c:pt>
                <c:pt idx="374">
                  <c:v>0.34075155273495605</c:v>
                </c:pt>
                <c:pt idx="375">
                  <c:v>0.33996161732571817</c:v>
                </c:pt>
                <c:pt idx="376">
                  <c:v>0.3391728428579327</c:v>
                </c:pt>
                <c:pt idx="377">
                  <c:v>0.33838522454458209</c:v>
                </c:pt>
                <c:pt idx="378">
                  <c:v>0.33759875763102365</c:v>
                </c:pt>
                <c:pt idx="379">
                  <c:v>0.33681343739468539</c:v>
                </c:pt>
                <c:pt idx="380">
                  <c:v>0.33602925914476589</c:v>
                </c:pt>
                <c:pt idx="381">
                  <c:v>0.3352462182219379</c:v>
                </c:pt>
                <c:pt idx="382">
                  <c:v>0.33446430999805454</c:v>
                </c:pt>
                <c:pt idx="383">
                  <c:v>0.33368352987586014</c:v>
                </c:pt>
                <c:pt idx="384">
                  <c:v>0.33290387328870408</c:v>
                </c:pt>
                <c:pt idx="385">
                  <c:v>0.33212533570025682</c:v>
                </c:pt>
                <c:pt idx="386">
                  <c:v>0.33134791260423213</c:v>
                </c:pt>
                <c:pt idx="387">
                  <c:v>0.33057159952410953</c:v>
                </c:pt>
                <c:pt idx="388">
                  <c:v>0.32979639201286182</c:v>
                </c:pt>
                <c:pt idx="389">
                  <c:v>0.3290222856526851</c:v>
                </c:pt>
                <c:pt idx="390">
                  <c:v>0.32824927605473242</c:v>
                </c:pt>
                <c:pt idx="391">
                  <c:v>0.32747735885885032</c:v>
                </c:pt>
                <c:pt idx="392">
                  <c:v>0.32670652973331793</c:v>
                </c:pt>
                <c:pt idx="393">
                  <c:v>0.32593678437458984</c:v>
                </c:pt>
                <c:pt idx="394">
                  <c:v>0.32516811850704186</c:v>
                </c:pt>
                <c:pt idx="395">
                  <c:v>0.32440052788271911</c:v>
                </c:pt>
                <c:pt idx="396">
                  <c:v>0.32363400828108757</c:v>
                </c:pt>
                <c:pt idx="397">
                  <c:v>0.32286855550878846</c:v>
                </c:pt>
                <c:pt idx="398">
                  <c:v>0.32210416539939524</c:v>
                </c:pt>
                <c:pt idx="399">
                  <c:v>0.32134083381317324</c:v>
                </c:pt>
                <c:pt idx="400">
                  <c:v>0.32057855663684243</c:v>
                </c:pt>
                <c:pt idx="401">
                  <c:v>0.31981732978334276</c:v>
                </c:pt>
                <c:pt idx="402">
                  <c:v>0.31905714919160189</c:v>
                </c:pt>
                <c:pt idx="403">
                  <c:v>0.31829801082630615</c:v>
                </c:pt>
                <c:pt idx="404">
                  <c:v>0.31753991067767295</c:v>
                </c:pt>
                <c:pt idx="405">
                  <c:v>0.31678284476122709</c:v>
                </c:pt>
                <c:pt idx="406">
                  <c:v>0.31602680911757908</c:v>
                </c:pt>
                <c:pt idx="407">
                  <c:v>0.31527179981220532</c:v>
                </c:pt>
                <c:pt idx="408">
                  <c:v>0.31451781293523173</c:v>
                </c:pt>
                <c:pt idx="409">
                  <c:v>0.31376484460121912</c:v>
                </c:pt>
                <c:pt idx="410">
                  <c:v>0.31301289094895124</c:v>
                </c:pt>
                <c:pt idx="411">
                  <c:v>0.31226194814122465</c:v>
                </c:pt>
                <c:pt idx="412">
                  <c:v>0.31151201236464221</c:v>
                </c:pt>
                <c:pt idx="413">
                  <c:v>0.31076307982940732</c:v>
                </c:pt>
                <c:pt idx="414">
                  <c:v>0.31001514676912145</c:v>
                </c:pt>
                <c:pt idx="415">
                  <c:v>0.30926820944058331</c:v>
                </c:pt>
                <c:pt idx="416">
                  <c:v>0.30852226412359041</c:v>
                </c:pt>
                <c:pt idx="417">
                  <c:v>0.30777730712074325</c:v>
                </c:pt>
                <c:pt idx="418">
                  <c:v>0.30703333475725125</c:v>
                </c:pt>
                <c:pt idx="419">
                  <c:v>0.30629034338073979</c:v>
                </c:pt>
                <c:pt idx="420">
                  <c:v>0.3055483293610618</c:v>
                </c:pt>
                <c:pt idx="421">
                  <c:v>0.30480728909010857</c:v>
                </c:pt>
                <c:pt idx="422">
                  <c:v>0.30406721898162503</c:v>
                </c:pt>
                <c:pt idx="423">
                  <c:v>0.30332811547102534</c:v>
                </c:pt>
                <c:pt idx="424">
                  <c:v>0.30258997501521134</c:v>
                </c:pt>
                <c:pt idx="425">
                  <c:v>0.30185279409239218</c:v>
                </c:pt>
                <c:pt idx="426">
                  <c:v>0.30111656920190732</c:v>
                </c:pt>
                <c:pt idx="427">
                  <c:v>0.30038129686404946</c:v>
                </c:pt>
                <c:pt idx="428">
                  <c:v>0.29964697361989134</c:v>
                </c:pt>
                <c:pt idx="429">
                  <c:v>0.29891359603111223</c:v>
                </c:pt>
                <c:pt idx="430">
                  <c:v>0.29818116067982892</c:v>
                </c:pt>
                <c:pt idx="431">
                  <c:v>0.29744966416842555</c:v>
                </c:pt>
                <c:pt idx="432">
                  <c:v>0.29671910311938798</c:v>
                </c:pt>
                <c:pt idx="433">
                  <c:v>0.29598947417513766</c:v>
                </c:pt>
                <c:pt idx="434">
                  <c:v>0.29526077399786888</c:v>
                </c:pt>
                <c:pt idx="435">
                  <c:v>0.29453299926938648</c:v>
                </c:pt>
                <c:pt idx="436">
                  <c:v>0.29380614669094673</c:v>
                </c:pt>
                <c:pt idx="437">
                  <c:v>0.29308021298309783</c:v>
                </c:pt>
                <c:pt idx="438">
                  <c:v>0.29235519488552419</c:v>
                </c:pt>
                <c:pt idx="439">
                  <c:v>0.29163108915689062</c:v>
                </c:pt>
                <c:pt idx="440">
                  <c:v>0.29090789257468996</c:v>
                </c:pt>
                <c:pt idx="441">
                  <c:v>0.29018560193508947</c:v>
                </c:pt>
                <c:pt idx="442">
                  <c:v>0.28946421405278233</c:v>
                </c:pt>
                <c:pt idx="443">
                  <c:v>0.28874372576083784</c:v>
                </c:pt>
                <c:pt idx="444">
                  <c:v>0.28802413391055437</c:v>
                </c:pt>
                <c:pt idx="445">
                  <c:v>0.28730543537131381</c:v>
                </c:pt>
                <c:pt idx="446">
                  <c:v>0.28658762703043716</c:v>
                </c:pt>
                <c:pt idx="447">
                  <c:v>0.28587070579304175</c:v>
                </c:pt>
                <c:pt idx="448">
                  <c:v>0.28515466858190031</c:v>
                </c:pt>
                <c:pt idx="449">
                  <c:v>0.28443951233730047</c:v>
                </c:pt>
                <c:pt idx="450">
                  <c:v>0.28372523401690686</c:v>
                </c:pt>
                <c:pt idx="451">
                  <c:v>0.28301183059562363</c:v>
                </c:pt>
                <c:pt idx="452">
                  <c:v>0.28229929906545914</c:v>
                </c:pt>
                <c:pt idx="453">
                  <c:v>0.28158763643539131</c:v>
                </c:pt>
                <c:pt idx="454">
                  <c:v>0.28087683973123523</c:v>
                </c:pt>
                <c:pt idx="455">
                  <c:v>0.28016690599551042</c:v>
                </c:pt>
                <c:pt idx="456">
                  <c:v>0.27945783228731191</c:v>
                </c:pt>
                <c:pt idx="457">
                  <c:v>0.27874961568218004</c:v>
                </c:pt>
                <c:pt idx="458">
                  <c:v>0.27804225327197341</c:v>
                </c:pt>
                <c:pt idx="459">
                  <c:v>0.27733574216474244</c:v>
                </c:pt>
                <c:pt idx="460">
                  <c:v>0.2766300794846035</c:v>
                </c:pt>
                <c:pt idx="461">
                  <c:v>0.27592526237161596</c:v>
                </c:pt>
                <c:pt idx="462">
                  <c:v>0.27522128798165824</c:v>
                </c:pt>
                <c:pt idx="463">
                  <c:v>0.27451815348630726</c:v>
                </c:pt>
                <c:pt idx="464">
                  <c:v>0.27381585607271808</c:v>
                </c:pt>
                <c:pt idx="465">
                  <c:v>0.2731143929435037</c:v>
                </c:pt>
                <c:pt idx="466">
                  <c:v>0.27241376131661799</c:v>
                </c:pt>
                <c:pt idx="467">
                  <c:v>0.27171395842523915</c:v>
                </c:pt>
                <c:pt idx="468">
                  <c:v>0.2710149815176528</c:v>
                </c:pt>
                <c:pt idx="469">
                  <c:v>0.27031682785713829</c:v>
                </c:pt>
                <c:pt idx="470">
                  <c:v>0.26961949472185498</c:v>
                </c:pt>
                <c:pt idx="471">
                  <c:v>0.26892297940472998</c:v>
                </c:pt>
                <c:pt idx="472">
                  <c:v>0.26822727921334666</c:v>
                </c:pt>
                <c:pt idx="473">
                  <c:v>0.26753239146983454</c:v>
                </c:pt>
                <c:pt idx="474">
                  <c:v>0.26683831351076026</c:v>
                </c:pt>
                <c:pt idx="475">
                  <c:v>0.26614504268701922</c:v>
                </c:pt>
                <c:pt idx="476">
                  <c:v>0.26545257636372865</c:v>
                </c:pt>
                <c:pt idx="477">
                  <c:v>0.26476091192012163</c:v>
                </c:pt>
                <c:pt idx="478">
                  <c:v>0.26407004674944168</c:v>
                </c:pt>
                <c:pt idx="479">
                  <c:v>0.2633799782588393</c:v>
                </c:pt>
                <c:pt idx="480">
                  <c:v>0.26269070386926863</c:v>
                </c:pt>
                <c:pt idx="481">
                  <c:v>0.26200222101538506</c:v>
                </c:pt>
                <c:pt idx="482">
                  <c:v>0.26131452714544467</c:v>
                </c:pt>
                <c:pt idx="483">
                  <c:v>0.26062761972120396</c:v>
                </c:pt>
                <c:pt idx="484">
                  <c:v>0.25994149621781992</c:v>
                </c:pt>
                <c:pt idx="485">
                  <c:v>0.25925615412375314</c:v>
                </c:pt>
                <c:pt idx="486">
                  <c:v>0.25857159094066895</c:v>
                </c:pt>
                <c:pt idx="487">
                  <c:v>0.25788780418334212</c:v>
                </c:pt>
                <c:pt idx="488">
                  <c:v>0.25720479137956076</c:v>
                </c:pt>
                <c:pt idx="489">
                  <c:v>0.25652255007003155</c:v>
                </c:pt>
                <c:pt idx="490">
                  <c:v>0.25584107780828635</c:v>
                </c:pt>
                <c:pt idx="491">
                  <c:v>0.25516037216058929</c:v>
                </c:pt>
                <c:pt idx="492">
                  <c:v>0.25448043070584436</c:v>
                </c:pt>
                <c:pt idx="493">
                  <c:v>0.25380125103550444</c:v>
                </c:pt>
                <c:pt idx="494">
                  <c:v>0.25312283075348108</c:v>
                </c:pt>
                <c:pt idx="495">
                  <c:v>0.25244516747605472</c:v>
                </c:pt>
                <c:pt idx="496">
                  <c:v>0.25176825883178611</c:v>
                </c:pt>
                <c:pt idx="497">
                  <c:v>0.25109210246142855</c:v>
                </c:pt>
                <c:pt idx="498">
                  <c:v>0.25041669601784033</c:v>
                </c:pt>
                <c:pt idx="499">
                  <c:v>0.24974203716589949</c:v>
                </c:pt>
                <c:pt idx="500">
                  <c:v>0.24906812358241692</c:v>
                </c:pt>
                <c:pt idx="501">
                  <c:v>0.24839495295605274</c:v>
                </c:pt>
                <c:pt idx="502">
                  <c:v>0.24772252298723196</c:v>
                </c:pt>
                <c:pt idx="503">
                  <c:v>0.24705083138806117</c:v>
                </c:pt>
                <c:pt idx="504">
                  <c:v>0.24637987588224641</c:v>
                </c:pt>
                <c:pt idx="505">
                  <c:v>0.24570965420501123</c:v>
                </c:pt>
                <c:pt idx="506">
                  <c:v>0.24504016410301577</c:v>
                </c:pt>
                <c:pt idx="507">
                  <c:v>0.24437140333427676</c:v>
                </c:pt>
                <c:pt idx="508">
                  <c:v>0.24370336966808748</c:v>
                </c:pt>
                <c:pt idx="509">
                  <c:v>0.24303606088493968</c:v>
                </c:pt>
                <c:pt idx="510">
                  <c:v>0.24236947477644466</c:v>
                </c:pt>
                <c:pt idx="511">
                  <c:v>0.24170360914525701</c:v>
                </c:pt>
                <c:pt idx="512">
                  <c:v>0.24103846180499655</c:v>
                </c:pt>
                <c:pt idx="513">
                  <c:v>0.24037403058017348</c:v>
                </c:pt>
                <c:pt idx="514">
                  <c:v>0.23971031330611203</c:v>
                </c:pt>
                <c:pt idx="515">
                  <c:v>0.23904730782887695</c:v>
                </c:pt>
                <c:pt idx="516">
                  <c:v>0.23838501200519802</c:v>
                </c:pt>
                <c:pt idx="517">
                  <c:v>0.23772342370239818</c:v>
                </c:pt>
                <c:pt idx="518">
                  <c:v>0.23706254079831968</c:v>
                </c:pt>
                <c:pt idx="519">
                  <c:v>0.23640236118125235</c:v>
                </c:pt>
                <c:pt idx="520">
                  <c:v>0.23574288274986277</c:v>
                </c:pt>
                <c:pt idx="521">
                  <c:v>0.23508410341312203</c:v>
                </c:pt>
                <c:pt idx="522">
                  <c:v>0.23442602109023691</c:v>
                </c:pt>
                <c:pt idx="523">
                  <c:v>0.23376863371057977</c:v>
                </c:pt>
                <c:pt idx="524">
                  <c:v>0.23311193921361917</c:v>
                </c:pt>
                <c:pt idx="525">
                  <c:v>0.23245593554885213</c:v>
                </c:pt>
                <c:pt idx="526">
                  <c:v>0.23180062067573581</c:v>
                </c:pt>
                <c:pt idx="527">
                  <c:v>0.23114599256362034</c:v>
                </c:pt>
                <c:pt idx="528">
                  <c:v>0.23049204919168309</c:v>
                </c:pt>
                <c:pt idx="529">
                  <c:v>0.22983878854886086</c:v>
                </c:pt>
                <c:pt idx="530">
                  <c:v>0.22918620863378603</c:v>
                </c:pt>
                <c:pt idx="531">
                  <c:v>0.22853430745472081</c:v>
                </c:pt>
                <c:pt idx="532">
                  <c:v>0.22788308302949301</c:v>
                </c:pt>
                <c:pt idx="533">
                  <c:v>0.22723253338543237</c:v>
                </c:pt>
                <c:pt idx="534">
                  <c:v>0.22658265655930687</c:v>
                </c:pt>
                <c:pt idx="535">
                  <c:v>0.22593345059726055</c:v>
                </c:pt>
                <c:pt idx="536">
                  <c:v>0.22528491355475089</c:v>
                </c:pt>
                <c:pt idx="537">
                  <c:v>0.2246370434964875</c:v>
                </c:pt>
                <c:pt idx="538">
                  <c:v>0.22398983849637</c:v>
                </c:pt>
                <c:pt idx="539">
                  <c:v>0.22334329663742913</c:v>
                </c:pt>
                <c:pt idx="540">
                  <c:v>0.22269741601176474</c:v>
                </c:pt>
                <c:pt idx="541">
                  <c:v>0.22205219472048765</c:v>
                </c:pt>
                <c:pt idx="542">
                  <c:v>0.22140763087365933</c:v>
                </c:pt>
                <c:pt idx="543">
                  <c:v>0.22076372259023425</c:v>
                </c:pt>
                <c:pt idx="544">
                  <c:v>0.22012046799800122</c:v>
                </c:pt>
                <c:pt idx="545">
                  <c:v>0.21947786523352597</c:v>
                </c:pt>
                <c:pt idx="546">
                  <c:v>0.21883591244209355</c:v>
                </c:pt>
                <c:pt idx="547">
                  <c:v>0.21819460777765254</c:v>
                </c:pt>
                <c:pt idx="548">
                  <c:v>0.21755394940275752</c:v>
                </c:pt>
                <c:pt idx="549">
                  <c:v>0.21691393548851468</c:v>
                </c:pt>
                <c:pt idx="550">
                  <c:v>0.21627456421452584</c:v>
                </c:pt>
                <c:pt idx="551">
                  <c:v>0.21563583376883322</c:v>
                </c:pt>
                <c:pt idx="552">
                  <c:v>0.21499774234786617</c:v>
                </c:pt>
                <c:pt idx="553">
                  <c:v>0.21436028815638608</c:v>
                </c:pt>
                <c:pt idx="554">
                  <c:v>0.21372346940743381</c:v>
                </c:pt>
                <c:pt idx="555">
                  <c:v>0.21308728432227597</c:v>
                </c:pt>
                <c:pt idx="556">
                  <c:v>0.21245173113035254</c:v>
                </c:pt>
                <c:pt idx="557">
                  <c:v>0.21181680806922509</c:v>
                </c:pt>
                <c:pt idx="558">
                  <c:v>0.21118251338452432</c:v>
                </c:pt>
                <c:pt idx="559">
                  <c:v>0.21054884532989915</c:v>
                </c:pt>
                <c:pt idx="560">
                  <c:v>0.2099158021669657</c:v>
                </c:pt>
                <c:pt idx="561">
                  <c:v>0.20928338216525688</c:v>
                </c:pt>
                <c:pt idx="562">
                  <c:v>0.20865158360217217</c:v>
                </c:pt>
                <c:pt idx="563">
                  <c:v>0.20802040476292827</c:v>
                </c:pt>
                <c:pt idx="564">
                  <c:v>0.20738984394050886</c:v>
                </c:pt>
                <c:pt idx="565">
                  <c:v>0.20675989943561701</c:v>
                </c:pt>
                <c:pt idx="566">
                  <c:v>0.20613056955662568</c:v>
                </c:pt>
                <c:pt idx="567">
                  <c:v>0.20550185261953002</c:v>
                </c:pt>
                <c:pt idx="568">
                  <c:v>0.20487374694790006</c:v>
                </c:pt>
                <c:pt idx="569">
                  <c:v>0.20424625087283232</c:v>
                </c:pt>
                <c:pt idx="570">
                  <c:v>0.20361936273290371</c:v>
                </c:pt>
                <c:pt idx="571">
                  <c:v>0.20299308087412493</c:v>
                </c:pt>
                <c:pt idx="572">
                  <c:v>0.20236740364989347</c:v>
                </c:pt>
                <c:pt idx="573">
                  <c:v>0.20174232942094905</c:v>
                </c:pt>
                <c:pt idx="574">
                  <c:v>0.20111785655532655</c:v>
                </c:pt>
                <c:pt idx="575">
                  <c:v>0.20049398342831226</c:v>
                </c:pt>
                <c:pt idx="576">
                  <c:v>0.19987070842239885</c:v>
                </c:pt>
                <c:pt idx="577">
                  <c:v>0.19924802992724</c:v>
                </c:pt>
                <c:pt idx="578">
                  <c:v>0.19862594633960762</c:v>
                </c:pt>
                <c:pt idx="579">
                  <c:v>0.19800445606334749</c:v>
                </c:pt>
                <c:pt idx="580">
                  <c:v>0.19738355750933534</c:v>
                </c:pt>
                <c:pt idx="581">
                  <c:v>0.19676324909543552</c:v>
                </c:pt>
                <c:pt idx="582">
                  <c:v>0.19614352924645628</c:v>
                </c:pt>
                <c:pt idx="583">
                  <c:v>0.19552439639410879</c:v>
                </c:pt>
                <c:pt idx="584">
                  <c:v>0.19490584897696484</c:v>
                </c:pt>
                <c:pt idx="585">
                  <c:v>0.1942878854404142</c:v>
                </c:pt>
                <c:pt idx="586">
                  <c:v>0.19367050423662524</c:v>
                </c:pt>
                <c:pt idx="587">
                  <c:v>0.19305370382450171</c:v>
                </c:pt>
                <c:pt idx="588">
                  <c:v>0.192437482669643</c:v>
                </c:pt>
                <c:pt idx="589">
                  <c:v>0.19182183924430429</c:v>
                </c:pt>
                <c:pt idx="590">
                  <c:v>0.19120677202735514</c:v>
                </c:pt>
                <c:pt idx="591">
                  <c:v>0.19059227950424074</c:v>
                </c:pt>
                <c:pt idx="592">
                  <c:v>0.18997836016694203</c:v>
                </c:pt>
                <c:pt idx="593">
                  <c:v>0.18936501251393623</c:v>
                </c:pt>
                <c:pt idx="594">
                  <c:v>0.18875223505015859</c:v>
                </c:pt>
                <c:pt idx="595">
                  <c:v>0.18814002628696336</c:v>
                </c:pt>
                <c:pt idx="596">
                  <c:v>0.18752838474208533</c:v>
                </c:pt>
                <c:pt idx="597">
                  <c:v>0.18691730893960234</c:v>
                </c:pt>
                <c:pt idx="598">
                  <c:v>0.1863067974098972</c:v>
                </c:pt>
                <c:pt idx="599">
                  <c:v>0.18569684868962033</c:v>
                </c:pt>
                <c:pt idx="600">
                  <c:v>0.18508746132165288</c:v>
                </c:pt>
                <c:pt idx="601">
                  <c:v>0.18447863385506924</c:v>
                </c:pt>
                <c:pt idx="602">
                  <c:v>0.18387036484510111</c:v>
                </c:pt>
                <c:pt idx="603">
                  <c:v>0.18326265285310073</c:v>
                </c:pt>
                <c:pt idx="604">
                  <c:v>0.18265549644650536</c:v>
                </c:pt>
                <c:pt idx="605">
                  <c:v>0.18204889419880099</c:v>
                </c:pt>
                <c:pt idx="606">
                  <c:v>0.18144284468948702</c:v>
                </c:pt>
                <c:pt idx="607">
                  <c:v>0.18083734650404104</c:v>
                </c:pt>
                <c:pt idx="608">
                  <c:v>0.18023239823388437</c:v>
                </c:pt>
                <c:pt idx="609">
                  <c:v>0.17962799847634625</c:v>
                </c:pt>
                <c:pt idx="610">
                  <c:v>0.17902414583463033</c:v>
                </c:pt>
                <c:pt idx="611">
                  <c:v>0.17842083891778027</c:v>
                </c:pt>
                <c:pt idx="612">
                  <c:v>0.17781807634064573</c:v>
                </c:pt>
                <c:pt idx="613">
                  <c:v>0.17721585672384854</c:v>
                </c:pt>
                <c:pt idx="614">
                  <c:v>0.17661417869374951</c:v>
                </c:pt>
                <c:pt idx="615">
                  <c:v>0.17601304088241509</c:v>
                </c:pt>
                <c:pt idx="616">
                  <c:v>0.17541244192758465</c:v>
                </c:pt>
                <c:pt idx="617">
                  <c:v>0.1748123804726377</c:v>
                </c:pt>
                <c:pt idx="618">
                  <c:v>0.17421285516656115</c:v>
                </c:pt>
                <c:pt idx="619">
                  <c:v>0.17361386466391748</c:v>
                </c:pt>
                <c:pt idx="620">
                  <c:v>0.17301540762481282</c:v>
                </c:pt>
                <c:pt idx="621">
                  <c:v>0.17241748271486457</c:v>
                </c:pt>
                <c:pt idx="622">
                  <c:v>0.17182008860517084</c:v>
                </c:pt>
                <c:pt idx="623">
                  <c:v>0.17122322397227807</c:v>
                </c:pt>
                <c:pt idx="624">
                  <c:v>0.17062688749815125</c:v>
                </c:pt>
                <c:pt idx="625">
                  <c:v>0.17003107787014193</c:v>
                </c:pt>
                <c:pt idx="626">
                  <c:v>0.16943579378095819</c:v>
                </c:pt>
                <c:pt idx="627">
                  <c:v>0.1688410339286347</c:v>
                </c:pt>
                <c:pt idx="628">
                  <c:v>0.16824679701650125</c:v>
                </c:pt>
                <c:pt idx="629">
                  <c:v>0.16765308175315419</c:v>
                </c:pt>
                <c:pt idx="630">
                  <c:v>0.16705988685242601</c:v>
                </c:pt>
                <c:pt idx="631">
                  <c:v>0.16646721103335571</c:v>
                </c:pt>
                <c:pt idx="632">
                  <c:v>0.16587505302016026</c:v>
                </c:pt>
                <c:pt idx="633">
                  <c:v>0.16528341154220461</c:v>
                </c:pt>
                <c:pt idx="634">
                  <c:v>0.16469228533397329</c:v>
                </c:pt>
                <c:pt idx="635">
                  <c:v>0.16410167313504198</c:v>
                </c:pt>
                <c:pt idx="636">
                  <c:v>0.16351157369004832</c:v>
                </c:pt>
                <c:pt idx="637">
                  <c:v>0.16292198574866423</c:v>
                </c:pt>
                <c:pt idx="638">
                  <c:v>0.1623329080655681</c:v>
                </c:pt>
                <c:pt idx="639">
                  <c:v>0.16174433940041577</c:v>
                </c:pt>
                <c:pt idx="640">
                  <c:v>0.16115627851781444</c:v>
                </c:pt>
                <c:pt idx="641">
                  <c:v>0.16056872418729373</c:v>
                </c:pt>
                <c:pt idx="642">
                  <c:v>0.15998167518327966</c:v>
                </c:pt>
                <c:pt idx="643">
                  <c:v>0.1593951302850668</c:v>
                </c:pt>
                <c:pt idx="644">
                  <c:v>0.15880908827679141</c:v>
                </c:pt>
                <c:pt idx="645">
                  <c:v>0.15822354794740545</c:v>
                </c:pt>
                <c:pt idx="646">
                  <c:v>0.15763850809064883</c:v>
                </c:pt>
                <c:pt idx="647">
                  <c:v>0.15705396750502443</c:v>
                </c:pt>
                <c:pt idx="648">
                  <c:v>0.15646992499377144</c:v>
                </c:pt>
                <c:pt idx="649">
                  <c:v>0.15588637936483873</c:v>
                </c:pt>
                <c:pt idx="650">
                  <c:v>0.15530332943086045</c:v>
                </c:pt>
                <c:pt idx="651">
                  <c:v>0.1547207740091292</c:v>
                </c:pt>
                <c:pt idx="652">
                  <c:v>0.15413871192157114</c:v>
                </c:pt>
                <c:pt idx="653">
                  <c:v>0.15355714199472115</c:v>
                </c:pt>
                <c:pt idx="654">
                  <c:v>0.15297606305969702</c:v>
                </c:pt>
                <c:pt idx="655">
                  <c:v>0.15239547395217479</c:v>
                </c:pt>
                <c:pt idx="656">
                  <c:v>0.15181537351236474</c:v>
                </c:pt>
                <c:pt idx="657">
                  <c:v>0.15123576058498567</c:v>
                </c:pt>
                <c:pt idx="658">
                  <c:v>0.15065663401924145</c:v>
                </c:pt>
                <c:pt idx="659">
                  <c:v>0.15007799266879673</c:v>
                </c:pt>
                <c:pt idx="660">
                  <c:v>0.14949983539175238</c:v>
                </c:pt>
                <c:pt idx="661">
                  <c:v>0.14892216105062195</c:v>
                </c:pt>
                <c:pt idx="662">
                  <c:v>0.14834496851230849</c:v>
                </c:pt>
                <c:pt idx="663">
                  <c:v>0.14776825664807958</c:v>
                </c:pt>
                <c:pt idx="664">
                  <c:v>0.14719202433354595</c:v>
                </c:pt>
                <c:pt idx="665">
                  <c:v>0.14661627044863623</c:v>
                </c:pt>
                <c:pt idx="666">
                  <c:v>0.14604099387757574</c:v>
                </c:pt>
                <c:pt idx="667">
                  <c:v>0.14546619350886181</c:v>
                </c:pt>
                <c:pt idx="668">
                  <c:v>0.14489186823524269</c:v>
                </c:pt>
                <c:pt idx="669">
                  <c:v>0.14431801695369373</c:v>
                </c:pt>
                <c:pt idx="670">
                  <c:v>0.14374463856539577</c:v>
                </c:pt>
                <c:pt idx="671">
                  <c:v>0.1431717319757122</c:v>
                </c:pt>
                <c:pt idx="672">
                  <c:v>0.14259929609416744</c:v>
                </c:pt>
                <c:pt idx="673">
                  <c:v>0.14202732983442445</c:v>
                </c:pt>
                <c:pt idx="674">
                  <c:v>0.14145583211426305</c:v>
                </c:pt>
                <c:pt idx="675">
                  <c:v>0.14088480185555863</c:v>
                </c:pt>
                <c:pt idx="676">
                  <c:v>0.1403142379842599</c:v>
                </c:pt>
                <c:pt idx="677">
                  <c:v>0.13974413943036823</c:v>
                </c:pt>
                <c:pt idx="678">
                  <c:v>0.13917450512791585</c:v>
                </c:pt>
                <c:pt idx="679">
                  <c:v>0.13860533401494468</c:v>
                </c:pt>
                <c:pt idx="680">
                  <c:v>0.13803662503348613</c:v>
                </c:pt>
                <c:pt idx="681">
                  <c:v>0.13746837712953952</c:v>
                </c:pt>
                <c:pt idx="682">
                  <c:v>0.13690058925305149</c:v>
                </c:pt>
                <c:pt idx="683">
                  <c:v>0.13633326035789595</c:v>
                </c:pt>
                <c:pt idx="684">
                  <c:v>0.13576638940185304</c:v>
                </c:pt>
                <c:pt idx="685">
                  <c:v>0.13519997534658934</c:v>
                </c:pt>
                <c:pt idx="686">
                  <c:v>0.13463401715763734</c:v>
                </c:pt>
                <c:pt idx="687">
                  <c:v>0.13406851380437568</c:v>
                </c:pt>
                <c:pt idx="688">
                  <c:v>0.13350346426000914</c:v>
                </c:pt>
                <c:pt idx="689">
                  <c:v>0.13293886750154915</c:v>
                </c:pt>
                <c:pt idx="690">
                  <c:v>0.13237472250979399</c:v>
                </c:pt>
                <c:pt idx="691">
                  <c:v>0.13181102826930902</c:v>
                </c:pt>
                <c:pt idx="692">
                  <c:v>0.13124778376840796</c:v>
                </c:pt>
                <c:pt idx="693">
                  <c:v>0.1306849879991332</c:v>
                </c:pt>
                <c:pt idx="694">
                  <c:v>0.13012263995723661</c:v>
                </c:pt>
                <c:pt idx="695">
                  <c:v>0.12956073864216122</c:v>
                </c:pt>
                <c:pt idx="696">
                  <c:v>0.12899928305702146</c:v>
                </c:pt>
                <c:pt idx="697">
                  <c:v>0.12843827220858517</c:v>
                </c:pt>
                <c:pt idx="698">
                  <c:v>0.12787770510725438</c:v>
                </c:pt>
                <c:pt idx="699">
                  <c:v>0.1273175807670478</c:v>
                </c:pt>
                <c:pt idx="700">
                  <c:v>0.12675789820558114</c:v>
                </c:pt>
                <c:pt idx="701">
                  <c:v>0.12619865644404982</c:v>
                </c:pt>
                <c:pt idx="702">
                  <c:v>0.12563985450721071</c:v>
                </c:pt>
                <c:pt idx="703">
                  <c:v>0.12508149142336356</c:v>
                </c:pt>
                <c:pt idx="704">
                  <c:v>0.12452356622433391</c:v>
                </c:pt>
                <c:pt idx="705">
                  <c:v>0.12396607794545467</c:v>
                </c:pt>
                <c:pt idx="706">
                  <c:v>0.12340902562554867</c:v>
                </c:pt>
                <c:pt idx="707">
                  <c:v>0.12285240830691158</c:v>
                </c:pt>
                <c:pt idx="708">
                  <c:v>0.12229622503529347</c:v>
                </c:pt>
                <c:pt idx="709">
                  <c:v>0.12174047485988226</c:v>
                </c:pt>
                <c:pt idx="710">
                  <c:v>0.12118515683328646</c:v>
                </c:pt>
                <c:pt idx="711">
                  <c:v>0.12063027001151772</c:v>
                </c:pt>
                <c:pt idx="712">
                  <c:v>0.12007581345397411</c:v>
                </c:pt>
                <c:pt idx="713">
                  <c:v>0.11952178622342313</c:v>
                </c:pt>
                <c:pt idx="714">
                  <c:v>0.1189681873859848</c:v>
                </c:pt>
                <c:pt idx="715">
                  <c:v>0.11841501601111548</c:v>
                </c:pt>
                <c:pt idx="716">
                  <c:v>0.11786227117159054</c:v>
                </c:pt>
                <c:pt idx="717">
                  <c:v>0.11730995194348881</c:v>
                </c:pt>
                <c:pt idx="718">
                  <c:v>0.11675805740617518</c:v>
                </c:pt>
                <c:pt idx="719">
                  <c:v>0.11620658664228545</c:v>
                </c:pt>
                <c:pt idx="720">
                  <c:v>0.11565553873770928</c:v>
                </c:pt>
                <c:pt idx="721">
                  <c:v>0.11510491278157475</c:v>
                </c:pt>
                <c:pt idx="722">
                  <c:v>0.11455470786623201</c:v>
                </c:pt>
                <c:pt idx="723">
                  <c:v>0.11400492308723753</c:v>
                </c:pt>
                <c:pt idx="724">
                  <c:v>0.11345555754333869</c:v>
                </c:pt>
                <c:pt idx="725">
                  <c:v>0.11290661033645755</c:v>
                </c:pt>
                <c:pt idx="726">
                  <c:v>0.11235808057167607</c:v>
                </c:pt>
                <c:pt idx="727">
                  <c:v>0.11180996735721971</c:v>
                </c:pt>
                <c:pt idx="728">
                  <c:v>0.11126226980444287</c:v>
                </c:pt>
                <c:pt idx="729">
                  <c:v>0.11071498702781324</c:v>
                </c:pt>
                <c:pt idx="730">
                  <c:v>0.11016811814489669</c:v>
                </c:pt>
                <c:pt idx="731">
                  <c:v>0.10962166227634262</c:v>
                </c:pt>
                <c:pt idx="732">
                  <c:v>0.10907561854586822</c:v>
                </c:pt>
                <c:pt idx="733">
                  <c:v>0.10852998608024378</c:v>
                </c:pt>
                <c:pt idx="734">
                  <c:v>0.10798476400927881</c:v>
                </c:pt>
                <c:pt idx="735">
                  <c:v>0.10743995146580609</c:v>
                </c:pt>
                <c:pt idx="736">
                  <c:v>0.10689554758566788</c:v>
                </c:pt>
                <c:pt idx="737">
                  <c:v>0.10635155150770104</c:v>
                </c:pt>
                <c:pt idx="738">
                  <c:v>0.10580796237372259</c:v>
                </c:pt>
                <c:pt idx="739">
                  <c:v>0.10526477932851575</c:v>
                </c:pt>
                <c:pt idx="740">
                  <c:v>0.10472200151981514</c:v>
                </c:pt>
                <c:pt idx="741">
                  <c:v>0.10417962809829329</c:v>
                </c:pt>
                <c:pt idx="742">
                  <c:v>0.10363765821754567</c:v>
                </c:pt>
                <c:pt idx="743">
                  <c:v>0.1030960910340778</c:v>
                </c:pt>
                <c:pt idx="744">
                  <c:v>0.10255492570729019</c:v>
                </c:pt>
                <c:pt idx="745">
                  <c:v>0.10201416139946562</c:v>
                </c:pt>
                <c:pt idx="746">
                  <c:v>0.10147379727575445</c:v>
                </c:pt>
                <c:pt idx="747">
                  <c:v>0.10093383250416177</c:v>
                </c:pt>
                <c:pt idx="748">
                  <c:v>0.10039426625553305</c:v>
                </c:pt>
                <c:pt idx="749">
                  <c:v>9.9855097703541618E-2</c:v>
                </c:pt>
                <c:pt idx="750">
                  <c:v>9.9316326024674217E-2</c:v>
                </c:pt>
                <c:pt idx="751">
                  <c:v>9.8777950398218572E-2</c:v>
                </c:pt>
                <c:pt idx="752">
                  <c:v>9.82399700062494E-2</c:v>
                </c:pt>
                <c:pt idx="753">
                  <c:v>9.7702384033615863E-2</c:v>
                </c:pt>
                <c:pt idx="754">
                  <c:v>9.7165191667928252E-2</c:v>
                </c:pt>
                <c:pt idx="755">
                  <c:v>9.662839209954488E-2</c:v>
                </c:pt>
                <c:pt idx="756">
                  <c:v>9.6091984521559204E-2</c:v>
                </c:pt>
                <c:pt idx="757">
                  <c:v>9.5555968129787172E-2</c:v>
                </c:pt>
                <c:pt idx="758">
                  <c:v>9.5020342122754342E-2</c:v>
                </c:pt>
                <c:pt idx="759">
                  <c:v>9.4485105701682892E-2</c:v>
                </c:pt>
                <c:pt idx="760">
                  <c:v>9.395025807047952E-2</c:v>
                </c:pt>
                <c:pt idx="761">
                  <c:v>9.3415798435722563E-2</c:v>
                </c:pt>
                <c:pt idx="762">
                  <c:v>9.288172600664979E-2</c:v>
                </c:pt>
                <c:pt idx="763">
                  <c:v>9.2348039995145625E-2</c:v>
                </c:pt>
                <c:pt idx="764">
                  <c:v>9.1814739615729057E-2</c:v>
                </c:pt>
                <c:pt idx="765">
                  <c:v>9.1281824085541752E-2</c:v>
                </c:pt>
                <c:pt idx="766">
                  <c:v>9.0749292624335065E-2</c:v>
                </c:pt>
                <c:pt idx="767">
                  <c:v>9.021714445445872E-2</c:v>
                </c:pt>
                <c:pt idx="768">
                  <c:v>8.9685378800848481E-2</c:v>
                </c:pt>
                <c:pt idx="769">
                  <c:v>8.9153994891013943E-2</c:v>
                </c:pt>
                <c:pt idx="770">
                  <c:v>8.8622991955026986E-2</c:v>
                </c:pt>
                <c:pt idx="771">
                  <c:v>8.8092369225510003E-2</c:v>
                </c:pt>
                <c:pt idx="772">
                  <c:v>8.7562125937624025E-2</c:v>
                </c:pt>
                <c:pt idx="773">
                  <c:v>8.7032261329056726E-2</c:v>
                </c:pt>
                <c:pt idx="774">
                  <c:v>8.6502774640011659E-2</c:v>
                </c:pt>
                <c:pt idx="775">
                  <c:v>8.5973665113195707E-2</c:v>
                </c:pt>
                <c:pt idx="776">
                  <c:v>8.5444931993808426E-2</c:v>
                </c:pt>
                <c:pt idx="777">
                  <c:v>8.4916574529529942E-2</c:v>
                </c:pt>
                <c:pt idx="778">
                  <c:v>8.4388591970510407E-2</c:v>
                </c:pt>
                <c:pt idx="779">
                  <c:v>8.3860983569358338E-2</c:v>
                </c:pt>
                <c:pt idx="780">
                  <c:v>8.3333748581128742E-2</c:v>
                </c:pt>
                <c:pt idx="781">
                  <c:v>8.2806886263313451E-2</c:v>
                </c:pt>
                <c:pt idx="782">
                  <c:v>8.2280395875828805E-2</c:v>
                </c:pt>
                <c:pt idx="783">
                  <c:v>8.1754276681004767E-2</c:v>
                </c:pt>
                <c:pt idx="784">
                  <c:v>8.1228527943574935E-2</c:v>
                </c:pt>
                <c:pt idx="785">
                  <c:v>8.0703148930664548E-2</c:v>
                </c:pt>
                <c:pt idx="786">
                  <c:v>8.0178138911780161E-2</c:v>
                </c:pt>
                <c:pt idx="787">
                  <c:v>7.9653497158798992E-2</c:v>
                </c:pt>
                <c:pt idx="788">
                  <c:v>7.9129222945957922E-2</c:v>
                </c:pt>
                <c:pt idx="789">
                  <c:v>7.8605315549843069E-2</c:v>
                </c:pt>
                <c:pt idx="790">
                  <c:v>7.8081774249379232E-2</c:v>
                </c:pt>
                <c:pt idx="791">
                  <c:v>7.7558598325819239E-2</c:v>
                </c:pt>
                <c:pt idx="792">
                  <c:v>7.7035787062733618E-2</c:v>
                </c:pt>
                <c:pt idx="793">
                  <c:v>7.6513339746000164E-2</c:v>
                </c:pt>
                <c:pt idx="794">
                  <c:v>7.59912556637935E-2</c:v>
                </c:pt>
                <c:pt idx="795">
                  <c:v>7.5469534106575087E-2</c:v>
                </c:pt>
                <c:pt idx="796">
                  <c:v>7.4948174367082898E-2</c:v>
                </c:pt>
                <c:pt idx="797">
                  <c:v>7.442717574032065E-2</c:v>
                </c:pt>
                <c:pt idx="798">
                  <c:v>7.3906537523549143E-2</c:v>
                </c:pt>
                <c:pt idx="799">
                  <c:v>7.3386259016274824E-2</c:v>
                </c:pt>
                <c:pt idx="800">
                  <c:v>7.2866339520240131E-2</c:v>
                </c:pt>
                <c:pt idx="801">
                  <c:v>7.2346778339414275E-2</c:v>
                </c:pt>
                <c:pt idx="802">
                  <c:v>7.1827574779982473E-2</c:v>
                </c:pt>
                <c:pt idx="803">
                  <c:v>7.1308728150336731E-2</c:v>
                </c:pt>
                <c:pt idx="804">
                  <c:v>7.0790237761065966E-2</c:v>
                </c:pt>
                <c:pt idx="805">
                  <c:v>7.027210292494579E-2</c:v>
                </c:pt>
                <c:pt idx="806">
                  <c:v>6.9754322956929848E-2</c:v>
                </c:pt>
                <c:pt idx="807">
                  <c:v>6.92368971741395E-2</c:v>
                </c:pt>
                <c:pt idx="808">
                  <c:v>6.8719824895854043E-2</c:v>
                </c:pt>
                <c:pt idx="809">
                  <c:v>6.8203105443502055E-2</c:v>
                </c:pt>
                <c:pt idx="810">
                  <c:v>6.7686738140651737E-2</c:v>
                </c:pt>
                <c:pt idx="811">
                  <c:v>6.7170722313000919E-2</c:v>
                </c:pt>
                <c:pt idx="812">
                  <c:v>6.6655057288368291E-2</c:v>
                </c:pt>
                <c:pt idx="813">
                  <c:v>6.6139742396684076E-2</c:v>
                </c:pt>
                <c:pt idx="814">
                  <c:v>6.5624776969980925E-2</c:v>
                </c:pt>
                <c:pt idx="815">
                  <c:v>6.5110160342384149E-2</c:v>
                </c:pt>
                <c:pt idx="816">
                  <c:v>6.4595891850103282E-2</c:v>
                </c:pt>
                <c:pt idx="817">
                  <c:v>6.408197083142253E-2</c:v>
                </c:pt>
                <c:pt idx="818">
                  <c:v>6.3568396626692447E-2</c:v>
                </c:pt>
                <c:pt idx="819">
                  <c:v>6.3055168578320053E-2</c:v>
                </c:pt>
                <c:pt idx="820">
                  <c:v>6.2542286030760508E-2</c:v>
                </c:pt>
                <c:pt idx="821">
                  <c:v>6.2029748330507894E-2</c:v>
                </c:pt>
                <c:pt idx="822">
                  <c:v>6.1517554826087006E-2</c:v>
                </c:pt>
                <c:pt idx="823">
                  <c:v>6.1005704868043908E-2</c:v>
                </c:pt>
                <c:pt idx="824">
                  <c:v>6.04941978089375E-2</c:v>
                </c:pt>
                <c:pt idx="825">
                  <c:v>5.9983033003330744E-2</c:v>
                </c:pt>
                <c:pt idx="826">
                  <c:v>5.9472209807782228E-2</c:v>
                </c:pt>
                <c:pt idx="827">
                  <c:v>5.8961727580837731E-2</c:v>
                </c:pt>
                <c:pt idx="828">
                  <c:v>5.8451585683020779E-2</c:v>
                </c:pt>
                <c:pt idx="829">
                  <c:v>5.7941783476825548E-2</c:v>
                </c:pt>
                <c:pt idx="830">
                  <c:v>5.7432320326707309E-2</c:v>
                </c:pt>
                <c:pt idx="831">
                  <c:v>5.6923195599074328E-2</c:v>
                </c:pt>
                <c:pt idx="832">
                  <c:v>5.6414408662280091E-2</c:v>
                </c:pt>
                <c:pt idx="833">
                  <c:v>5.5905958886613982E-2</c:v>
                </c:pt>
                <c:pt idx="834">
                  <c:v>5.5397845644294064E-2</c:v>
                </c:pt>
                <c:pt idx="835">
                  <c:v>5.4890068309458195E-2</c:v>
                </c:pt>
                <c:pt idx="836">
                  <c:v>5.4382626258156042E-2</c:v>
                </c:pt>
                <c:pt idx="837">
                  <c:v>5.3875518868340855E-2</c:v>
                </c:pt>
                <c:pt idx="838">
                  <c:v>5.3368745519861926E-2</c:v>
                </c:pt>
                <c:pt idx="839">
                  <c:v>5.2862305594455705E-2</c:v>
                </c:pt>
                <c:pt idx="840">
                  <c:v>5.2356198475738358E-2</c:v>
                </c:pt>
                <c:pt idx="841">
                  <c:v>5.185042354919811E-2</c:v>
                </c:pt>
                <c:pt idx="842">
                  <c:v>5.1344980202186585E-2</c:v>
                </c:pt>
                <c:pt idx="843">
                  <c:v>5.0839867823911478E-2</c:v>
                </c:pt>
                <c:pt idx="844">
                  <c:v>5.0335085805428226E-2</c:v>
                </c:pt>
                <c:pt idx="845">
                  <c:v>4.9830633539633018E-2</c:v>
                </c:pt>
                <c:pt idx="846">
                  <c:v>4.9326510421254799E-2</c:v>
                </c:pt>
                <c:pt idx="847">
                  <c:v>4.8822715846846609E-2</c:v>
                </c:pt>
                <c:pt idx="848">
                  <c:v>4.8319249214779592E-2</c:v>
                </c:pt>
                <c:pt idx="849">
                  <c:v>4.7816109925233885E-2</c:v>
                </c:pt>
                <c:pt idx="850">
                  <c:v>4.7313297380192187E-2</c:v>
                </c:pt>
                <c:pt idx="851">
                  <c:v>4.681081098343165E-2</c:v>
                </c:pt>
                <c:pt idx="852">
                  <c:v>4.6308650140516106E-2</c:v>
                </c:pt>
                <c:pt idx="853">
                  <c:v>4.5806814258789408E-2</c:v>
                </c:pt>
                <c:pt idx="854">
                  <c:v>4.5305302747367659E-2</c:v>
                </c:pt>
                <c:pt idx="855">
                  <c:v>4.480411501713133E-2</c:v>
                </c:pt>
                <c:pt idx="856">
                  <c:v>4.4303250480718925E-2</c:v>
                </c:pt>
                <c:pt idx="857">
                  <c:v>4.3802708552518776E-2</c:v>
                </c:pt>
                <c:pt idx="858">
                  <c:v>4.3302488648662485E-2</c:v>
                </c:pt>
                <c:pt idx="859">
                  <c:v>4.2802590187017264E-2</c:v>
                </c:pt>
                <c:pt idx="860">
                  <c:v>4.2303012587178834E-2</c:v>
                </c:pt>
                <c:pt idx="861">
                  <c:v>4.1803755270464538E-2</c:v>
                </c:pt>
                <c:pt idx="862">
                  <c:v>4.1304817659906012E-2</c:v>
                </c:pt>
                <c:pt idx="863">
                  <c:v>4.0806199180242086E-2</c:v>
                </c:pt>
                <c:pt idx="864">
                  <c:v>4.0307899257911894E-2</c:v>
                </c:pt>
                <c:pt idx="865">
                  <c:v>3.9809917321047883E-2</c:v>
                </c:pt>
                <c:pt idx="866">
                  <c:v>3.9312252799468816E-2</c:v>
                </c:pt>
                <c:pt idx="867">
                  <c:v>3.8814905124673005E-2</c:v>
                </c:pt>
                <c:pt idx="868">
                  <c:v>3.8317873729830976E-2</c:v>
                </c:pt>
                <c:pt idx="869">
                  <c:v>3.7821158049779147E-2</c:v>
                </c:pt>
                <c:pt idx="870">
                  <c:v>3.7324757521012941E-2</c:v>
                </c:pt>
                <c:pt idx="871">
                  <c:v>3.6828671581679795E-2</c:v>
                </c:pt>
                <c:pt idx="872">
                  <c:v>3.6332899671572272E-2</c:v>
                </c:pt>
                <c:pt idx="873">
                  <c:v>3.583744123212218E-2</c:v>
                </c:pt>
                <c:pt idx="874">
                  <c:v>3.534229570639269E-2</c:v>
                </c:pt>
                <c:pt idx="875">
                  <c:v>3.4847462539073004E-2</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5.298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5297.8579976581059</c:v>
                </c:pt>
                <c:pt idx="2">
                  <c:v>5297.8579976581059</c:v>
                </c:pt>
              </c:numCache>
            </c:numRef>
          </c:xVal>
          <c:yVal>
            <c:numRef>
              <c:f>('Auslegung thermisch'!$M$6,'Auslegung thermisch'!$M$6,'Auslegung thermisch'!$M$5)</c:f>
              <c:numCache>
                <c:formatCode>General</c:formatCode>
                <c:ptCount val="3"/>
                <c:pt idx="0">
                  <c:v>0.48712107065048238</c:v>
                </c:pt>
                <c:pt idx="1">
                  <c:v>0.48712107065048238</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0.48712107065048238</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658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658.46228087346674</c:v>
                </c:pt>
                <c:pt idx="2">
                  <c:v>658.46228087346674</c:v>
                </c:pt>
              </c:numCache>
            </c:numRef>
          </c:xVal>
          <c:yVal>
            <c:numRef>
              <c:f>('Auslegung thermisch'!$M$10,'Auslegung thermisch'!$M$10,'Auslegung thermisch'!$S$7)</c:f>
              <c:numCache>
                <c:formatCode>General</c:formatCode>
                <c:ptCount val="3"/>
                <c:pt idx="0">
                  <c:v>1.0024151882975412</c:v>
                </c:pt>
                <c:pt idx="1">
                  <c:v>1.0024151882975412</c:v>
                </c:pt>
                <c:pt idx="2">
                  <c:v>0.48712107065048238</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1.0024151882975412</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163506432"/>
        <c:axId val="163507008"/>
      </c:scatterChart>
      <c:valAx>
        <c:axId val="163506432"/>
        <c:scaling>
          <c:orientation val="minMax"/>
          <c:max val="89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63507008"/>
        <c:crosses val="autoZero"/>
        <c:crossBetween val="midCat"/>
        <c:majorUnit val="1000"/>
        <c:minorUnit val="500"/>
      </c:valAx>
      <c:valAx>
        <c:axId val="163507008"/>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3.231570672955221E-2"/>
              <c:y val="0.42055904028945562"/>
            </c:manualLayout>
          </c:layout>
          <c:overlay val="0"/>
        </c:title>
        <c:numFmt formatCode="0%" sourceLinked="0"/>
        <c:majorTickMark val="out"/>
        <c:minorTickMark val="out"/>
        <c:tickLblPos val="nextTo"/>
        <c:crossAx val="163506432"/>
        <c:crosses val="autoZero"/>
        <c:crossBetween val="midCat"/>
        <c:majorUnit val="0.1"/>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33420369085987"/>
          <c:y val="5.1400554097404488E-2"/>
          <c:w val="0.80814491452817228"/>
          <c:h val="0.81410104986876641"/>
        </c:manualLayout>
      </c:layout>
      <c:scatterChart>
        <c:scatterStyle val="lineMarker"/>
        <c:varyColors val="0"/>
        <c:ser>
          <c:idx val="0"/>
          <c:order val="0"/>
          <c:tx>
            <c:v>JDL Strombedarf</c:v>
          </c:tx>
          <c:spPr>
            <a:ln w="19050">
              <a:solidFill>
                <a:schemeClr val="tx1"/>
              </a:solidFill>
            </a:ln>
          </c:spPr>
          <c:marker>
            <c:symbol val="none"/>
          </c:marker>
          <c:dLbls>
            <c:dLbl>
              <c:idx val="0"/>
              <c:layout>
                <c:manualLayout>
                  <c:x val="-6.7389244738190164E-3"/>
                  <c:y val="0"/>
                </c:manualLayout>
              </c:layout>
              <c:tx>
                <c:strRef>
                  <c:f>'Auslegung elektrisch'!$B$8</c:f>
                  <c:strCache>
                    <c:ptCount val="1"/>
                    <c:pt idx="0">
                      <c:v>61,0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0.32808988764044944</c:v>
                </c:pt>
              </c:numCache>
            </c:numRef>
          </c:yVal>
          <c:smooth val="0"/>
        </c:ser>
        <c:ser>
          <c:idx val="1"/>
          <c:order val="6"/>
          <c:tx>
            <c:v>BHKW</c:v>
          </c:tx>
          <c:spPr>
            <a:ln w="19050">
              <a:solidFill>
                <a:schemeClr val="tx2"/>
              </a:solidFill>
            </a:ln>
          </c:spPr>
          <c:marker>
            <c:symbol val="none"/>
          </c:marker>
          <c:dLbls>
            <c:dLbl>
              <c:idx val="1"/>
              <c:layout>
                <c:manualLayout>
                  <c:x val="-2.6085011185682353E-2"/>
                  <c:y val="-3.154572891503328E-2"/>
                </c:manualLayout>
              </c:layout>
              <c:tx>
                <c:strRef>
                  <c:f>'Auslegung elektrisch'!$M$3</c:f>
                  <c:strCache>
                    <c:ptCount val="1"/>
                    <c:pt idx="0">
                      <c:v>5.298 h</c:v>
                    </c:pt>
                  </c:strCache>
                </c:strRef>
              </c:tx>
              <c:dLblPos val="r"/>
              <c:showLegendKey val="0"/>
              <c:showVal val="1"/>
              <c:showCatName val="0"/>
              <c:showSerName val="0"/>
              <c:showPercent val="0"/>
              <c:showBubbleSize val="0"/>
            </c:dLbl>
            <c:dLbl>
              <c:idx val="735"/>
              <c:tx>
                <c:strRef>
                  <c:f>'Auslegung elektrisch'!$B$52</c:f>
                  <c:strCache>
                    <c:ptCount val="1"/>
                    <c:pt idx="0">
                      <c:v>5.298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5297.8579976581059</c:v>
                </c:pt>
                <c:pt idx="2">
                  <c:v>5297.8579976581059</c:v>
                </c:pt>
              </c:numCache>
            </c:numRef>
          </c:xVal>
          <c:yVal>
            <c:numRef>
              <c:f>('Auslegung elektrisch'!$M$4,'Auslegung elektrisch'!$M$4,'Auslegung elektrisch'!$M$5)</c:f>
              <c:numCache>
                <c:formatCode>General</c:formatCode>
                <c:ptCount val="3"/>
                <c:pt idx="0">
                  <c:v>0.32808988764044944</c:v>
                </c:pt>
                <c:pt idx="1">
                  <c:v>0.32808988764044944</c:v>
                </c:pt>
                <c:pt idx="2">
                  <c:v>0</c:v>
                </c:pt>
              </c:numCache>
            </c:numRef>
          </c:yVal>
          <c:smooth val="0"/>
        </c:ser>
        <c:dLbls>
          <c:showLegendKey val="0"/>
          <c:showVal val="0"/>
          <c:showCatName val="0"/>
          <c:showSerName val="0"/>
          <c:showPercent val="0"/>
          <c:showBubbleSize val="0"/>
        </c:dLbls>
        <c:axId val="163511040"/>
        <c:axId val="163511616"/>
      </c:scatterChart>
      <c:valAx>
        <c:axId val="163511040"/>
        <c:scaling>
          <c:orientation val="minMax"/>
          <c:max val="88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63511616"/>
        <c:crosses val="autoZero"/>
        <c:crossBetween val="midCat"/>
        <c:majorUnit val="1000"/>
        <c:minorUnit val="500"/>
      </c:valAx>
      <c:valAx>
        <c:axId val="163511616"/>
        <c:scaling>
          <c:orientation val="minMax"/>
          <c:min val="0"/>
        </c:scaling>
        <c:delete val="0"/>
        <c:axPos val="l"/>
        <c:title>
          <c:tx>
            <c:rich>
              <a:bodyPr rot="-5400000" vert="horz"/>
              <a:lstStyle/>
              <a:p>
                <a:pPr>
                  <a:defRPr/>
                </a:pPr>
                <a:r>
                  <a:rPr lang="en-US"/>
                  <a:t>relative el.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163511040"/>
        <c:crosses val="autoZero"/>
        <c:crossBetween val="midCat"/>
        <c:majorUnit val="0.1"/>
        <c:minorUnit val="5.0000000000000024E-2"/>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7</xdr:col>
      <xdr:colOff>390525</xdr:colOff>
      <xdr:row>5</xdr:row>
      <xdr:rowOff>142876</xdr:rowOff>
    </xdr:from>
    <xdr:to>
      <xdr:col>14</xdr:col>
      <xdr:colOff>476250</xdr:colOff>
      <xdr:row>26</xdr:row>
      <xdr:rowOff>161925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371474</xdr:colOff>
      <xdr:row>28</xdr:row>
      <xdr:rowOff>76200</xdr:rowOff>
    </xdr:from>
    <xdr:to>
      <xdr:col>14</xdr:col>
      <xdr:colOff>428624</xdr:colOff>
      <xdr:row>47</xdr:row>
      <xdr:rowOff>180975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476250</xdr:colOff>
      <xdr:row>55</xdr:row>
      <xdr:rowOff>142876</xdr:rowOff>
    </xdr:from>
    <xdr:to>
      <xdr:col>13</xdr:col>
      <xdr:colOff>609600</xdr:colOff>
      <xdr:row>78</xdr:row>
      <xdr:rowOff>114300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7</xdr:col>
      <xdr:colOff>266700</xdr:colOff>
      <xdr:row>2</xdr:row>
      <xdr:rowOff>171450</xdr:rowOff>
    </xdr:from>
    <xdr:ext cx="1414462" cy="264560"/>
    <mc:AlternateContent xmlns:mc="http://schemas.openxmlformats.org/markup-compatibility/2006" xmlns:a14="http://schemas.microsoft.com/office/drawing/2010/main">
      <mc:Choice Requires="a14">
        <xdr:sp macro="" textlink="">
          <xdr:nvSpPr>
            <xdr:cNvPr id="2" name="Textfeld 1"/>
            <xdr:cNvSpPr txBox="1"/>
          </xdr:nvSpPr>
          <xdr:spPr>
            <a:xfrm>
              <a:off x="6886575" y="552450"/>
              <a:ext cx="14144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6886575" y="552450"/>
              <a:ext cx="14144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twoCellAnchor>
    <xdr:from>
      <xdr:col>0</xdr:col>
      <xdr:colOff>9525</xdr:colOff>
      <xdr:row>11</xdr:row>
      <xdr:rowOff>47625</xdr:rowOff>
    </xdr:from>
    <xdr:to>
      <xdr:col>5</xdr:col>
      <xdr:colOff>695325</xdr:colOff>
      <xdr:row>32</xdr:row>
      <xdr:rowOff>114300</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171449</xdr:colOff>
      <xdr:row>5</xdr:row>
      <xdr:rowOff>142873</xdr:rowOff>
    </xdr:from>
    <xdr:ext cx="1695452" cy="264560"/>
    <mc:AlternateContent xmlns:mc="http://schemas.openxmlformats.org/markup-compatibility/2006" xmlns:a14="http://schemas.microsoft.com/office/drawing/2010/main">
      <mc:Choice Requires="a14">
        <xdr:sp macro="" textlink="">
          <xdr:nvSpPr>
            <xdr:cNvPr id="2" name="Textfeld 1"/>
            <xdr:cNvSpPr txBox="1"/>
          </xdr:nvSpPr>
          <xdr:spPr>
            <a:xfrm>
              <a:off x="171449" y="1095373"/>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171449" y="1095373"/>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oneCellAnchor>
    <xdr:from>
      <xdr:col>3</xdr:col>
      <xdr:colOff>223837</xdr:colOff>
      <xdr:row>5</xdr:row>
      <xdr:rowOff>152400</xdr:rowOff>
    </xdr:from>
    <xdr:ext cx="914400" cy="264560"/>
    <mc:AlternateContent xmlns:mc="http://schemas.openxmlformats.org/markup-compatibility/2006" xmlns:a14="http://schemas.microsoft.com/office/drawing/2010/main">
      <mc:Choice Requires="a14">
        <xdr:sp macro="" textlink="">
          <xdr:nvSpPr>
            <xdr:cNvPr id="3" name="Textfeld 2"/>
            <xdr:cNvSpPr txBox="1"/>
          </xdr:nvSpPr>
          <xdr:spPr>
            <a:xfrm>
              <a:off x="3186112" y="1104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𝑏</m:t>
                    </m:r>
                    <m:r>
                      <a:rPr lang="de-DE" sz="1100" b="0" i="1">
                        <a:latin typeface="Cambria Math"/>
                      </a:rPr>
                      <m:t>=1−</m:t>
                    </m:r>
                    <m:sSub>
                      <m:sSubPr>
                        <m:ctrlPr>
                          <a:rPr lang="de-DE" sz="1100" b="0" i="1">
                            <a:latin typeface="Cambria Math"/>
                          </a:rPr>
                        </m:ctrlPr>
                      </m:sSubPr>
                      <m:e>
                        <m:r>
                          <a:rPr lang="de-DE" sz="1100" b="0" i="1">
                            <a:latin typeface="Cambria Math"/>
                          </a:rPr>
                          <m:t>𝑚</m:t>
                        </m:r>
                      </m:e>
                      <m:sub>
                        <m:r>
                          <a:rPr lang="de-DE" sz="1100" b="0" i="1">
                            <a:latin typeface="Cambria Math"/>
                          </a:rPr>
                          <m:t>0</m:t>
                        </m:r>
                      </m:sub>
                    </m:sSub>
                  </m:oMath>
                </m:oMathPara>
              </a14:m>
              <a:endParaRPr lang="de-DE" sz="1100"/>
            </a:p>
          </xdr:txBody>
        </xdr:sp>
      </mc:Choice>
      <mc:Fallback xmlns="">
        <xdr:sp macro="" textlink="">
          <xdr:nvSpPr>
            <xdr:cNvPr id="3" name="Textfeld 2"/>
            <xdr:cNvSpPr txBox="1"/>
          </xdr:nvSpPr>
          <xdr:spPr>
            <a:xfrm>
              <a:off x="3186112" y="1104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𝑏=1−𝑚_0</a:t>
              </a:r>
              <a:endParaRPr lang="de-DE" sz="1100"/>
            </a:p>
          </xdr:txBody>
        </xdr:sp>
      </mc:Fallback>
    </mc:AlternateContent>
    <xdr:clientData/>
  </xdr:oneCellAnchor>
  <xdr:oneCellAnchor>
    <xdr:from>
      <xdr:col>3</xdr:col>
      <xdr:colOff>214312</xdr:colOff>
      <xdr:row>7</xdr:row>
      <xdr:rowOff>95250</xdr:rowOff>
    </xdr:from>
    <xdr:ext cx="914400" cy="381130"/>
    <mc:AlternateContent xmlns:mc="http://schemas.openxmlformats.org/markup-compatibility/2006" xmlns:a14="http://schemas.microsoft.com/office/drawing/2010/main">
      <mc:Choice Requires="a14">
        <xdr:sp macro="" textlink="">
          <xdr:nvSpPr>
            <xdr:cNvPr id="4" name="Textfeld 3"/>
            <xdr:cNvSpPr txBox="1"/>
          </xdr:nvSpPr>
          <xdr:spPr>
            <a:xfrm>
              <a:off x="3176587" y="14287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𝑐</m:t>
                    </m:r>
                    <m:r>
                      <a:rPr lang="de-DE" sz="1100" b="0" i="1">
                        <a:latin typeface="Cambria Math"/>
                      </a:rPr>
                      <m:t>=</m:t>
                    </m:r>
                    <m:f>
                      <m:fPr>
                        <m:ctrlPr>
                          <a:rPr lang="de-DE" sz="1100" b="0" i="1">
                            <a:latin typeface="Cambria Math"/>
                          </a:rPr>
                        </m:ctrlPr>
                      </m:fPr>
                      <m:num>
                        <m:r>
                          <a:rPr lang="de-DE" sz="1100" b="0" i="1">
                            <a:latin typeface="Cambria Math"/>
                          </a:rPr>
                          <m:t>𝑚</m:t>
                        </m:r>
                        <m:r>
                          <a:rPr lang="de-DE" sz="1100" b="0" i="1">
                            <a:latin typeface="Cambria Math"/>
                          </a:rPr>
                          <m:t>−</m:t>
                        </m:r>
                        <m:sSub>
                          <m:sSubPr>
                            <m:ctrlPr>
                              <a:rPr lang="de-DE" sz="1100" b="0" i="1">
                                <a:latin typeface="Cambria Math"/>
                              </a:rPr>
                            </m:ctrlPr>
                          </m:sSubPr>
                          <m:e>
                            <m:r>
                              <a:rPr lang="de-DE" sz="1100" b="0" i="1">
                                <a:latin typeface="Cambria Math"/>
                              </a:rPr>
                              <m:t>𝑚</m:t>
                            </m:r>
                          </m:e>
                          <m:sub>
                            <m:r>
                              <a:rPr lang="de-DE" sz="1100" b="0" i="1">
                                <a:latin typeface="Cambria Math"/>
                              </a:rPr>
                              <m:t>0</m:t>
                            </m:r>
                          </m:sub>
                        </m:sSub>
                      </m:num>
                      <m:den>
                        <m:r>
                          <a:rPr lang="de-DE" sz="1100" b="0" i="1">
                            <a:latin typeface="Cambria Math"/>
                          </a:rPr>
                          <m:t>1−</m:t>
                        </m:r>
                        <m:r>
                          <a:rPr lang="de-DE" sz="1100" b="0" i="1">
                            <a:latin typeface="Cambria Math"/>
                          </a:rPr>
                          <m:t>𝑚</m:t>
                        </m:r>
                      </m:den>
                    </m:f>
                  </m:oMath>
                </m:oMathPara>
              </a14:m>
              <a:endParaRPr lang="de-DE" sz="1100"/>
            </a:p>
          </xdr:txBody>
        </xdr:sp>
      </mc:Choice>
      <mc:Fallback xmlns="">
        <xdr:sp macro="" textlink="">
          <xdr:nvSpPr>
            <xdr:cNvPr id="4" name="Textfeld 3"/>
            <xdr:cNvSpPr txBox="1"/>
          </xdr:nvSpPr>
          <xdr:spPr>
            <a:xfrm>
              <a:off x="3176587" y="14287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𝑐=(𝑚−𝑚_0)/(1−𝑚)</a:t>
              </a:r>
              <a:endParaRPr lang="de-DE" sz="1100"/>
            </a:p>
          </xdr:txBody>
        </xdr:sp>
      </mc:Fallback>
    </mc:AlternateContent>
    <xdr:clientData/>
  </xdr:oneCellAnchor>
  <xdr:oneCellAnchor>
    <xdr:from>
      <xdr:col>5</xdr:col>
      <xdr:colOff>166687</xdr:colOff>
      <xdr:row>5</xdr:row>
      <xdr:rowOff>76200</xdr:rowOff>
    </xdr:from>
    <xdr:ext cx="914400" cy="436914"/>
    <mc:AlternateContent xmlns:mc="http://schemas.openxmlformats.org/markup-compatibility/2006" xmlns:a14="http://schemas.microsoft.com/office/drawing/2010/main">
      <mc:Choice Requires="a14">
        <xdr:sp macro="" textlink="">
          <xdr:nvSpPr>
            <xdr:cNvPr id="5" name="Textfeld 4"/>
            <xdr:cNvSpPr txBox="1"/>
          </xdr:nvSpPr>
          <xdr:spPr>
            <a:xfrm>
              <a:off x="4748212" y="10287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𝑚</m:t>
                        </m:r>
                      </m:e>
                      <m:sub>
                        <m:r>
                          <a:rPr lang="de-DE" sz="1100" b="0" i="1">
                            <a:latin typeface="Cambria Math"/>
                          </a:rPr>
                          <m:t>0</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𝑚𝑖𝑛</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5" name="Textfeld 4"/>
            <xdr:cNvSpPr txBox="1"/>
          </xdr:nvSpPr>
          <xdr:spPr>
            <a:xfrm>
              <a:off x="4748212" y="10287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𝑚_0=𝑃_𝑚𝑖𝑛/𝑃_𝑚𝑎𝑥 </a:t>
              </a:r>
              <a:endParaRPr lang="de-DE" sz="1100"/>
            </a:p>
          </xdr:txBody>
        </xdr:sp>
      </mc:Fallback>
    </mc:AlternateContent>
    <xdr:clientData/>
  </xdr:oneCellAnchor>
  <xdr:oneCellAnchor>
    <xdr:from>
      <xdr:col>5</xdr:col>
      <xdr:colOff>204787</xdr:colOff>
      <xdr:row>7</xdr:row>
      <xdr:rowOff>95250</xdr:rowOff>
    </xdr:from>
    <xdr:ext cx="914400" cy="436914"/>
    <mc:AlternateContent xmlns:mc="http://schemas.openxmlformats.org/markup-compatibility/2006" xmlns:a14="http://schemas.microsoft.com/office/drawing/2010/main">
      <mc:Choice Requires="a14">
        <xdr:sp macro="" textlink="">
          <xdr:nvSpPr>
            <xdr:cNvPr id="6" name="Textfeld 5"/>
            <xdr:cNvSpPr txBox="1"/>
          </xdr:nvSpPr>
          <xdr:spPr>
            <a:xfrm>
              <a:off x="4786312" y="142875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𝑚</m:t>
                    </m:r>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ea typeface="Cambria Math"/>
                              </a:rPr>
                              <m:t>∅</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6" name="Textfeld 5"/>
            <xdr:cNvSpPr txBox="1"/>
          </xdr:nvSpPr>
          <xdr:spPr>
            <a:xfrm>
              <a:off x="4786312" y="142875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𝑚=𝑃_</a:t>
              </a:r>
              <a:r>
                <a:rPr lang="de-DE" sz="1100" b="0" i="0">
                  <a:latin typeface="Cambria Math"/>
                  <a:ea typeface="Cambria Math"/>
                </a:rPr>
                <a:t>∅/</a:t>
              </a:r>
              <a:r>
                <a:rPr lang="de-DE" sz="1100" b="0" i="0">
                  <a:latin typeface="Cambria Math"/>
                </a:rPr>
                <a:t>𝑃_𝑚𝑎𝑥 </a:t>
              </a:r>
              <a:endParaRPr lang="de-DE" sz="1100"/>
            </a:p>
          </xdr:txBody>
        </xdr:sp>
      </mc:Fallback>
    </mc:AlternateContent>
    <xdr:clientData/>
  </xdr:oneCellAnchor>
  <xdr:oneCellAnchor>
    <xdr:from>
      <xdr:col>0</xdr:col>
      <xdr:colOff>176211</xdr:colOff>
      <xdr:row>49</xdr:row>
      <xdr:rowOff>104775</xdr:rowOff>
    </xdr:from>
    <xdr:ext cx="2347913" cy="600357"/>
    <mc:AlternateContent xmlns:mc="http://schemas.openxmlformats.org/markup-compatibility/2006" xmlns:a14="http://schemas.microsoft.com/office/drawing/2010/main">
      <mc:Choice Requires="a14">
        <xdr:sp macro="" textlink="">
          <xdr:nvSpPr>
            <xdr:cNvPr id="9" name="Textfeld 8"/>
            <xdr:cNvSpPr txBox="1"/>
          </xdr:nvSpPr>
          <xdr:spPr>
            <a:xfrm>
              <a:off x="176211" y="1061085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𝐹</m:t>
                    </m:r>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m:t>
                        </m:r>
                        <m:r>
                          <a:rPr lang="de-DE" sz="1100" b="0" i="1">
                            <a:latin typeface="Cambria Math"/>
                            <a:ea typeface="Cambria Math"/>
                          </a:rPr>
                          <m:t>𝑡</m:t>
                        </m:r>
                      </m:e>
                    </m:nary>
                    <m:r>
                      <a:rPr lang="de-DE" sz="1100" b="0" i="0">
                        <a:latin typeface="Cambria Math"/>
                      </a:rPr>
                      <m:t>−</m:t>
                    </m:r>
                    <m:r>
                      <m:rPr>
                        <m:sty m:val="p"/>
                      </m:rPr>
                      <a:rPr lang="de-DE" sz="1100" b="0" i="0">
                        <a:latin typeface="Cambria Math"/>
                      </a:rPr>
                      <m:t>b</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9" name="Textfeld 8"/>
            <xdr:cNvSpPr txBox="1"/>
          </xdr:nvSpPr>
          <xdr:spPr>
            <a:xfrm>
              <a:off x="176211" y="1061085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a:t>
              </a:r>
              <a:r>
                <a:rPr lang="de-DE" sz="1100" i="0">
                  <a:latin typeface="Cambria Math"/>
                </a:rPr>
                <a:t>∫1</a:t>
              </a:r>
              <a:r>
                <a:rPr lang="de-DE" sz="1100" b="0" i="0">
                  <a:latin typeface="Cambria Math"/>
                </a:rPr>
                <a:t>_0^𝑡</a:t>
              </a:r>
              <a:r>
                <a:rPr lang="de-DE" sz="1100" b="0" i="0">
                  <a:latin typeface="Cambria Math"/>
                  <a:ea typeface="Cambria Math"/>
                </a:rPr>
                <a:t>▒〖</a:t>
              </a:r>
              <a:r>
                <a:rPr lang="de-DE" sz="1100" b="0" i="0">
                  <a:latin typeface="Cambria Math"/>
                </a:rPr>
                <a:t>𝑝(𝑡)</a:t>
              </a:r>
              <a:r>
                <a:rPr lang="de-DE" sz="1100" b="0" i="0">
                  <a:latin typeface="Cambria Math"/>
                  <a:ea typeface="Cambria Math"/>
                </a:rPr>
                <a:t>⋅𝑑𝑡=𝑡〗</a:t>
              </a:r>
              <a:r>
                <a:rPr lang="de-DE" sz="1100" b="0" i="0">
                  <a:latin typeface="Cambria Math"/>
                </a:rPr>
                <a:t>−b</a:t>
              </a:r>
              <a:r>
                <a:rPr lang="de-DE" sz="1100" b="0" i="0">
                  <a:latin typeface="Cambria Math"/>
                  <a:ea typeface="Cambria Math"/>
                </a:rPr>
                <a:t>⋅𝑡^(𝑐+1)/(𝑐+1)</a:t>
              </a:r>
              <a:endParaRPr lang="de-DE" sz="1100"/>
            </a:p>
          </xdr:txBody>
        </xdr:sp>
      </mc:Fallback>
    </mc:AlternateContent>
    <xdr:clientData/>
  </xdr:oneCellAnchor>
  <xdr:oneCellAnchor>
    <xdr:from>
      <xdr:col>0</xdr:col>
      <xdr:colOff>9525</xdr:colOff>
      <xdr:row>66</xdr:row>
      <xdr:rowOff>80962</xdr:rowOff>
    </xdr:from>
    <xdr:ext cx="1724025" cy="450764"/>
    <mc:AlternateContent xmlns:mc="http://schemas.openxmlformats.org/markup-compatibility/2006" xmlns:a14="http://schemas.microsoft.com/office/drawing/2010/main">
      <mc:Choice Requires="a14">
        <xdr:sp macro="" textlink="">
          <xdr:nvSpPr>
            <xdr:cNvPr id="7" name="Textfeld 6"/>
            <xdr:cNvSpPr txBox="1"/>
          </xdr:nvSpPr>
          <xdr:spPr>
            <a:xfrm>
              <a:off x="9525" y="13082587"/>
              <a:ext cx="17240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7" name="Textfeld 6"/>
            <xdr:cNvSpPr txBox="1"/>
          </xdr:nvSpPr>
          <xdr:spPr>
            <a:xfrm>
              <a:off x="9525" y="13082587"/>
              <a:ext cx="17240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𝑝_𝑡ℎ1=𝑃_(𝑡ℎ,𝑁𝑒𝑛𝑛,𝐵𝐻𝐾𝑊1)/𝑃_(𝑡ℎ,𝑚𝑎𝑥) =</a:t>
              </a:r>
              <a:endParaRPr lang="de-DE" sz="1100"/>
            </a:p>
          </xdr:txBody>
        </xdr:sp>
      </mc:Fallback>
    </mc:AlternateContent>
    <xdr:clientData/>
  </xdr:oneCellAnchor>
  <xdr:oneCellAnchor>
    <xdr:from>
      <xdr:col>0</xdr:col>
      <xdr:colOff>271461</xdr:colOff>
      <xdr:row>71</xdr:row>
      <xdr:rowOff>219075</xdr:rowOff>
    </xdr:from>
    <xdr:ext cx="1443039" cy="565924"/>
    <mc:AlternateContent xmlns:mc="http://schemas.openxmlformats.org/markup-compatibility/2006" xmlns:a14="http://schemas.microsoft.com/office/drawing/2010/main">
      <mc:Choice Requires="a14">
        <xdr:sp macro="" textlink="">
          <xdr:nvSpPr>
            <xdr:cNvPr id="10" name="Textfeld 9"/>
            <xdr:cNvSpPr txBox="1"/>
          </xdr:nvSpPr>
          <xdr:spPr>
            <a:xfrm>
              <a:off x="271461" y="1417320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1</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10" name="Textfeld 9"/>
            <xdr:cNvSpPr txBox="1"/>
          </xdr:nvSpPr>
          <xdr:spPr>
            <a:xfrm>
              <a:off x="271461" y="1417320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𝑡_𝑠1=((1−𝑝_𝑡ℎ1)/𝑏)^(1/𝑐)=</a:t>
              </a:r>
              <a:endParaRPr lang="de-DE" sz="1100"/>
            </a:p>
          </xdr:txBody>
        </xdr:sp>
      </mc:Fallback>
    </mc:AlternateContent>
    <xdr:clientData/>
  </xdr:oneCellAnchor>
  <xdr:oneCellAnchor>
    <xdr:from>
      <xdr:col>0</xdr:col>
      <xdr:colOff>366710</xdr:colOff>
      <xdr:row>53</xdr:row>
      <xdr:rowOff>166687</xdr:rowOff>
    </xdr:from>
    <xdr:ext cx="4262440" cy="620234"/>
    <mc:AlternateContent xmlns:mc="http://schemas.openxmlformats.org/markup-compatibility/2006" xmlns:a14="http://schemas.microsoft.com/office/drawing/2010/main">
      <mc:Choice Requires="a14">
        <xdr:sp macro="" textlink="">
          <xdr:nvSpPr>
            <xdr:cNvPr id="11" name="Textfeld 10"/>
            <xdr:cNvSpPr txBox="1"/>
          </xdr:nvSpPr>
          <xdr:spPr>
            <a:xfrm>
              <a:off x="366710" y="11549062"/>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r>
                          <a:rPr lang="de-DE" sz="1100" b="0" i="1">
                            <a:latin typeface="Cambria Math"/>
                          </a:rPr>
                          <m:t>=1</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=1−</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1</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=1−(1−</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𝑚</m:t>
                            </m:r>
                          </m:num>
                          <m:den>
                            <m:r>
                              <a:rPr lang="de-DE" sz="1100" b="0" i="1">
                                <a:latin typeface="Cambria Math"/>
                                <a:ea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den>
                        </m:f>
                        <m:r>
                          <a:rPr lang="de-DE" sz="1100" b="0" i="1">
                            <a:latin typeface="Cambria Math"/>
                            <a:ea typeface="Cambria Math"/>
                          </a:rPr>
                          <m:t>=</m:t>
                        </m:r>
                        <m:bar>
                          <m:barPr>
                            <m:ctrlPr>
                              <a:rPr lang="de-DE" sz="1100" b="0" i="1">
                                <a:latin typeface="Cambria Math"/>
                                <a:ea typeface="Cambria Math"/>
                              </a:rPr>
                            </m:ctrlPr>
                          </m:barPr>
                          <m:e>
                            <m:r>
                              <a:rPr lang="de-DE" sz="1100" b="0" i="1">
                                <a:latin typeface="Cambria Math"/>
                                <a:ea typeface="Cambria Math"/>
                              </a:rPr>
                              <m:t>𝑚</m:t>
                            </m:r>
                          </m:e>
                        </m:bar>
                      </m:e>
                    </m:nary>
                  </m:oMath>
                </m:oMathPara>
              </a14:m>
              <a:endParaRPr lang="de-DE" sz="1100"/>
            </a:p>
          </xdr:txBody>
        </xdr:sp>
      </mc:Choice>
      <mc:Fallback xmlns="">
        <xdr:sp macro="" textlink="">
          <xdr:nvSpPr>
            <xdr:cNvPr id="11" name="Textfeld 10"/>
            <xdr:cNvSpPr txBox="1"/>
          </xdr:nvSpPr>
          <xdr:spPr>
            <a:xfrm>
              <a:off x="366710" y="11549062"/>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𝐹_𝐺𝑒𝑠𝑎𝑚𝑡=</a:t>
              </a:r>
              <a:r>
                <a:rPr lang="de-DE" sz="1100" i="0">
                  <a:latin typeface="Cambria Math"/>
                </a:rPr>
                <a:t>∫25_</a:t>
              </a:r>
              <a:r>
                <a:rPr lang="de-DE" sz="1100" b="0" i="0">
                  <a:latin typeface="Cambria Math"/>
                </a:rPr>
                <a:t>0^(𝑡=1)▒〖𝑝(𝑡)</a:t>
              </a:r>
              <a:r>
                <a:rPr lang="de-DE" sz="1100" b="0" i="0">
                  <a:latin typeface="Cambria Math"/>
                  <a:ea typeface="Cambria Math"/>
                </a:rPr>
                <a:t>⋅𝑑𝑡=1−𝑏⋅1^(𝑐+1)/(𝑐+1)=1−(1−𝑚_(0))⋅(1−𝑚)/(𝑚−𝑚_0 )=▁𝑚〗</a:t>
              </a:r>
              <a:endParaRPr lang="de-DE" sz="1100"/>
            </a:p>
          </xdr:txBody>
        </xdr:sp>
      </mc:Fallback>
    </mc:AlternateContent>
    <xdr:clientData/>
  </xdr:oneCellAnchor>
  <xdr:oneCellAnchor>
    <xdr:from>
      <xdr:col>0</xdr:col>
      <xdr:colOff>204786</xdr:colOff>
      <xdr:row>77</xdr:row>
      <xdr:rowOff>0</xdr:rowOff>
    </xdr:from>
    <xdr:ext cx="3443289" cy="619125"/>
    <mc:AlternateContent xmlns:mc="http://schemas.openxmlformats.org/markup-compatibility/2006" xmlns:a14="http://schemas.microsoft.com/office/drawing/2010/main">
      <mc:Choice Requires="a14">
        <xdr:sp macro="" textlink="">
          <xdr:nvSpPr>
            <xdr:cNvPr id="12" name="Textfeld 11"/>
            <xdr:cNvSpPr txBox="1"/>
          </xdr:nvSpPr>
          <xdr:spPr>
            <a:xfrm>
              <a:off x="204786" y="16706850"/>
              <a:ext cx="34432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  </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oMath>
                </m:oMathPara>
              </a14:m>
              <a:endParaRPr lang="de-DE" sz="1100" b="0">
                <a:solidFill>
                  <a:schemeClr val="tx1"/>
                </a:solidFill>
                <a:effectLst/>
                <a:ea typeface="+mn-ea"/>
                <a:cs typeface="+mn-cs"/>
              </a:endParaRPr>
            </a:p>
          </xdr:txBody>
        </xdr:sp>
      </mc:Choice>
      <mc:Fallback xmlns="">
        <xdr:sp macro="" textlink="">
          <xdr:nvSpPr>
            <xdr:cNvPr id="12" name="Textfeld 11"/>
            <xdr:cNvSpPr txBox="1"/>
          </xdr:nvSpPr>
          <xdr:spPr>
            <a:xfrm>
              <a:off x="204786" y="16706850"/>
              <a:ext cx="34432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𝐹_𝐵𝐻𝐾𝑊1=𝐹_𝐺𝑒𝑠𝑎𝑚𝑡−∫1_0^(𝑡_𝑠1)</a:t>
              </a:r>
              <a:r>
                <a:rPr lang="de-DE" sz="1100" b="0" i="0">
                  <a:latin typeface="Cambria Math"/>
                  <a:ea typeface="Cambria Math"/>
                </a:rPr>
                <a:t>▒〖</a:t>
              </a:r>
              <a:r>
                <a:rPr lang="de-DE" sz="1100" b="0" i="0">
                  <a:latin typeface="Cambria Math"/>
                </a:rPr>
                <a:t>𝑝(𝑡)</a:t>
              </a:r>
              <a:r>
                <a:rPr lang="de-DE" sz="1100" b="0" i="0">
                  <a:latin typeface="Cambria Math"/>
                  <a:ea typeface="Cambria Math"/>
                </a:rPr>
                <a:t>⋅𝑑𝑡  〗</a:t>
              </a:r>
              <a:r>
                <a:rPr lang="de-DE" sz="1100" b="0" i="0">
                  <a:solidFill>
                    <a:schemeClr val="tx1"/>
                  </a:solidFill>
                  <a:effectLst/>
                  <a:latin typeface="Cambria Math"/>
                  <a:ea typeface="+mn-ea"/>
                  <a:cs typeface="+mn-cs"/>
                </a:rPr>
                <a:t>+𝑝_𝑡ℎ1⋅𝑡_𝑠1</a:t>
              </a:r>
              <a:endParaRPr lang="de-DE" sz="1100" b="0">
                <a:solidFill>
                  <a:schemeClr val="tx1"/>
                </a:solidFill>
                <a:effectLst/>
                <a:ea typeface="+mn-ea"/>
                <a:cs typeface="+mn-cs"/>
              </a:endParaRPr>
            </a:p>
          </xdr:txBody>
        </xdr:sp>
      </mc:Fallback>
    </mc:AlternateContent>
    <xdr:clientData/>
  </xdr:oneCellAnchor>
  <xdr:oneCellAnchor>
    <xdr:from>
      <xdr:col>0</xdr:col>
      <xdr:colOff>304801</xdr:colOff>
      <xdr:row>80</xdr:row>
      <xdr:rowOff>47625</xdr:rowOff>
    </xdr:from>
    <xdr:ext cx="3000374" cy="542926"/>
    <mc:AlternateContent xmlns:mc="http://schemas.openxmlformats.org/markup-compatibility/2006" xmlns:a14="http://schemas.microsoft.com/office/drawing/2010/main">
      <mc:Choice Requires="a14">
        <xdr:sp macro="" textlink="">
          <xdr:nvSpPr>
            <xdr:cNvPr id="13" name="Textfeld 12"/>
            <xdr:cNvSpPr txBox="1"/>
          </xdr:nvSpPr>
          <xdr:spPr>
            <a:xfrm>
              <a:off x="304801" y="15944850"/>
              <a:ext cx="3000374"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r>
                      <a:rPr lang="de-DE" sz="1100" b="0" i="1">
                        <a:solidFill>
                          <a:schemeClr val="tx1"/>
                        </a:solidFill>
                        <a:effectLst/>
                        <a:latin typeface="Cambria Math"/>
                        <a:ea typeface="Cambria Math"/>
                        <a:cs typeface="+mn-cs"/>
                      </a:rPr>
                      <m:t>=</m:t>
                    </m:r>
                  </m:oMath>
                </m:oMathPara>
              </a14:m>
              <a:endParaRPr lang="de-DE" sz="1100"/>
            </a:p>
          </xdr:txBody>
        </xdr:sp>
      </mc:Choice>
      <mc:Fallback xmlns="">
        <xdr:sp macro="" textlink="">
          <xdr:nvSpPr>
            <xdr:cNvPr id="13" name="Textfeld 12"/>
            <xdr:cNvSpPr txBox="1"/>
          </xdr:nvSpPr>
          <xdr:spPr>
            <a:xfrm>
              <a:off x="304801" y="15944850"/>
              <a:ext cx="3000374"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solidFill>
                    <a:schemeClr val="tx1"/>
                  </a:solidFill>
                  <a:effectLst/>
                  <a:latin typeface="Cambria Math"/>
                  <a:ea typeface="+mn-ea"/>
                  <a:cs typeface="+mn-cs"/>
                </a:rPr>
                <a:t>𝐹_𝐵𝐻𝐾𝑊1=m−(𝑡_𝑠1−𝑏</a:t>
              </a:r>
              <a:r>
                <a:rPr lang="de-DE" sz="1100" b="0" i="0">
                  <a:solidFill>
                    <a:schemeClr val="tx1"/>
                  </a:solidFill>
                  <a:effectLst/>
                  <a:latin typeface="Cambria Math"/>
                  <a:ea typeface="Cambria Math"/>
                  <a:cs typeface="+mn-cs"/>
                </a:rPr>
                <a:t>⋅〖𝑡_𝑠1〗^(𝑐+1)/(𝑐+1))</a:t>
              </a:r>
              <a:r>
                <a:rPr lang="de-DE" sz="1100" b="0" i="0">
                  <a:solidFill>
                    <a:schemeClr val="tx1"/>
                  </a:solidFill>
                  <a:effectLst/>
                  <a:latin typeface="Cambria Math"/>
                  <a:ea typeface="+mn-ea"/>
                  <a:cs typeface="+mn-cs"/>
                </a:rPr>
                <a:t>+𝑝_𝑡ℎ1</a:t>
              </a:r>
              <a:r>
                <a:rPr lang="de-DE" sz="1100" b="0" i="0">
                  <a:solidFill>
                    <a:schemeClr val="tx1"/>
                  </a:solidFill>
                  <a:effectLst/>
                  <a:latin typeface="Cambria Math"/>
                  <a:ea typeface="Cambria Math"/>
                  <a:cs typeface="+mn-cs"/>
                </a:rPr>
                <a:t>⋅𝑡_𝑠1=</a:t>
              </a:r>
              <a:endParaRPr lang="de-DE" sz="1100"/>
            </a:p>
          </xdr:txBody>
        </xdr:sp>
      </mc:Fallback>
    </mc:AlternateContent>
    <xdr:clientData/>
  </xdr:oneCellAnchor>
  <xdr:oneCellAnchor>
    <xdr:from>
      <xdr:col>0</xdr:col>
      <xdr:colOff>9524</xdr:colOff>
      <xdr:row>85</xdr:row>
      <xdr:rowOff>61911</xdr:rowOff>
    </xdr:from>
    <xdr:ext cx="5419725" cy="500063"/>
    <mc:AlternateContent xmlns:mc="http://schemas.openxmlformats.org/markup-compatibility/2006" xmlns:a14="http://schemas.microsoft.com/office/drawing/2010/main">
      <mc:Choice Requires="a14">
        <xdr:sp macro="" textlink="">
          <xdr:nvSpPr>
            <xdr:cNvPr id="14" name="Textfeld 13"/>
            <xdr:cNvSpPr txBox="1"/>
          </xdr:nvSpPr>
          <xdr:spPr>
            <a:xfrm>
              <a:off x="9524" y="16911636"/>
              <a:ext cx="5419725" cy="500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𝑡h</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𝑡h</m:t>
                        </m:r>
                        <m:r>
                          <a:rPr lang="de-DE" sz="1100" b="0" i="1">
                            <a:latin typeface="Cambria Math"/>
                            <a:ea typeface="Cambria Math"/>
                          </a:rPr>
                          <m:t>,</m:t>
                        </m:r>
                        <m:r>
                          <a:rPr lang="de-DE" sz="1100" b="0" i="1">
                            <a:latin typeface="Cambria Math"/>
                            <a:ea typeface="Cambria Math"/>
                          </a:rPr>
                          <m:t>𝐵𝑒𝑑</m:t>
                        </m:r>
                        <m:r>
                          <a:rPr lang="de-DE" sz="1100" b="0" i="1">
                            <a:latin typeface="Cambria Math"/>
                            <a:ea typeface="Cambria Math"/>
                          </a:rPr>
                          <m:t>.</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𝑚</m:t>
                        </m:r>
                      </m:den>
                    </m:f>
                    <m:r>
                      <a:rPr lang="de-DE" sz="1100" b="0" i="1">
                        <a:latin typeface="Cambria Math"/>
                        <a:ea typeface="Cambria Math"/>
                      </a:rPr>
                      <m:t>⋅</m:t>
                    </m:r>
                    <m:d>
                      <m:dPr>
                        <m:ctrlPr>
                          <a:rPr lang="de-DE" sz="1100" b="0" i="1">
                            <a:latin typeface="Cambria Math"/>
                            <a:ea typeface="Cambria Math"/>
                          </a:rPr>
                        </m:ctrlPr>
                      </m:dPr>
                      <m:e>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d>
                    <m:r>
                      <a:rPr lang="de-DE" sz="1100" b="0" i="1">
                        <a:latin typeface="Cambria Math"/>
                        <a:ea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r>
                          <a:rPr lang="de-DE" sz="1100" b="0" i="1">
                            <a:solidFill>
                              <a:schemeClr val="tx1"/>
                            </a:solidFill>
                            <a:effectLst/>
                            <a:latin typeface="Cambria Math"/>
                            <a:ea typeface="+mn-ea"/>
                            <a:cs typeface="+mn-cs"/>
                          </a:rPr>
                          <m:t>.</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4" name="Textfeld 13"/>
            <xdr:cNvSpPr txBox="1"/>
          </xdr:nvSpPr>
          <xdr:spPr>
            <a:xfrm>
              <a:off x="9524" y="16911636"/>
              <a:ext cx="5419725" cy="500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𝐸_(𝑡ℎ,𝐵𝐻𝐾𝑊1)=𝐹_𝐵𝐻𝐾𝑊1/𝐹_𝐺𝑒𝑠𝑎𝑚𝑡 </a:t>
              </a:r>
              <a:r>
                <a:rPr lang="de-DE" sz="1100" b="0" i="0">
                  <a:latin typeface="Cambria Math"/>
                  <a:ea typeface="Cambria Math"/>
                </a:rPr>
                <a:t>⋅𝐸_(𝑡ℎ,𝐵𝑒𝑑.)=1/𝑚⋅(</a:t>
              </a:r>
              <a:r>
                <a:rPr lang="de-DE" sz="1100" b="0" i="0">
                  <a:solidFill>
                    <a:schemeClr val="tx1"/>
                  </a:solidFill>
                  <a:effectLst/>
                  <a:latin typeface="Cambria Math"/>
                  <a:ea typeface="+mn-ea"/>
                  <a:cs typeface="+mn-cs"/>
                </a:rPr>
                <a:t>m−(𝑡_𝑠1−𝑏⋅〖𝑡_𝑠1〗^(𝑐+1)/(𝑐+1))+𝑝_𝑡ℎ1⋅𝑡_𝑠1 )</a:t>
              </a:r>
              <a:r>
                <a:rPr lang="de-DE" sz="1100" b="0" i="0">
                  <a:latin typeface="Cambria Math"/>
                  <a:ea typeface="Cambria Math"/>
                </a:rPr>
                <a:t>⋅</a:t>
              </a:r>
              <a:r>
                <a:rPr lang="de-DE" sz="1100" b="0" i="0">
                  <a:solidFill>
                    <a:schemeClr val="tx1"/>
                  </a:solidFill>
                  <a:effectLst/>
                  <a:latin typeface="Cambria Math"/>
                  <a:ea typeface="+mn-ea"/>
                  <a:cs typeface="+mn-cs"/>
                </a:rPr>
                <a:t>𝐸_(𝑡ℎ,𝐵𝑒𝑑.)=</a:t>
              </a:r>
              <a:endParaRPr lang="de-DE" sz="1100"/>
            </a:p>
          </xdr:txBody>
        </xdr:sp>
      </mc:Fallback>
    </mc:AlternateContent>
    <xdr:clientData/>
  </xdr:oneCellAnchor>
  <xdr:oneCellAnchor>
    <xdr:from>
      <xdr:col>0</xdr:col>
      <xdr:colOff>0</xdr:colOff>
      <xdr:row>90</xdr:row>
      <xdr:rowOff>104775</xdr:rowOff>
    </xdr:from>
    <xdr:ext cx="1733549" cy="450764"/>
    <mc:AlternateContent xmlns:mc="http://schemas.openxmlformats.org/markup-compatibility/2006" xmlns:a14="http://schemas.microsoft.com/office/drawing/2010/main">
      <mc:Choice Requires="a14">
        <xdr:sp macro="" textlink="">
          <xdr:nvSpPr>
            <xdr:cNvPr id="15" name="Textfeld 14"/>
            <xdr:cNvSpPr txBox="1"/>
          </xdr:nvSpPr>
          <xdr:spPr>
            <a:xfrm>
              <a:off x="0" y="17907000"/>
              <a:ext cx="17335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b="0" i="1">
                            <a:latin typeface="Cambria Math"/>
                          </a:rPr>
                        </m:ctrlPr>
                      </m:sSubPr>
                      <m:e>
                        <m:r>
                          <a:rPr lang="de-DE" sz="1100" b="0" i="1">
                            <a:latin typeface="Cambria Math"/>
                          </a:rPr>
                          <m:t>𝐵h</m:t>
                        </m:r>
                      </m:e>
                      <m:sub>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den>
                    </m:f>
                    <m:r>
                      <a:rPr lang="de-DE" sz="1100" b="0" i="1">
                        <a:latin typeface="Cambria Math"/>
                      </a:rPr>
                      <m:t>=</m:t>
                    </m:r>
                  </m:oMath>
                </m:oMathPara>
              </a14:m>
              <a:endParaRPr lang="de-DE" sz="1100"/>
            </a:p>
          </xdr:txBody>
        </xdr:sp>
      </mc:Choice>
      <mc:Fallback xmlns="">
        <xdr:sp macro="" textlink="">
          <xdr:nvSpPr>
            <xdr:cNvPr id="15" name="Textfeld 14"/>
            <xdr:cNvSpPr txBox="1"/>
          </xdr:nvSpPr>
          <xdr:spPr>
            <a:xfrm>
              <a:off x="0" y="17907000"/>
              <a:ext cx="17335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〖𝐵ℎ〗_1=</a:t>
              </a:r>
              <a:r>
                <a:rPr lang="de-DE" sz="1100" b="0" i="0">
                  <a:solidFill>
                    <a:schemeClr val="tx1"/>
                  </a:solidFill>
                  <a:effectLst/>
                  <a:latin typeface="Cambria Math"/>
                  <a:ea typeface="+mn-ea"/>
                  <a:cs typeface="+mn-cs"/>
                </a:rPr>
                <a:t>𝐸_(𝑡ℎ,𝐵𝐻𝐾𝑊1)/</a:t>
              </a:r>
              <a:r>
                <a:rPr lang="de-DE" sz="1100" b="0" i="0">
                  <a:latin typeface="Cambria Math"/>
                </a:rPr>
                <a:t>𝑃_(𝑡ℎ,𝑁𝑒𝑛𝑛,𝐵𝐻𝐾𝑊1) =</a:t>
              </a:r>
              <a:endParaRPr lang="de-DE" sz="1100"/>
            </a:p>
          </xdr:txBody>
        </xdr:sp>
      </mc:Fallback>
    </mc:AlternateContent>
    <xdr:clientData/>
  </xdr:oneCellAnchor>
  <xdr:oneCellAnchor>
    <xdr:from>
      <xdr:col>0</xdr:col>
      <xdr:colOff>200025</xdr:colOff>
      <xdr:row>94</xdr:row>
      <xdr:rowOff>66675</xdr:rowOff>
    </xdr:from>
    <xdr:ext cx="1905000" cy="423834"/>
    <mc:AlternateContent xmlns:mc="http://schemas.openxmlformats.org/markup-compatibility/2006" xmlns:a14="http://schemas.microsoft.com/office/drawing/2010/main">
      <mc:Choice Requires="a14">
        <xdr:sp macro="" textlink="">
          <xdr:nvSpPr>
            <xdr:cNvPr id="16" name="Textfeld 15"/>
            <xdr:cNvSpPr txBox="1"/>
          </xdr:nvSpPr>
          <xdr:spPr>
            <a:xfrm>
              <a:off x="200025" y="18611850"/>
              <a:ext cx="190500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1</m:t>
                            </m:r>
                          </m:sub>
                        </m:sSub>
                      </m:num>
                      <m:den>
                        <m:r>
                          <a:rPr lang="de-DE" sz="1100" b="0" i="1">
                            <a:latin typeface="Cambria Math"/>
                          </a:rPr>
                          <m:t>𝑁h</m:t>
                        </m:r>
                      </m:den>
                    </m:f>
                    <m:r>
                      <a:rPr lang="de-DE" sz="1100" b="0" i="1">
                        <a:latin typeface="Cambria Math"/>
                      </a:rPr>
                      <m:t>=</m:t>
                    </m:r>
                  </m:oMath>
                </m:oMathPara>
              </a14:m>
              <a:endParaRPr lang="de-DE" sz="1100"/>
            </a:p>
          </xdr:txBody>
        </xdr:sp>
      </mc:Choice>
      <mc:Fallback xmlns="">
        <xdr:sp macro="" textlink="">
          <xdr:nvSpPr>
            <xdr:cNvPr id="16" name="Textfeld 15"/>
            <xdr:cNvSpPr txBox="1"/>
          </xdr:nvSpPr>
          <xdr:spPr>
            <a:xfrm>
              <a:off x="200025" y="18611850"/>
              <a:ext cx="190500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𝑡_𝐸1=〖𝐵ℎ〗_1/𝑁ℎ=</a:t>
              </a:r>
              <a:endParaRPr lang="de-DE" sz="1100"/>
            </a:p>
          </xdr:txBody>
        </xdr:sp>
      </mc:Fallback>
    </mc:AlternateContent>
    <xdr:clientData/>
  </xdr:oneCellAnchor>
  <xdr:twoCellAnchor>
    <xdr:from>
      <xdr:col>0</xdr:col>
      <xdr:colOff>123826</xdr:colOff>
      <xdr:row>18</xdr:row>
      <xdr:rowOff>85726</xdr:rowOff>
    </xdr:from>
    <xdr:to>
      <xdr:col>5</xdr:col>
      <xdr:colOff>561975</xdr:colOff>
      <xdr:row>32</xdr:row>
      <xdr:rowOff>123826</xdr:rowOff>
    </xdr:to>
    <xdr:graphicFrame macro="">
      <xdr:nvGraphicFramePr>
        <xdr:cNvPr id="17" name="Diagramm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219075</xdr:colOff>
      <xdr:row>115</xdr:row>
      <xdr:rowOff>114300</xdr:rowOff>
    </xdr:from>
    <xdr:ext cx="3557589" cy="619125"/>
    <mc:AlternateContent xmlns:mc="http://schemas.openxmlformats.org/markup-compatibility/2006" xmlns:a14="http://schemas.microsoft.com/office/drawing/2010/main">
      <mc:Choice Requires="a14">
        <xdr:sp macro="" textlink="">
          <xdr:nvSpPr>
            <xdr:cNvPr id="18" name="Textfeld 17"/>
            <xdr:cNvSpPr txBox="1"/>
          </xdr:nvSpPr>
          <xdr:spPr>
            <a:xfrm>
              <a:off x="219075" y="22717125"/>
              <a:ext cx="35575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2</m:t>
                        </m:r>
                      </m:sub>
                    </m:sSub>
                    <m:r>
                      <a:rPr lang="de-DE" sz="1100" b="0" i="1">
                        <a:latin typeface="Cambria Math"/>
                      </a:rPr>
                      <m:t>=</m:t>
                    </m:r>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  </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oMath>
                </m:oMathPara>
              </a14:m>
              <a:endParaRPr lang="de-DE" sz="1100" b="0">
                <a:solidFill>
                  <a:schemeClr val="tx1"/>
                </a:solidFill>
                <a:effectLst/>
                <a:ea typeface="+mn-ea"/>
                <a:cs typeface="+mn-cs"/>
              </a:endParaRPr>
            </a:p>
          </xdr:txBody>
        </xdr:sp>
      </mc:Choice>
      <mc:Fallback xmlns="">
        <xdr:sp macro="" textlink="">
          <xdr:nvSpPr>
            <xdr:cNvPr id="18" name="Textfeld 17"/>
            <xdr:cNvSpPr txBox="1"/>
          </xdr:nvSpPr>
          <xdr:spPr>
            <a:xfrm>
              <a:off x="219075" y="22717125"/>
              <a:ext cx="35575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𝐹_𝐵𝐻𝐾𝑊2=𝐹_𝐺𝑒𝑠𝑎𝑚𝑡−∫1_0^(𝑡_𝑠2)</a:t>
              </a:r>
              <a:r>
                <a:rPr lang="de-DE" sz="1100" b="0" i="0">
                  <a:latin typeface="Cambria Math"/>
                  <a:ea typeface="Cambria Math"/>
                </a:rPr>
                <a:t>▒〖</a:t>
              </a:r>
              <a:r>
                <a:rPr lang="de-DE" sz="1100" b="0" i="0">
                  <a:latin typeface="Cambria Math"/>
                </a:rPr>
                <a:t>𝑝(𝑡)</a:t>
              </a:r>
              <a:r>
                <a:rPr lang="de-DE" sz="1100" b="0" i="0">
                  <a:latin typeface="Cambria Math"/>
                  <a:ea typeface="Cambria Math"/>
                </a:rPr>
                <a:t>⋅𝑑𝑡  〗</a:t>
              </a:r>
              <a:r>
                <a:rPr lang="de-DE" sz="1100" b="0" i="0">
                  <a:solidFill>
                    <a:schemeClr val="tx1"/>
                  </a:solidFill>
                  <a:effectLst/>
                  <a:latin typeface="Cambria Math"/>
                  <a:ea typeface="+mn-ea"/>
                  <a:cs typeface="+mn-cs"/>
                </a:rPr>
                <a:t>+𝑝_𝑡ℎ2⋅𝑡_𝑠2−𝐹_𝐵𝐻𝐾𝑊1</a:t>
              </a:r>
              <a:endParaRPr lang="de-DE" sz="1100" b="0">
                <a:solidFill>
                  <a:schemeClr val="tx1"/>
                </a:solidFill>
                <a:effectLst/>
                <a:ea typeface="+mn-ea"/>
                <a:cs typeface="+mn-cs"/>
              </a:endParaRPr>
            </a:p>
          </xdr:txBody>
        </xdr:sp>
      </mc:Fallback>
    </mc:AlternateContent>
    <xdr:clientData/>
  </xdr:oneCellAnchor>
  <xdr:oneCellAnchor>
    <xdr:from>
      <xdr:col>0</xdr:col>
      <xdr:colOff>323850</xdr:colOff>
      <xdr:row>126</xdr:row>
      <xdr:rowOff>57150</xdr:rowOff>
    </xdr:from>
    <xdr:ext cx="3752850" cy="542926"/>
    <mc:AlternateContent xmlns:mc="http://schemas.openxmlformats.org/markup-compatibility/2006" xmlns:a14="http://schemas.microsoft.com/office/drawing/2010/main">
      <mc:Choice Requires="a14">
        <xdr:sp macro="" textlink="">
          <xdr:nvSpPr>
            <xdr:cNvPr id="20" name="Textfeld 19"/>
            <xdr:cNvSpPr txBox="1"/>
          </xdr:nvSpPr>
          <xdr:spPr>
            <a:xfrm>
              <a:off x="323850" y="25441275"/>
              <a:ext cx="3752850"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2</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2</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𝐹</m:t>
                        </m:r>
                      </m:e>
                      <m:sub>
                        <m:r>
                          <a:rPr lang="de-DE" sz="1100" b="0" i="1">
                            <a:solidFill>
                              <a:schemeClr val="tx1"/>
                            </a:solidFill>
                            <a:effectLst/>
                            <a:latin typeface="Cambria Math"/>
                            <a:ea typeface="Cambria Math"/>
                            <a:cs typeface="+mn-cs"/>
                          </a:rPr>
                          <m:t>𝐵𝐻𝐾𝑊</m:t>
                        </m:r>
                        <m:r>
                          <a:rPr lang="de-DE" sz="1100" b="0" i="1">
                            <a:solidFill>
                              <a:schemeClr val="tx1"/>
                            </a:solidFill>
                            <a:effectLst/>
                            <a:latin typeface="Cambria Math"/>
                            <a:ea typeface="Cambria Math"/>
                            <a:cs typeface="+mn-cs"/>
                          </a:rPr>
                          <m:t>1</m:t>
                        </m:r>
                      </m:sub>
                    </m:sSub>
                    <m:r>
                      <a:rPr lang="de-DE" sz="1100" b="0" i="1">
                        <a:solidFill>
                          <a:schemeClr val="tx1"/>
                        </a:solidFill>
                        <a:effectLst/>
                        <a:latin typeface="Cambria Math"/>
                        <a:ea typeface="Cambria Math"/>
                        <a:cs typeface="+mn-cs"/>
                      </a:rPr>
                      <m:t>=</m:t>
                    </m:r>
                  </m:oMath>
                </m:oMathPara>
              </a14:m>
              <a:endParaRPr lang="de-DE" sz="1100"/>
            </a:p>
          </xdr:txBody>
        </xdr:sp>
      </mc:Choice>
      <mc:Fallback xmlns="">
        <xdr:sp macro="" textlink="">
          <xdr:nvSpPr>
            <xdr:cNvPr id="20" name="Textfeld 19"/>
            <xdr:cNvSpPr txBox="1"/>
          </xdr:nvSpPr>
          <xdr:spPr>
            <a:xfrm>
              <a:off x="323850" y="25441275"/>
              <a:ext cx="3752850"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solidFill>
                    <a:schemeClr val="tx1"/>
                  </a:solidFill>
                  <a:effectLst/>
                  <a:latin typeface="Cambria Math"/>
                  <a:ea typeface="+mn-ea"/>
                  <a:cs typeface="+mn-cs"/>
                </a:rPr>
                <a:t>𝐹_𝐵𝐻𝐾𝑊2=m−(𝑡_𝑠2−𝑏</a:t>
              </a:r>
              <a:r>
                <a:rPr lang="de-DE" sz="1100" b="0" i="0">
                  <a:solidFill>
                    <a:schemeClr val="tx1"/>
                  </a:solidFill>
                  <a:effectLst/>
                  <a:latin typeface="Cambria Math"/>
                  <a:ea typeface="Cambria Math"/>
                  <a:cs typeface="+mn-cs"/>
                </a:rPr>
                <a:t>⋅〖𝑡_𝑠2〗^(𝑐+1)/(𝑐+1))</a:t>
              </a:r>
              <a:r>
                <a:rPr lang="de-DE" sz="1100" b="0" i="0">
                  <a:solidFill>
                    <a:schemeClr val="tx1"/>
                  </a:solidFill>
                  <a:effectLst/>
                  <a:latin typeface="Cambria Math"/>
                  <a:ea typeface="+mn-ea"/>
                  <a:cs typeface="+mn-cs"/>
                </a:rPr>
                <a:t>+𝑝_𝑡ℎ2</a:t>
              </a:r>
              <a:r>
                <a:rPr lang="de-DE" sz="1100" b="0" i="0">
                  <a:solidFill>
                    <a:schemeClr val="tx1"/>
                  </a:solidFill>
                  <a:effectLst/>
                  <a:latin typeface="Cambria Math"/>
                  <a:ea typeface="Cambria Math"/>
                  <a:cs typeface="+mn-cs"/>
                </a:rPr>
                <a:t>⋅𝑡_𝑠2−𝐹_𝐵𝐻𝐾𝑊1=</a:t>
              </a:r>
              <a:endParaRPr lang="de-DE" sz="1100"/>
            </a:p>
          </xdr:txBody>
        </xdr:sp>
      </mc:Fallback>
    </mc:AlternateContent>
    <xdr:clientData/>
  </xdr:oneCellAnchor>
  <xdr:oneCellAnchor>
    <xdr:from>
      <xdr:col>0</xdr:col>
      <xdr:colOff>581025</xdr:colOff>
      <xdr:row>119</xdr:row>
      <xdr:rowOff>66675</xdr:rowOff>
    </xdr:from>
    <xdr:ext cx="2743200" cy="450764"/>
    <mc:AlternateContent xmlns:mc="http://schemas.openxmlformats.org/markup-compatibility/2006" xmlns:a14="http://schemas.microsoft.com/office/drawing/2010/main">
      <mc:Choice Requires="a14">
        <xdr:sp macro="" textlink="">
          <xdr:nvSpPr>
            <xdr:cNvPr id="21" name="Textfeld 20"/>
            <xdr:cNvSpPr txBox="1"/>
          </xdr:nvSpPr>
          <xdr:spPr>
            <a:xfrm>
              <a:off x="581025" y="23507700"/>
              <a:ext cx="2743200"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2</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21" name="Textfeld 20"/>
            <xdr:cNvSpPr txBox="1"/>
          </xdr:nvSpPr>
          <xdr:spPr>
            <a:xfrm>
              <a:off x="581025" y="23507700"/>
              <a:ext cx="2743200"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𝑝_𝑡ℎ2=(𝑃_(𝑡ℎ,𝑁𝑒𝑛𝑛,𝐵𝐻𝐾𝑊1)+𝑃_(𝑡ℎ,𝑁𝑒𝑛𝑛,𝐵𝐻𝐾𝑊2))/𝑃_(𝑡ℎ,𝑚𝑎𝑥) =</a:t>
              </a:r>
              <a:endParaRPr lang="de-DE" sz="1100"/>
            </a:p>
          </xdr:txBody>
        </xdr:sp>
      </mc:Fallback>
    </mc:AlternateContent>
    <xdr:clientData/>
  </xdr:oneCellAnchor>
  <xdr:oneCellAnchor>
    <xdr:from>
      <xdr:col>0</xdr:col>
      <xdr:colOff>971550</xdr:colOff>
      <xdr:row>121</xdr:row>
      <xdr:rowOff>142875</xdr:rowOff>
    </xdr:from>
    <xdr:ext cx="1443039" cy="518299"/>
    <mc:AlternateContent xmlns:mc="http://schemas.openxmlformats.org/markup-compatibility/2006" xmlns:a14="http://schemas.microsoft.com/office/drawing/2010/main">
      <mc:Choice Requires="a14">
        <xdr:sp macro="" textlink="">
          <xdr:nvSpPr>
            <xdr:cNvPr id="22" name="Textfeld 21"/>
            <xdr:cNvSpPr txBox="1"/>
          </xdr:nvSpPr>
          <xdr:spPr>
            <a:xfrm>
              <a:off x="971550" y="24193500"/>
              <a:ext cx="1443039" cy="51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2</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22" name="Textfeld 21"/>
            <xdr:cNvSpPr txBox="1"/>
          </xdr:nvSpPr>
          <xdr:spPr>
            <a:xfrm>
              <a:off x="971550" y="24193500"/>
              <a:ext cx="1443039" cy="51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𝑡_𝑠2=((1−𝑝_𝑡ℎ2)/𝑏)^(1/𝑐)=</a:t>
              </a:r>
              <a:endParaRPr lang="de-DE" sz="1100"/>
            </a:p>
          </xdr:txBody>
        </xdr:sp>
      </mc:Fallback>
    </mc:AlternateContent>
    <xdr:clientData/>
  </xdr:oneCellAnchor>
  <xdr:oneCellAnchor>
    <xdr:from>
      <xdr:col>0</xdr:col>
      <xdr:colOff>247650</xdr:colOff>
      <xdr:row>135</xdr:row>
      <xdr:rowOff>66675</xdr:rowOff>
    </xdr:from>
    <xdr:ext cx="2667000" cy="466474"/>
    <mc:AlternateContent xmlns:mc="http://schemas.openxmlformats.org/markup-compatibility/2006" xmlns:a14="http://schemas.microsoft.com/office/drawing/2010/main">
      <mc:Choice Requires="a14">
        <xdr:sp macro="" textlink="">
          <xdr:nvSpPr>
            <xdr:cNvPr id="23" name="Textfeld 22"/>
            <xdr:cNvSpPr txBox="1"/>
          </xdr:nvSpPr>
          <xdr:spPr>
            <a:xfrm>
              <a:off x="247650" y="27355800"/>
              <a:ext cx="2667000" cy="466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𝐵h</m:t>
                        </m:r>
                      </m:e>
                      <m:sub>
                        <m:r>
                          <a:rPr lang="de-DE" sz="1100" b="0" i="1">
                            <a:latin typeface="Cambria Math"/>
                          </a:rPr>
                          <m:t>2</m:t>
                        </m:r>
                      </m:sub>
                    </m:sSub>
                    <m:r>
                      <a:rPr lang="de-DE" sz="1100" b="0" i="1">
                        <a:latin typeface="Cambria Math"/>
                      </a:rPr>
                      <m:t>=</m:t>
                    </m:r>
                    <m:f>
                      <m:fPr>
                        <m:ctrlPr>
                          <a:rPr lang="de-DE" sz="1100" b="0" i="1">
                            <a:latin typeface="Cambria Math"/>
                            <a:ea typeface="Cambria Math"/>
                          </a:rPr>
                        </m:ctrlPr>
                      </m:fPr>
                      <m:num>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num>
                      <m:den>
                        <m:sSub>
                          <m:sSubPr>
                            <m:ctrlPr>
                              <a:rPr lang="de-DE" sz="1100" b="0" i="1">
                                <a:latin typeface="Cambria Math"/>
                                <a:ea typeface="Cambria Math"/>
                              </a:rPr>
                            </m:ctrlPr>
                          </m:sSubPr>
                          <m:e>
                            <m:r>
                              <a:rPr lang="de-DE" sz="1100" b="0" i="1">
                                <a:latin typeface="Cambria Math"/>
                                <a:ea typeface="Cambria Math"/>
                              </a:rPr>
                              <m:t>𝑃</m:t>
                            </m:r>
                          </m:e>
                          <m:sub>
                            <m:r>
                              <a:rPr lang="de-DE" sz="1100" b="0" i="1">
                                <a:latin typeface="Cambria Math"/>
                                <a:ea typeface="Cambria Math"/>
                              </a:rPr>
                              <m:t>𝑡h</m:t>
                            </m:r>
                            <m:r>
                              <a:rPr lang="de-DE" sz="1100" b="0" i="1">
                                <a:latin typeface="Cambria Math"/>
                                <a:ea typeface="Cambria Math"/>
                              </a:rPr>
                              <m:t>,</m:t>
                            </m:r>
                            <m:r>
                              <a:rPr lang="de-DE" sz="1100" b="0" i="1">
                                <a:latin typeface="Cambria Math"/>
                                <a:ea typeface="Cambria Math"/>
                              </a:rPr>
                              <m:t>𝑁𝑒𝑛𝑛</m:t>
                            </m:r>
                            <m:r>
                              <a:rPr lang="de-DE" sz="1100" b="0" i="1">
                                <a:latin typeface="Cambria Math"/>
                                <a:ea typeface="Cambria Math"/>
                              </a:rPr>
                              <m:t>,</m:t>
                            </m:r>
                            <m:r>
                              <a:rPr lang="de-DE" sz="1100" b="0" i="1">
                                <a:latin typeface="Cambria Math"/>
                                <a:ea typeface="Cambria Math"/>
                              </a:rPr>
                              <m:t>𝐵𝐻𝐾𝑊</m:t>
                            </m:r>
                            <m:r>
                              <a:rPr lang="de-DE" sz="1100" b="0" i="1">
                                <a:latin typeface="Cambria Math"/>
                                <a:ea typeface="Cambria Math"/>
                              </a:rPr>
                              <m:t>2</m:t>
                            </m:r>
                          </m:sub>
                        </m:sSub>
                      </m:den>
                    </m:f>
                    <m:r>
                      <a:rPr lang="de-DE" sz="1100" b="0" i="1">
                        <a:latin typeface="Cambria Math"/>
                        <a:ea typeface="Cambria Math"/>
                      </a:rPr>
                      <m:t>=</m:t>
                    </m:r>
                  </m:oMath>
                </m:oMathPara>
              </a14:m>
              <a:endParaRPr lang="de-DE" sz="1100"/>
            </a:p>
          </xdr:txBody>
        </xdr:sp>
      </mc:Choice>
      <mc:Fallback xmlns="">
        <xdr:sp macro="" textlink="">
          <xdr:nvSpPr>
            <xdr:cNvPr id="23" name="Textfeld 22"/>
            <xdr:cNvSpPr txBox="1"/>
          </xdr:nvSpPr>
          <xdr:spPr>
            <a:xfrm>
              <a:off x="247650" y="27355800"/>
              <a:ext cx="2667000" cy="466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a:t>
              </a:r>
              <a:r>
                <a:rPr lang="de-DE" sz="1100" b="0" i="0">
                  <a:latin typeface="Cambria Math"/>
                </a:rPr>
                <a:t>𝐵ℎ〗_2=</a:t>
              </a:r>
              <a:r>
                <a:rPr lang="de-DE" sz="1100" b="0" i="0">
                  <a:solidFill>
                    <a:schemeClr val="tx1"/>
                  </a:solidFill>
                  <a:effectLst/>
                  <a:latin typeface="+mn-lt"/>
                  <a:ea typeface="+mn-ea"/>
                  <a:cs typeface="+mn-cs"/>
                </a:rPr>
                <a:t>𝐸_(𝑡ℎ,𝐵𝐻𝐾𝑊2)</a:t>
              </a:r>
              <a:r>
                <a:rPr lang="de-DE" sz="1100" b="0" i="0">
                  <a:solidFill>
                    <a:schemeClr val="tx1"/>
                  </a:solidFill>
                  <a:effectLst/>
                  <a:latin typeface="Cambria Math"/>
                  <a:ea typeface="Cambria Math"/>
                  <a:cs typeface="+mn-cs"/>
                </a:rPr>
                <a:t>/</a:t>
              </a:r>
              <a:r>
                <a:rPr lang="de-DE" sz="1100" b="0" i="0">
                  <a:latin typeface="Cambria Math"/>
                  <a:ea typeface="Cambria Math"/>
                </a:rPr>
                <a:t>𝑃_(𝑡ℎ,𝑁𝑒𝑛𝑛,𝐵𝐻𝐾𝑊2) =</a:t>
              </a:r>
              <a:endParaRPr lang="de-DE" sz="1100"/>
            </a:p>
          </xdr:txBody>
        </xdr:sp>
      </mc:Fallback>
    </mc:AlternateContent>
    <xdr:clientData/>
  </xdr:oneCellAnchor>
  <xdr:oneCellAnchor>
    <xdr:from>
      <xdr:col>0</xdr:col>
      <xdr:colOff>228599</xdr:colOff>
      <xdr:row>132</xdr:row>
      <xdr:rowOff>66675</xdr:rowOff>
    </xdr:from>
    <xdr:ext cx="2219325" cy="437812"/>
    <mc:AlternateContent xmlns:mc="http://schemas.openxmlformats.org/markup-compatibility/2006" xmlns:a14="http://schemas.microsoft.com/office/drawing/2010/main">
      <mc:Choice Requires="a14">
        <xdr:sp macro="" textlink="">
          <xdr:nvSpPr>
            <xdr:cNvPr id="24" name="Textfeld 23"/>
            <xdr:cNvSpPr txBox="1"/>
          </xdr:nvSpPr>
          <xdr:spPr>
            <a:xfrm>
              <a:off x="228599" y="26784300"/>
              <a:ext cx="2219325" cy="437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𝑡h</m:t>
                        </m:r>
                        <m:r>
                          <a:rPr lang="de-DE" sz="1100" b="0" i="1">
                            <a:latin typeface="Cambria Math"/>
                          </a:rPr>
                          <m:t>,</m:t>
                        </m:r>
                        <m:r>
                          <a:rPr lang="de-DE" sz="1100" b="0" i="1">
                            <a:latin typeface="Cambria Math"/>
                          </a:rPr>
                          <m:t>𝐵𝐻𝐾𝑊</m:t>
                        </m:r>
                        <m:r>
                          <a:rPr lang="de-DE" sz="1100" b="0" i="1">
                            <a:latin typeface="Cambria Math"/>
                          </a:rPr>
                          <m:t>2</m:t>
                        </m:r>
                      </m:sub>
                    </m:sSub>
                    <m:r>
                      <a:rPr lang="de-DE" sz="1100" b="0" i="1">
                        <a:latin typeface="Cambria Math"/>
                      </a:rPr>
                      <m:t>=</m:t>
                    </m:r>
                    <m:f>
                      <m:fPr>
                        <m:ctrlPr>
                          <a:rPr lang="de-DE" sz="1100" b="0" i="1">
                            <a:solidFill>
                              <a:schemeClr val="tx1"/>
                            </a:solidFill>
                            <a:effectLst/>
                            <a:latin typeface="Cambria Math"/>
                            <a:ea typeface="+mn-ea"/>
                            <a:cs typeface="+mn-cs"/>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𝐺𝑒𝑠𝑎𝑚𝑡</m:t>
                            </m:r>
                          </m:sub>
                        </m:sSub>
                      </m:den>
                    </m:f>
                    <m:r>
                      <a:rPr lang="de-DE" sz="1100" b="0" i="0">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24" name="Textfeld 23"/>
            <xdr:cNvSpPr txBox="1"/>
          </xdr:nvSpPr>
          <xdr:spPr>
            <a:xfrm>
              <a:off x="228599" y="26784300"/>
              <a:ext cx="2219325" cy="437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𝐸_(𝑡ℎ,𝐵𝐻𝐾𝑊2)=</a:t>
              </a:r>
              <a:r>
                <a:rPr lang="de-DE" sz="1100" b="0" i="0">
                  <a:solidFill>
                    <a:schemeClr val="tx1"/>
                  </a:solidFill>
                  <a:effectLst/>
                  <a:latin typeface="+mn-lt"/>
                  <a:ea typeface="+mn-ea"/>
                  <a:cs typeface="+mn-cs"/>
                </a:rPr>
                <a:t>𝐹_𝐵𝐻𝐾𝑊2/𝐹_𝐺𝑒𝑠𝑎𝑚𝑡 ⋅𝐸_(𝑡ℎ,𝐵𝑒𝑑)</a:t>
              </a:r>
              <a:r>
                <a:rPr lang="de-DE" sz="1100" b="0" i="0">
                  <a:solidFill>
                    <a:schemeClr val="tx1"/>
                  </a:solidFill>
                  <a:effectLst/>
                  <a:latin typeface="Cambria Math"/>
                  <a:ea typeface="+mn-ea"/>
                  <a:cs typeface="+mn-cs"/>
                </a:rPr>
                <a:t>=</a:t>
              </a:r>
              <a:endParaRPr lang="de-DE" sz="1100"/>
            </a:p>
          </xdr:txBody>
        </xdr:sp>
      </mc:Fallback>
    </mc:AlternateContent>
    <xdr:clientData/>
  </xdr:oneCellAnchor>
  <xdr:twoCellAnchor>
    <xdr:from>
      <xdr:col>0</xdr:col>
      <xdr:colOff>0</xdr:colOff>
      <xdr:row>146</xdr:row>
      <xdr:rowOff>152401</xdr:rowOff>
    </xdr:from>
    <xdr:to>
      <xdr:col>5</xdr:col>
      <xdr:colOff>581025</xdr:colOff>
      <xdr:row>162</xdr:row>
      <xdr:rowOff>171451</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0.39149</cdr:x>
      <cdr:y>0.5265</cdr:y>
    </cdr:from>
    <cdr:to>
      <cdr:x>0.44385</cdr:x>
      <cdr:y>0.60236</cdr:y>
    </cdr:to>
    <cdr:sp macro="" textlink="">
      <cdr:nvSpPr>
        <cdr:cNvPr id="2" name="Textfeld 1"/>
        <cdr:cNvSpPr txBox="1"/>
      </cdr:nvSpPr>
      <cdr:spPr>
        <a:xfrm xmlns:a="http://schemas.openxmlformats.org/drawingml/2006/main">
          <a:off x="2315666" y="1514503"/>
          <a:ext cx="309710" cy="218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a:t>
          </a:r>
        </a:p>
      </cdr:txBody>
    </cdr:sp>
  </cdr:relSizeAnchor>
  <cdr:relSizeAnchor xmlns:cdr="http://schemas.openxmlformats.org/drawingml/2006/chartDrawing">
    <cdr:from>
      <cdr:x>0.0175</cdr:x>
      <cdr:y>0.59892</cdr:y>
    </cdr:from>
    <cdr:to>
      <cdr:x>0.08905</cdr:x>
      <cdr:y>0.70548</cdr:y>
    </cdr:to>
    <cdr:sp macro="" textlink="">
      <cdr:nvSpPr>
        <cdr:cNvPr id="3" name="Textfeld 2"/>
        <cdr:cNvSpPr txBox="1"/>
      </cdr:nvSpPr>
      <cdr:spPr>
        <a:xfrm xmlns:a="http://schemas.openxmlformats.org/drawingml/2006/main">
          <a:off x="94852" y="1665780"/>
          <a:ext cx="387799" cy="296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th</a:t>
          </a:r>
        </a:p>
      </cdr:txBody>
    </cdr:sp>
  </cdr:relSizeAnchor>
  <cdr:relSizeAnchor xmlns:cdr="http://schemas.openxmlformats.org/drawingml/2006/chartDrawing">
    <cdr:from>
      <cdr:x>0.63689</cdr:x>
      <cdr:y>0.8889</cdr:y>
    </cdr:from>
    <cdr:to>
      <cdr:x>0.69797</cdr:x>
      <cdr:y>0.96706</cdr:y>
    </cdr:to>
    <cdr:sp macro="" textlink="">
      <cdr:nvSpPr>
        <cdr:cNvPr id="4" name="Textfeld 3"/>
        <cdr:cNvSpPr txBox="1"/>
      </cdr:nvSpPr>
      <cdr:spPr>
        <a:xfrm xmlns:a="http://schemas.openxmlformats.org/drawingml/2006/main">
          <a:off x="3767221" y="2556975"/>
          <a:ext cx="361290" cy="2248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E</a:t>
          </a:r>
        </a:p>
      </cdr:txBody>
    </cdr:sp>
  </cdr:relSizeAnchor>
</c:userShapes>
</file>

<file path=xl/drawings/drawing13.xml><?xml version="1.0" encoding="utf-8"?>
<c:userShapes xmlns:c="http://schemas.openxmlformats.org/drawingml/2006/chart">
  <cdr:relSizeAnchor xmlns:cdr="http://schemas.openxmlformats.org/drawingml/2006/chartDrawing">
    <cdr:from>
      <cdr:x>0.39793</cdr:x>
      <cdr:y>0.58381</cdr:y>
    </cdr:from>
    <cdr:to>
      <cdr:x>0.48953</cdr:x>
      <cdr:y>0.69178</cdr:y>
    </cdr:to>
    <cdr:sp macro="" textlink="">
      <cdr:nvSpPr>
        <cdr:cNvPr id="2" name="Textfeld 1"/>
        <cdr:cNvSpPr txBox="1"/>
      </cdr:nvSpPr>
      <cdr:spPr>
        <a:xfrm xmlns:a="http://schemas.openxmlformats.org/drawingml/2006/main">
          <a:off x="2353766" y="1623756"/>
          <a:ext cx="541834" cy="3002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0.63206</cdr:x>
      <cdr:y>0.58697</cdr:y>
    </cdr:from>
    <cdr:to>
      <cdr:x>0.69314</cdr:x>
      <cdr:y>0.66513</cdr:y>
    </cdr:to>
    <cdr:sp macro="" textlink="">
      <cdr:nvSpPr>
        <cdr:cNvPr id="4" name="Textfeld 3"/>
        <cdr:cNvSpPr txBox="1"/>
      </cdr:nvSpPr>
      <cdr:spPr>
        <a:xfrm xmlns:a="http://schemas.openxmlformats.org/drawingml/2006/main">
          <a:off x="3738646" y="1632530"/>
          <a:ext cx="361290" cy="217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E1</a:t>
          </a:r>
        </a:p>
      </cdr:txBody>
    </cdr:sp>
  </cdr:relSizeAnchor>
  <cdr:relSizeAnchor xmlns:cdr="http://schemas.openxmlformats.org/drawingml/2006/chartDrawing">
    <cdr:from>
      <cdr:x>0.02899</cdr:x>
      <cdr:y>0.61262</cdr:y>
    </cdr:from>
    <cdr:to>
      <cdr:x>0.10054</cdr:x>
      <cdr:y>0.71918</cdr:y>
    </cdr:to>
    <cdr:sp macro="" textlink="">
      <cdr:nvSpPr>
        <cdr:cNvPr id="6" name="Textfeld 2"/>
        <cdr:cNvSpPr txBox="1"/>
      </cdr:nvSpPr>
      <cdr:spPr>
        <a:xfrm xmlns:a="http://schemas.openxmlformats.org/drawingml/2006/main">
          <a:off x="171450" y="1703876"/>
          <a:ext cx="423220" cy="29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Eh1</a:t>
          </a:r>
        </a:p>
      </cdr:txBody>
    </cdr:sp>
  </cdr:relSizeAnchor>
  <cdr:relSizeAnchor xmlns:cdr="http://schemas.openxmlformats.org/drawingml/2006/chartDrawing">
    <cdr:from>
      <cdr:x>0.26463</cdr:x>
      <cdr:y>0.39155</cdr:y>
    </cdr:from>
    <cdr:to>
      <cdr:x>0.32571</cdr:x>
      <cdr:y>0.46971</cdr:y>
    </cdr:to>
    <cdr:sp macro="" textlink="">
      <cdr:nvSpPr>
        <cdr:cNvPr id="8" name="Textfeld 1"/>
        <cdr:cNvSpPr txBox="1"/>
      </cdr:nvSpPr>
      <cdr:spPr>
        <a:xfrm xmlns:a="http://schemas.openxmlformats.org/drawingml/2006/main">
          <a:off x="1565275" y="1089025"/>
          <a:ext cx="361290" cy="2173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E2</a:t>
          </a:r>
        </a:p>
      </cdr:txBody>
    </cdr:sp>
  </cdr:relSizeAnchor>
  <cdr:relSizeAnchor xmlns:cdr="http://schemas.openxmlformats.org/drawingml/2006/chartDrawing">
    <cdr:from>
      <cdr:x>0.1664</cdr:x>
      <cdr:y>0.38813</cdr:y>
    </cdr:from>
    <cdr:to>
      <cdr:x>0.258</cdr:x>
      <cdr:y>0.4961</cdr:y>
    </cdr:to>
    <cdr:sp macro="" textlink="">
      <cdr:nvSpPr>
        <cdr:cNvPr id="9" name="Textfeld 1"/>
        <cdr:cNvSpPr txBox="1"/>
      </cdr:nvSpPr>
      <cdr:spPr>
        <a:xfrm xmlns:a="http://schemas.openxmlformats.org/drawingml/2006/main">
          <a:off x="984250" y="1079500"/>
          <a:ext cx="541834" cy="300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s2</a:t>
          </a:r>
        </a:p>
      </cdr:txBody>
    </cdr:sp>
  </cdr:relSizeAnchor>
  <cdr:relSizeAnchor xmlns:cdr="http://schemas.openxmlformats.org/drawingml/2006/chartDrawing">
    <cdr:from>
      <cdr:x>0.03274</cdr:x>
      <cdr:y>0.42009</cdr:y>
    </cdr:from>
    <cdr:to>
      <cdr:x>0.10429</cdr:x>
      <cdr:y>0.52665</cdr:y>
    </cdr:to>
    <cdr:sp macro="" textlink="">
      <cdr:nvSpPr>
        <cdr:cNvPr id="10" name="Textfeld 2"/>
        <cdr:cNvSpPr txBox="1"/>
      </cdr:nvSpPr>
      <cdr:spPr>
        <a:xfrm xmlns:a="http://schemas.openxmlformats.org/drawingml/2006/main">
          <a:off x="193675" y="1348451"/>
          <a:ext cx="423220" cy="342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p</a:t>
          </a:r>
          <a:r>
            <a:rPr lang="de-DE" sz="1100" baseline="-25000">
              <a:solidFill>
                <a:srgbClr val="0070C0"/>
              </a:solidFill>
            </a:rPr>
            <a:t>th2</a:t>
          </a:r>
        </a:p>
      </cdr:txBody>
    </cdr:sp>
  </cdr:relSizeAnchor>
</c:userShapes>
</file>

<file path=xl/drawings/drawing14.xml><?xml version="1.0" encoding="utf-8"?>
<xdr:wsDr xmlns:xdr="http://schemas.openxmlformats.org/drawingml/2006/spreadsheetDrawing" xmlns:a="http://schemas.openxmlformats.org/drawingml/2006/main">
  <xdr:oneCellAnchor>
    <xdr:from>
      <xdr:col>0</xdr:col>
      <xdr:colOff>228600</xdr:colOff>
      <xdr:row>15</xdr:row>
      <xdr:rowOff>171450</xdr:rowOff>
    </xdr:from>
    <xdr:ext cx="1695452" cy="264560"/>
    <mc:AlternateContent xmlns:mc="http://schemas.openxmlformats.org/markup-compatibility/2006" xmlns:a14="http://schemas.microsoft.com/office/drawing/2010/main">
      <mc:Choice Requires="a14">
        <xdr:sp macro="" textlink="">
          <xdr:nvSpPr>
            <xdr:cNvPr id="2" name="Textfeld 1"/>
            <xdr:cNvSpPr txBox="1"/>
          </xdr:nvSpPr>
          <xdr:spPr>
            <a:xfrm>
              <a:off x="228600" y="3028950"/>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228600" y="3028950"/>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oneCellAnchor>
    <xdr:from>
      <xdr:col>3</xdr:col>
      <xdr:colOff>38100</xdr:colOff>
      <xdr:row>15</xdr:row>
      <xdr:rowOff>152400</xdr:rowOff>
    </xdr:from>
    <xdr:ext cx="914400" cy="264560"/>
    <mc:AlternateContent xmlns:mc="http://schemas.openxmlformats.org/markup-compatibility/2006" xmlns:a14="http://schemas.microsoft.com/office/drawing/2010/main">
      <mc:Choice Requires="a14">
        <xdr:sp macro="" textlink="">
          <xdr:nvSpPr>
            <xdr:cNvPr id="3" name="Textfeld 2"/>
            <xdr:cNvSpPr txBox="1"/>
          </xdr:nvSpPr>
          <xdr:spPr>
            <a:xfrm>
              <a:off x="3086100" y="3009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𝑏</m:t>
                    </m:r>
                    <m:r>
                      <a:rPr lang="de-DE" sz="1100" b="0" i="1">
                        <a:latin typeface="Cambria Math"/>
                      </a:rPr>
                      <m:t>=1−</m:t>
                    </m:r>
                    <m:sSub>
                      <m:sSubPr>
                        <m:ctrlPr>
                          <a:rPr lang="de-DE" sz="1100" b="0" i="1">
                            <a:latin typeface="Cambria Math"/>
                          </a:rPr>
                        </m:ctrlPr>
                      </m:sSubPr>
                      <m:e>
                        <m:r>
                          <a:rPr lang="de-DE" sz="1100" b="0" i="1">
                            <a:latin typeface="Cambria Math"/>
                          </a:rPr>
                          <m:t>𝑚</m:t>
                        </m:r>
                      </m:e>
                      <m:sub>
                        <m:r>
                          <a:rPr lang="de-DE" sz="1100" b="0" i="1">
                            <a:latin typeface="Cambria Math"/>
                          </a:rPr>
                          <m:t>0</m:t>
                        </m:r>
                      </m:sub>
                    </m:sSub>
                  </m:oMath>
                </m:oMathPara>
              </a14:m>
              <a:endParaRPr lang="de-DE" sz="1100"/>
            </a:p>
          </xdr:txBody>
        </xdr:sp>
      </mc:Choice>
      <mc:Fallback xmlns="">
        <xdr:sp macro="" textlink="">
          <xdr:nvSpPr>
            <xdr:cNvPr id="3" name="Textfeld 2"/>
            <xdr:cNvSpPr txBox="1"/>
          </xdr:nvSpPr>
          <xdr:spPr>
            <a:xfrm>
              <a:off x="3086100" y="3009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𝑏=1−𝑚_0</a:t>
              </a:r>
              <a:endParaRPr lang="de-DE" sz="1100"/>
            </a:p>
          </xdr:txBody>
        </xdr:sp>
      </mc:Fallback>
    </mc:AlternateContent>
    <xdr:clientData/>
  </xdr:oneCellAnchor>
  <xdr:oneCellAnchor>
    <xdr:from>
      <xdr:col>3</xdr:col>
      <xdr:colOff>47625</xdr:colOff>
      <xdr:row>17</xdr:row>
      <xdr:rowOff>133350</xdr:rowOff>
    </xdr:from>
    <xdr:ext cx="914400" cy="381130"/>
    <mc:AlternateContent xmlns:mc="http://schemas.openxmlformats.org/markup-compatibility/2006" xmlns:a14="http://schemas.microsoft.com/office/drawing/2010/main">
      <mc:Choice Requires="a14">
        <xdr:sp macro="" textlink="">
          <xdr:nvSpPr>
            <xdr:cNvPr id="4" name="Textfeld 3"/>
            <xdr:cNvSpPr txBox="1"/>
          </xdr:nvSpPr>
          <xdr:spPr>
            <a:xfrm>
              <a:off x="3095625" y="33718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𝑐</m:t>
                    </m:r>
                    <m:r>
                      <a:rPr lang="de-DE" sz="1100" b="0" i="1">
                        <a:latin typeface="Cambria Math"/>
                      </a:rPr>
                      <m:t>=</m:t>
                    </m:r>
                    <m:f>
                      <m:fPr>
                        <m:ctrlPr>
                          <a:rPr lang="de-DE" sz="1100" b="0" i="1">
                            <a:latin typeface="Cambria Math"/>
                          </a:rPr>
                        </m:ctrlPr>
                      </m:fPr>
                      <m:num>
                        <m:r>
                          <a:rPr lang="de-DE" sz="1100" b="0" i="1">
                            <a:latin typeface="Cambria Math"/>
                          </a:rPr>
                          <m:t>𝑚</m:t>
                        </m:r>
                        <m:r>
                          <a:rPr lang="de-DE" sz="1100" b="0" i="1">
                            <a:latin typeface="Cambria Math"/>
                          </a:rPr>
                          <m:t>−</m:t>
                        </m:r>
                        <m:sSub>
                          <m:sSubPr>
                            <m:ctrlPr>
                              <a:rPr lang="de-DE" sz="1100" b="0" i="1">
                                <a:latin typeface="Cambria Math"/>
                              </a:rPr>
                            </m:ctrlPr>
                          </m:sSubPr>
                          <m:e>
                            <m:r>
                              <a:rPr lang="de-DE" sz="1100" b="0" i="1">
                                <a:latin typeface="Cambria Math"/>
                              </a:rPr>
                              <m:t>𝑚</m:t>
                            </m:r>
                          </m:e>
                          <m:sub>
                            <m:r>
                              <a:rPr lang="de-DE" sz="1100" b="0" i="1">
                                <a:latin typeface="Cambria Math"/>
                              </a:rPr>
                              <m:t>0</m:t>
                            </m:r>
                          </m:sub>
                        </m:sSub>
                      </m:num>
                      <m:den>
                        <m:r>
                          <a:rPr lang="de-DE" sz="1100" b="0" i="1">
                            <a:latin typeface="Cambria Math"/>
                          </a:rPr>
                          <m:t>1−</m:t>
                        </m:r>
                        <m:r>
                          <a:rPr lang="de-DE" sz="1100" b="0" i="1">
                            <a:latin typeface="Cambria Math"/>
                          </a:rPr>
                          <m:t>𝑚</m:t>
                        </m:r>
                      </m:den>
                    </m:f>
                  </m:oMath>
                </m:oMathPara>
              </a14:m>
              <a:endParaRPr lang="de-DE" sz="1100"/>
            </a:p>
          </xdr:txBody>
        </xdr:sp>
      </mc:Choice>
      <mc:Fallback xmlns="">
        <xdr:sp macro="" textlink="">
          <xdr:nvSpPr>
            <xdr:cNvPr id="4" name="Textfeld 3"/>
            <xdr:cNvSpPr txBox="1"/>
          </xdr:nvSpPr>
          <xdr:spPr>
            <a:xfrm>
              <a:off x="3095625" y="33718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𝑐=(𝑚−𝑚_0)/(1−𝑚)</a:t>
              </a:r>
              <a:endParaRPr lang="de-DE" sz="1100"/>
            </a:p>
          </xdr:txBody>
        </xdr:sp>
      </mc:Fallback>
    </mc:AlternateContent>
    <xdr:clientData/>
  </xdr:oneCellAnchor>
  <xdr:oneCellAnchor>
    <xdr:from>
      <xdr:col>4</xdr:col>
      <xdr:colOff>409575</xdr:colOff>
      <xdr:row>15</xdr:row>
      <xdr:rowOff>38100</xdr:rowOff>
    </xdr:from>
    <xdr:ext cx="914400" cy="436914"/>
    <mc:AlternateContent xmlns:mc="http://schemas.openxmlformats.org/markup-compatibility/2006" xmlns:a14="http://schemas.microsoft.com/office/drawing/2010/main">
      <mc:Choice Requires="a14">
        <xdr:sp macro="" textlink="">
          <xdr:nvSpPr>
            <xdr:cNvPr id="5" name="Textfeld 4"/>
            <xdr:cNvSpPr txBox="1"/>
          </xdr:nvSpPr>
          <xdr:spPr>
            <a:xfrm>
              <a:off x="4219575" y="28956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𝑚</m:t>
                        </m:r>
                      </m:e>
                      <m:sub>
                        <m:r>
                          <a:rPr lang="de-DE" sz="1100" b="0" i="1">
                            <a:latin typeface="Cambria Math"/>
                          </a:rPr>
                          <m:t>0</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𝑚𝑖𝑛</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5" name="Textfeld 4"/>
            <xdr:cNvSpPr txBox="1"/>
          </xdr:nvSpPr>
          <xdr:spPr>
            <a:xfrm>
              <a:off x="4219575" y="28956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𝑚_0=𝑃_𝑚𝑖𝑛/𝑃_𝑚𝑎𝑥 </a:t>
              </a:r>
              <a:endParaRPr lang="de-DE" sz="1100"/>
            </a:p>
          </xdr:txBody>
        </xdr:sp>
      </mc:Fallback>
    </mc:AlternateContent>
    <xdr:clientData/>
  </xdr:oneCellAnchor>
  <xdr:oneCellAnchor>
    <xdr:from>
      <xdr:col>4</xdr:col>
      <xdr:colOff>390525</xdr:colOff>
      <xdr:row>17</xdr:row>
      <xdr:rowOff>85725</xdr:rowOff>
    </xdr:from>
    <xdr:ext cx="914400" cy="436914"/>
    <mc:AlternateContent xmlns:mc="http://schemas.openxmlformats.org/markup-compatibility/2006" xmlns:a14="http://schemas.microsoft.com/office/drawing/2010/main">
      <mc:Choice Requires="a14">
        <xdr:sp macro="" textlink="">
          <xdr:nvSpPr>
            <xdr:cNvPr id="6" name="Textfeld 5"/>
            <xdr:cNvSpPr txBox="1"/>
          </xdr:nvSpPr>
          <xdr:spPr>
            <a:xfrm>
              <a:off x="4200525" y="3324225"/>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𝑚</m:t>
                    </m:r>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ea typeface="Cambria Math"/>
                              </a:rPr>
                              <m:t>∅</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6" name="Textfeld 5"/>
            <xdr:cNvSpPr txBox="1"/>
          </xdr:nvSpPr>
          <xdr:spPr>
            <a:xfrm>
              <a:off x="4200525" y="3324225"/>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𝑚=𝑃_</a:t>
              </a:r>
              <a:r>
                <a:rPr lang="de-DE" sz="1100" b="0" i="0">
                  <a:latin typeface="Cambria Math"/>
                  <a:ea typeface="Cambria Math"/>
                </a:rPr>
                <a:t>∅/</a:t>
              </a:r>
              <a:r>
                <a:rPr lang="de-DE" sz="1100" b="0" i="0">
                  <a:latin typeface="Cambria Math"/>
                </a:rPr>
                <a:t>𝑃_𝑚𝑎𝑥 </a:t>
              </a:r>
              <a:endParaRPr lang="de-DE" sz="1100"/>
            </a:p>
          </xdr:txBody>
        </xdr:sp>
      </mc:Fallback>
    </mc:AlternateContent>
    <xdr:clientData/>
  </xdr:oneCellAnchor>
  <xdr:twoCellAnchor>
    <xdr:from>
      <xdr:col>0</xdr:col>
      <xdr:colOff>166687</xdr:colOff>
      <xdr:row>33</xdr:row>
      <xdr:rowOff>61912</xdr:rowOff>
    </xdr:from>
    <xdr:to>
      <xdr:col>5</xdr:col>
      <xdr:colOff>42862</xdr:colOff>
      <xdr:row>47</xdr:row>
      <xdr:rowOff>138112</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56</xdr:row>
      <xdr:rowOff>76200</xdr:rowOff>
    </xdr:from>
    <xdr:ext cx="2347913" cy="600357"/>
    <mc:AlternateContent xmlns:mc="http://schemas.openxmlformats.org/markup-compatibility/2006" xmlns:a14="http://schemas.microsoft.com/office/drawing/2010/main">
      <mc:Choice Requires="a14">
        <xdr:sp macro="" textlink="">
          <xdr:nvSpPr>
            <xdr:cNvPr id="8" name="Textfeld 7"/>
            <xdr:cNvSpPr txBox="1"/>
          </xdr:nvSpPr>
          <xdr:spPr>
            <a:xfrm>
              <a:off x="47625" y="1135380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𝐹</m:t>
                    </m:r>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r>
                      <a:rPr lang="de-DE" sz="1100" b="0" i="1">
                        <a:latin typeface="Cambria Math"/>
                        <a:ea typeface="Cambria Math"/>
                      </a:rPr>
                      <m:t>𝑡</m:t>
                    </m:r>
                    <m:r>
                      <a:rPr lang="de-DE" sz="1100" b="0" i="0">
                        <a:latin typeface="Cambria Math"/>
                      </a:rPr>
                      <m:t>−</m:t>
                    </m:r>
                    <m:r>
                      <m:rPr>
                        <m:sty m:val="p"/>
                      </m:rPr>
                      <a:rPr lang="de-DE" sz="1100" b="0" i="0">
                        <a:latin typeface="Cambria Math"/>
                      </a:rPr>
                      <m:t>b</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8" name="Textfeld 7"/>
            <xdr:cNvSpPr txBox="1"/>
          </xdr:nvSpPr>
          <xdr:spPr>
            <a:xfrm>
              <a:off x="47625" y="1135380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a:t>
              </a:r>
              <a:r>
                <a:rPr lang="de-DE" sz="1100" i="0">
                  <a:latin typeface="Cambria Math"/>
                </a:rPr>
                <a:t>∫1</a:t>
              </a:r>
              <a:r>
                <a:rPr lang="de-DE" sz="1100" b="0" i="0">
                  <a:latin typeface="Cambria Math"/>
                </a:rPr>
                <a:t>_0^𝑡</a:t>
              </a:r>
              <a:r>
                <a:rPr lang="de-DE" sz="1100" b="0" i="0">
                  <a:latin typeface="Cambria Math"/>
                  <a:ea typeface="Cambria Math"/>
                </a:rPr>
                <a:t>▒〖</a:t>
              </a:r>
              <a:r>
                <a:rPr lang="de-DE" sz="1100" b="0" i="0">
                  <a:latin typeface="Cambria Math"/>
                </a:rPr>
                <a:t>𝑝(𝑡)</a:t>
              </a:r>
              <a:r>
                <a:rPr lang="de-DE" sz="1100" b="0" i="0">
                  <a:latin typeface="Cambria Math"/>
                  <a:ea typeface="Cambria Math"/>
                </a:rPr>
                <a:t>⋅𝑑𝑡〗=𝑡</a:t>
              </a:r>
              <a:r>
                <a:rPr lang="de-DE" sz="1100" b="0" i="0">
                  <a:latin typeface="Cambria Math"/>
                </a:rPr>
                <a:t>−b</a:t>
              </a:r>
              <a:r>
                <a:rPr lang="de-DE" sz="1100" b="0" i="0">
                  <a:latin typeface="Cambria Math"/>
                  <a:ea typeface="Cambria Math"/>
                </a:rPr>
                <a:t>⋅𝑡^(𝑐+1)/(𝑐+1)</a:t>
              </a:r>
              <a:endParaRPr lang="de-DE" sz="1100"/>
            </a:p>
          </xdr:txBody>
        </xdr:sp>
      </mc:Fallback>
    </mc:AlternateContent>
    <xdr:clientData/>
  </xdr:oneCellAnchor>
  <xdr:oneCellAnchor>
    <xdr:from>
      <xdr:col>0</xdr:col>
      <xdr:colOff>66675</xdr:colOff>
      <xdr:row>61</xdr:row>
      <xdr:rowOff>76200</xdr:rowOff>
    </xdr:from>
    <xdr:ext cx="4262440" cy="620234"/>
    <mc:AlternateContent xmlns:mc="http://schemas.openxmlformats.org/markup-compatibility/2006" xmlns:a14="http://schemas.microsoft.com/office/drawing/2010/main">
      <mc:Choice Requires="a14">
        <xdr:sp macro="" textlink="">
          <xdr:nvSpPr>
            <xdr:cNvPr id="9" name="Textfeld 8"/>
            <xdr:cNvSpPr txBox="1"/>
          </xdr:nvSpPr>
          <xdr:spPr>
            <a:xfrm>
              <a:off x="66675" y="12306300"/>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r>
                          <a:rPr lang="de-DE" sz="1100" b="0" i="1">
                            <a:latin typeface="Cambria Math"/>
                          </a:rPr>
                          <m:t>=1</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=1−</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1</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=1−(1−</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𝑚</m:t>
                            </m:r>
                          </m:num>
                          <m:den>
                            <m:r>
                              <a:rPr lang="de-DE" sz="1100" b="0" i="1">
                                <a:latin typeface="Cambria Math"/>
                                <a:ea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den>
                        </m:f>
                        <m:r>
                          <a:rPr lang="de-DE" sz="1100" b="0" i="1">
                            <a:latin typeface="Cambria Math"/>
                            <a:ea typeface="Cambria Math"/>
                          </a:rPr>
                          <m:t>=</m:t>
                        </m:r>
                        <m:bar>
                          <m:barPr>
                            <m:ctrlPr>
                              <a:rPr lang="de-DE" sz="1100" b="0" i="1">
                                <a:latin typeface="Cambria Math"/>
                                <a:ea typeface="Cambria Math"/>
                              </a:rPr>
                            </m:ctrlPr>
                          </m:barPr>
                          <m:e>
                            <m:r>
                              <a:rPr lang="de-DE" sz="1100" b="0" i="1">
                                <a:latin typeface="Cambria Math"/>
                                <a:ea typeface="Cambria Math"/>
                              </a:rPr>
                              <m:t>𝑚</m:t>
                            </m:r>
                          </m:e>
                        </m:bar>
                      </m:e>
                    </m:nary>
                  </m:oMath>
                </m:oMathPara>
              </a14:m>
              <a:endParaRPr lang="de-DE" sz="1100"/>
            </a:p>
          </xdr:txBody>
        </xdr:sp>
      </mc:Choice>
      <mc:Fallback xmlns="">
        <xdr:sp macro="" textlink="">
          <xdr:nvSpPr>
            <xdr:cNvPr id="9" name="Textfeld 8"/>
            <xdr:cNvSpPr txBox="1"/>
          </xdr:nvSpPr>
          <xdr:spPr>
            <a:xfrm>
              <a:off x="66675" y="12306300"/>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𝐹_𝐺𝑒𝑠𝑎𝑚𝑡=</a:t>
              </a:r>
              <a:r>
                <a:rPr lang="de-DE" sz="1100" i="0">
                  <a:latin typeface="Cambria Math"/>
                </a:rPr>
                <a:t>∫1</a:t>
              </a:r>
              <a:r>
                <a:rPr lang="de-DE" sz="1100" b="0" i="0">
                  <a:latin typeface="Cambria Math"/>
                </a:rPr>
                <a:t>_0^(𝑡=1)</a:t>
              </a:r>
              <a:r>
                <a:rPr lang="de-DE" sz="1100" b="0" i="0">
                  <a:latin typeface="Cambria Math"/>
                  <a:ea typeface="Cambria Math"/>
                </a:rPr>
                <a:t>▒〖</a:t>
              </a:r>
              <a:r>
                <a:rPr lang="de-DE" sz="1100" b="0" i="0">
                  <a:latin typeface="Cambria Math"/>
                </a:rPr>
                <a:t>𝑝(𝑡)</a:t>
              </a:r>
              <a:r>
                <a:rPr lang="de-DE" sz="1100" b="0" i="0">
                  <a:latin typeface="Cambria Math"/>
                  <a:ea typeface="Cambria Math"/>
                </a:rPr>
                <a:t>⋅𝑑𝑡=1−𝑏⋅1^(𝑐+1)/(𝑐+1)=1−(1−𝑚_(0))⋅(1−𝑚)/(𝑚−𝑚_0 )=▁𝑚〗</a:t>
              </a:r>
              <a:endParaRPr lang="de-DE" sz="1100"/>
            </a:p>
          </xdr:txBody>
        </xdr:sp>
      </mc:Fallback>
    </mc:AlternateContent>
    <xdr:clientData/>
  </xdr:oneCellAnchor>
  <xdr:oneCellAnchor>
    <xdr:from>
      <xdr:col>0</xdr:col>
      <xdr:colOff>0</xdr:colOff>
      <xdr:row>104</xdr:row>
      <xdr:rowOff>109537</xdr:rowOff>
    </xdr:from>
    <xdr:ext cx="4329113" cy="617413"/>
    <mc:AlternateContent xmlns:mc="http://schemas.openxmlformats.org/markup-compatibility/2006" xmlns:a14="http://schemas.microsoft.com/office/drawing/2010/main">
      <mc:Choice Requires="a14">
        <xdr:sp macro="" textlink="">
          <xdr:nvSpPr>
            <xdr:cNvPr id="10" name="Textfeld 9"/>
            <xdr:cNvSpPr txBox="1"/>
          </xdr:nvSpPr>
          <xdr:spPr>
            <a:xfrm>
              <a:off x="0" y="19197637"/>
              <a:ext cx="4329113" cy="61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oMath>
                </m:oMathPara>
              </a14:m>
              <a:endParaRPr lang="de-DE" sz="1100"/>
            </a:p>
          </xdr:txBody>
        </xdr:sp>
      </mc:Choice>
      <mc:Fallback xmlns="">
        <xdr:sp macro="" textlink="">
          <xdr:nvSpPr>
            <xdr:cNvPr id="10" name="Textfeld 9"/>
            <xdr:cNvSpPr txBox="1"/>
          </xdr:nvSpPr>
          <xdr:spPr>
            <a:xfrm>
              <a:off x="0" y="19197637"/>
              <a:ext cx="4329113" cy="61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𝐹_(𝐸𝑉,𝑚𝑎𝑥)=∫25_0^(𝑡_𝐸1)▒〖𝑝(𝑡)</a:t>
              </a:r>
              <a:r>
                <a:rPr lang="de-DE" sz="1100" b="0" i="0">
                  <a:latin typeface="Cambria Math"/>
                  <a:ea typeface="Cambria Math"/>
                </a:rPr>
                <a:t>⋅𝑑𝑡〗</a:t>
              </a:r>
              <a:r>
                <a:rPr lang="de-DE" sz="1100" b="0" i="0">
                  <a:latin typeface="Cambria Math"/>
                </a:rPr>
                <a:t>−</a:t>
              </a:r>
              <a:r>
                <a:rPr lang="de-DE" sz="1100" b="0" i="0">
                  <a:solidFill>
                    <a:schemeClr val="tx1"/>
                  </a:solidFill>
                  <a:effectLst/>
                  <a:latin typeface="+mn-lt"/>
                  <a:ea typeface="+mn-ea"/>
                  <a:cs typeface="+mn-cs"/>
                </a:rPr>
                <a:t>∫1_0^(</a:t>
              </a:r>
              <a:r>
                <a:rPr lang="de-DE" sz="1100" b="0" i="0">
                  <a:solidFill>
                    <a:schemeClr val="tx1"/>
                  </a:solidFill>
                  <a:effectLst/>
                  <a:latin typeface="Cambria Math"/>
                  <a:ea typeface="+mn-ea"/>
                  <a:cs typeface="+mn-cs"/>
                </a:rPr>
                <a:t>𝑡_𝑠1</a:t>
              </a:r>
              <a:r>
                <a:rPr lang="de-DE" sz="1100" b="0" i="0">
                  <a:solidFill>
                    <a:schemeClr val="tx1"/>
                  </a:solidFill>
                  <a:effectLst/>
                  <a:latin typeface="+mn-lt"/>
                  <a:ea typeface="+mn-ea"/>
                  <a:cs typeface="+mn-cs"/>
                </a:rPr>
                <a:t>)▒〖𝑝</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+𝑝_𝐸1</a:t>
              </a:r>
              <a:r>
                <a:rPr lang="de-DE" sz="1100" b="0" i="0">
                  <a:solidFill>
                    <a:schemeClr val="tx1"/>
                  </a:solidFill>
                  <a:effectLst/>
                  <a:latin typeface="Cambria Math"/>
                  <a:ea typeface="Cambria Math"/>
                  <a:cs typeface="+mn-cs"/>
                </a:rPr>
                <a:t>⋅𝑡_𝑠1</a:t>
              </a:r>
              <a:endParaRPr lang="de-DE" sz="1100"/>
            </a:p>
          </xdr:txBody>
        </xdr:sp>
      </mc:Fallback>
    </mc:AlternateContent>
    <xdr:clientData/>
  </xdr:oneCellAnchor>
  <xdr:oneCellAnchor>
    <xdr:from>
      <xdr:col>0</xdr:col>
      <xdr:colOff>85725</xdr:colOff>
      <xdr:row>108</xdr:row>
      <xdr:rowOff>76200</xdr:rowOff>
    </xdr:from>
    <xdr:ext cx="1619249" cy="450764"/>
    <mc:AlternateContent xmlns:mc="http://schemas.openxmlformats.org/markup-compatibility/2006" xmlns:a14="http://schemas.microsoft.com/office/drawing/2010/main">
      <mc:Choice Requires="a14">
        <xdr:sp macro="" textlink="">
          <xdr:nvSpPr>
            <xdr:cNvPr id="11" name="Textfeld 10"/>
            <xdr:cNvSpPr txBox="1"/>
          </xdr:nvSpPr>
          <xdr:spPr>
            <a:xfrm>
              <a:off x="85725" y="20116800"/>
              <a:ext cx="16192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11" name="Textfeld 10"/>
            <xdr:cNvSpPr txBox="1"/>
          </xdr:nvSpPr>
          <xdr:spPr>
            <a:xfrm>
              <a:off x="85725" y="20116800"/>
              <a:ext cx="16192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𝑝_𝐸1=𝑃_(𝑒𝑙,𝑁𝑒𝑛𝑛,𝐵𝐻𝐾𝑊1)/𝑃_(𝑒𝑙,𝑚𝑎𝑥) =</a:t>
              </a:r>
              <a:endParaRPr lang="de-DE" sz="1100"/>
            </a:p>
          </xdr:txBody>
        </xdr:sp>
      </mc:Fallback>
    </mc:AlternateContent>
    <xdr:clientData/>
  </xdr:oneCellAnchor>
  <xdr:oneCellAnchor>
    <xdr:from>
      <xdr:col>0</xdr:col>
      <xdr:colOff>257175</xdr:colOff>
      <xdr:row>110</xdr:row>
      <xdr:rowOff>133350</xdr:rowOff>
    </xdr:from>
    <xdr:ext cx="1443039" cy="565924"/>
    <mc:AlternateContent xmlns:mc="http://schemas.openxmlformats.org/markup-compatibility/2006" xmlns:a14="http://schemas.microsoft.com/office/drawing/2010/main">
      <mc:Choice Requires="a14">
        <xdr:sp macro="" textlink="">
          <xdr:nvSpPr>
            <xdr:cNvPr id="12" name="Textfeld 11"/>
            <xdr:cNvSpPr txBox="1"/>
          </xdr:nvSpPr>
          <xdr:spPr>
            <a:xfrm>
              <a:off x="257175" y="2055495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1</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12" name="Textfeld 11"/>
            <xdr:cNvSpPr txBox="1"/>
          </xdr:nvSpPr>
          <xdr:spPr>
            <a:xfrm>
              <a:off x="257175" y="2055495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𝑡_𝑠1=((1−𝑝_𝐸1)/𝑏)^(1/𝑐)=</a:t>
              </a:r>
              <a:endParaRPr lang="de-DE" sz="1100"/>
            </a:p>
          </xdr:txBody>
        </xdr:sp>
      </mc:Fallback>
    </mc:AlternateContent>
    <xdr:clientData/>
  </xdr:oneCellAnchor>
  <xdr:oneCellAnchor>
    <xdr:from>
      <xdr:col>0</xdr:col>
      <xdr:colOff>481011</xdr:colOff>
      <xdr:row>114</xdr:row>
      <xdr:rowOff>61912</xdr:rowOff>
    </xdr:from>
    <xdr:ext cx="1376363" cy="413768"/>
    <mc:AlternateContent xmlns:mc="http://schemas.openxmlformats.org/markup-compatibility/2006" xmlns:a14="http://schemas.microsoft.com/office/drawing/2010/main">
      <mc:Choice Requires="a14">
        <xdr:sp macro="" textlink="">
          <xdr:nvSpPr>
            <xdr:cNvPr id="13" name="Textfeld 12"/>
            <xdr:cNvSpPr txBox="1"/>
          </xdr:nvSpPr>
          <xdr:spPr>
            <a:xfrm>
              <a:off x="481011" y="21321712"/>
              <a:ext cx="1376363"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1</m:t>
                            </m:r>
                          </m:sub>
                        </m:sSub>
                      </m:num>
                      <m:den>
                        <m:r>
                          <a:rPr lang="de-DE" sz="1100" b="0" i="1">
                            <a:latin typeface="Cambria Math"/>
                          </a:rPr>
                          <m:t>8760</m:t>
                        </m:r>
                      </m:den>
                    </m:f>
                    <m:r>
                      <a:rPr lang="de-DE" sz="1100" b="0" i="1">
                        <a:latin typeface="Cambria Math"/>
                      </a:rPr>
                      <m:t>=</m:t>
                    </m:r>
                  </m:oMath>
                </m:oMathPara>
              </a14:m>
              <a:endParaRPr lang="de-DE" sz="1100"/>
            </a:p>
          </xdr:txBody>
        </xdr:sp>
      </mc:Choice>
      <mc:Fallback xmlns="">
        <xdr:sp macro="" textlink="">
          <xdr:nvSpPr>
            <xdr:cNvPr id="13" name="Textfeld 12"/>
            <xdr:cNvSpPr txBox="1"/>
          </xdr:nvSpPr>
          <xdr:spPr>
            <a:xfrm>
              <a:off x="481011" y="21321712"/>
              <a:ext cx="1376363"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𝑡_𝐸1=〖𝐵ℎ〗_1/8760=</a:t>
              </a:r>
              <a:endParaRPr lang="de-DE" sz="1100"/>
            </a:p>
          </xdr:txBody>
        </xdr:sp>
      </mc:Fallback>
    </mc:AlternateContent>
    <xdr:clientData/>
  </xdr:oneCellAnchor>
  <xdr:oneCellAnchor>
    <xdr:from>
      <xdr:col>0</xdr:col>
      <xdr:colOff>61911</xdr:colOff>
      <xdr:row>117</xdr:row>
      <xdr:rowOff>33337</xdr:rowOff>
    </xdr:from>
    <xdr:ext cx="3862389" cy="480453"/>
    <mc:AlternateContent xmlns:mc="http://schemas.openxmlformats.org/markup-compatibility/2006" xmlns:a14="http://schemas.microsoft.com/office/drawing/2010/main">
      <mc:Choice Requires="a14">
        <xdr:sp macro="" textlink="">
          <xdr:nvSpPr>
            <xdr:cNvPr id="14" name="Textfeld 13"/>
            <xdr:cNvSpPr txBox="1"/>
          </xdr:nvSpPr>
          <xdr:spPr>
            <a:xfrm>
              <a:off x="61911" y="22055137"/>
              <a:ext cx="3862389" cy="48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4" name="Textfeld 13"/>
            <xdr:cNvSpPr txBox="1"/>
          </xdr:nvSpPr>
          <xdr:spPr>
            <a:xfrm>
              <a:off x="61911" y="22055137"/>
              <a:ext cx="3862389" cy="48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𝐹_(𝐸𝑉,𝑚𝑎𝑥)=𝑡_𝐸1</a:t>
              </a:r>
              <a:r>
                <a:rPr lang="de-DE" sz="1100" b="0" i="0">
                  <a:solidFill>
                    <a:schemeClr val="tx1"/>
                  </a:solidFill>
                  <a:effectLst/>
                  <a:latin typeface="+mn-lt"/>
                  <a:ea typeface="+mn-ea"/>
                  <a:cs typeface="+mn-cs"/>
                </a:rPr>
                <a:t>−b⋅〖</a:t>
              </a:r>
              <a:r>
                <a:rPr lang="de-DE" sz="1100" b="0" i="0">
                  <a:solidFill>
                    <a:schemeClr val="tx1"/>
                  </a:solidFill>
                  <a:effectLst/>
                  <a:latin typeface="Cambria Math"/>
                  <a:ea typeface="+mn-ea"/>
                  <a:cs typeface="+mn-cs"/>
                </a:rPr>
                <a:t>𝑡_𝐸1</a:t>
              </a:r>
              <a:r>
                <a:rPr lang="de-DE" sz="1100" b="0" i="0">
                  <a:solidFill>
                    <a:schemeClr val="tx1"/>
                  </a:solidFill>
                  <a:effectLst/>
                  <a:latin typeface="+mn-lt"/>
                  <a:ea typeface="+mn-ea"/>
                  <a:cs typeface="+mn-cs"/>
                </a:rPr>
                <a:t>〗^(𝑐+1)/(𝑐+1)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𝑡_</a:t>
              </a:r>
              <a:r>
                <a:rPr lang="de-DE" sz="1100" b="0" i="0">
                  <a:solidFill>
                    <a:schemeClr val="tx1"/>
                  </a:solidFill>
                  <a:effectLst/>
                  <a:latin typeface="Cambria Math"/>
                  <a:ea typeface="+mn-ea"/>
                  <a:cs typeface="+mn-cs"/>
                </a:rPr>
                <a:t>𝑠</a:t>
              </a:r>
              <a:r>
                <a:rPr lang="de-DE" sz="1100" b="0" i="0">
                  <a:solidFill>
                    <a:schemeClr val="tx1"/>
                  </a:solidFill>
                  <a:effectLst/>
                  <a:latin typeface="+mn-lt"/>
                  <a:ea typeface="+mn-ea"/>
                  <a:cs typeface="+mn-cs"/>
                </a:rPr>
                <a:t>1−b⋅〖𝑡_</a:t>
              </a:r>
              <a:r>
                <a:rPr lang="de-DE" sz="1100" b="0" i="0">
                  <a:solidFill>
                    <a:schemeClr val="tx1"/>
                  </a:solidFill>
                  <a:effectLst/>
                  <a:latin typeface="Cambria Math"/>
                  <a:ea typeface="+mn-ea"/>
                  <a:cs typeface="+mn-cs"/>
                </a:rPr>
                <a:t>𝑠</a:t>
              </a:r>
              <a:r>
                <a:rPr lang="de-DE" sz="1100" b="0" i="0">
                  <a:solidFill>
                    <a:schemeClr val="tx1"/>
                  </a:solidFill>
                  <a:effectLst/>
                  <a:latin typeface="+mn-lt"/>
                  <a:ea typeface="+mn-ea"/>
                  <a:cs typeface="+mn-cs"/>
                </a:rPr>
                <a:t>1〗^(𝑐+1)/(𝑐+1)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𝑝_</a:t>
              </a:r>
              <a:r>
                <a:rPr lang="de-DE" sz="1100" b="0" i="0">
                  <a:solidFill>
                    <a:schemeClr val="tx1"/>
                  </a:solidFill>
                  <a:effectLst/>
                  <a:latin typeface="Cambria Math"/>
                  <a:ea typeface="+mn-ea"/>
                  <a:cs typeface="+mn-cs"/>
                </a:rPr>
                <a:t>𝐸</a:t>
              </a:r>
              <a:r>
                <a:rPr lang="de-DE" sz="1100" b="0" i="0">
                  <a:solidFill>
                    <a:schemeClr val="tx1"/>
                  </a:solidFill>
                  <a:effectLst/>
                  <a:latin typeface="+mn-lt"/>
                  <a:ea typeface="+mn-ea"/>
                  <a:cs typeface="+mn-cs"/>
                </a:rPr>
                <a:t>1⋅𝑡_𝑠1</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61911</xdr:colOff>
      <xdr:row>122</xdr:row>
      <xdr:rowOff>71437</xdr:rowOff>
    </xdr:from>
    <xdr:ext cx="3300413" cy="436914"/>
    <mc:AlternateContent xmlns:mc="http://schemas.openxmlformats.org/markup-compatibility/2006" xmlns:a14="http://schemas.microsoft.com/office/drawing/2010/main">
      <mc:Choice Requires="a14">
        <xdr:sp macro="" textlink="">
          <xdr:nvSpPr>
            <xdr:cNvPr id="15" name="Textfeld 14"/>
            <xdr:cNvSpPr txBox="1"/>
          </xdr:nvSpPr>
          <xdr:spPr>
            <a:xfrm>
              <a:off x="61911" y="23236237"/>
              <a:ext cx="3300413"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f>
                      <m:fPr>
                        <m:ctrlPr>
                          <a:rPr lang="de-DE" sz="1100" b="0" i="1">
                            <a:latin typeface="Cambria Math"/>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𝑚𝑎𝑥</m:t>
                            </m:r>
                          </m:sub>
                        </m:sSub>
                      </m:num>
                      <m:den>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𝑒𝑙</m:t>
                        </m:r>
                        <m:r>
                          <a:rPr lang="de-DE" sz="1100" b="0" i="1">
                            <a:latin typeface="Cambria Math"/>
                            <a:ea typeface="Cambria Math"/>
                          </a:rPr>
                          <m:t>,</m:t>
                        </m:r>
                        <m:r>
                          <a:rPr lang="de-DE" sz="1100" b="0" i="1">
                            <a:latin typeface="Cambria Math"/>
                            <a:ea typeface="Cambria Math"/>
                          </a:rPr>
                          <m:t>𝐵𝑒𝑑</m:t>
                        </m:r>
                      </m:sub>
                    </m:sSub>
                    <m:r>
                      <a:rPr lang="de-DE" sz="1100" b="0" i="1">
                        <a:latin typeface="Cambria Math"/>
                        <a:ea typeface="Cambria Math"/>
                      </a:rPr>
                      <m:t>=</m:t>
                    </m:r>
                    <m:f>
                      <m:fPr>
                        <m:ctrlPr>
                          <a:rPr lang="de-DE" sz="1100" b="0" i="1">
                            <a:solidFill>
                              <a:schemeClr val="tx1"/>
                            </a:solidFill>
                            <a:effectLst/>
                            <a:latin typeface="Cambria Math"/>
                            <a:ea typeface="+mn-ea"/>
                            <a:cs typeface="+mn-cs"/>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𝑚𝑎𝑥</m:t>
                            </m:r>
                          </m:sub>
                        </m:sSub>
                      </m:num>
                      <m:den>
                        <m:r>
                          <a:rPr lang="de-DE" sz="1100" b="0" i="1">
                            <a:solidFill>
                              <a:schemeClr val="tx1"/>
                            </a:solidFill>
                            <a:effectLst/>
                            <a:latin typeface="Cambria Math"/>
                            <a:ea typeface="+mn-ea"/>
                            <a:cs typeface="+mn-cs"/>
                          </a:rPr>
                          <m:t>𝑚</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𝑒𝑙</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5" name="Textfeld 14"/>
            <xdr:cNvSpPr txBox="1"/>
          </xdr:nvSpPr>
          <xdr:spPr>
            <a:xfrm>
              <a:off x="61911" y="23236237"/>
              <a:ext cx="3300413"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𝐸_(𝐸𝑉,𝑚𝑎𝑥)=</a:t>
              </a:r>
              <a:r>
                <a:rPr lang="de-DE" sz="1100" b="0" i="0">
                  <a:solidFill>
                    <a:schemeClr val="tx1"/>
                  </a:solidFill>
                  <a:effectLst/>
                  <a:latin typeface="+mn-lt"/>
                  <a:ea typeface="+mn-ea"/>
                  <a:cs typeface="+mn-cs"/>
                </a:rPr>
                <a:t>𝐹_(𝐸𝑉,𝑚𝑎𝑥)</a:t>
              </a:r>
              <a:r>
                <a:rPr lang="de-DE" sz="1100" b="0" i="0">
                  <a:solidFill>
                    <a:schemeClr val="tx1"/>
                  </a:solidFill>
                  <a:effectLst/>
                  <a:latin typeface="Cambria Math"/>
                  <a:ea typeface="+mn-ea"/>
                  <a:cs typeface="+mn-cs"/>
                </a:rPr>
                <a:t>/</a:t>
              </a:r>
              <a:r>
                <a:rPr lang="de-DE" sz="1100" b="0" i="0">
                  <a:latin typeface="Cambria Math"/>
                </a:rPr>
                <a:t>𝐹_𝐺𝑒𝑠𝑎𝑚𝑡 </a:t>
              </a:r>
              <a:r>
                <a:rPr lang="de-DE" sz="1100" b="0" i="0">
                  <a:latin typeface="Cambria Math"/>
                  <a:ea typeface="Cambria Math"/>
                </a:rPr>
                <a:t>⋅𝐸_(𝑒𝑙,𝐵𝑒𝑑)=</a:t>
              </a:r>
              <a:r>
                <a:rPr lang="de-DE" sz="1100" b="0" i="0">
                  <a:solidFill>
                    <a:schemeClr val="tx1"/>
                  </a:solidFill>
                  <a:effectLst/>
                  <a:latin typeface="+mn-lt"/>
                  <a:ea typeface="+mn-ea"/>
                  <a:cs typeface="+mn-cs"/>
                </a:rPr>
                <a:t>𝐹_(𝐸𝑉,𝑚𝑎𝑥)/</a:t>
              </a:r>
              <a:r>
                <a:rPr lang="de-DE" sz="1100" b="0" i="0">
                  <a:solidFill>
                    <a:schemeClr val="tx1"/>
                  </a:solidFill>
                  <a:effectLst/>
                  <a:latin typeface="Cambria Math"/>
                  <a:ea typeface="+mn-ea"/>
                  <a:cs typeface="+mn-cs"/>
                </a:rPr>
                <a:t>𝑚</a:t>
              </a:r>
              <a:r>
                <a:rPr lang="de-DE" sz="1100" b="0" i="0">
                  <a:solidFill>
                    <a:schemeClr val="tx1"/>
                  </a:solidFill>
                  <a:effectLst/>
                  <a:latin typeface="+mn-lt"/>
                  <a:ea typeface="+mn-ea"/>
                  <a:cs typeface="+mn-cs"/>
                </a:rPr>
                <a:t>⋅𝐸_(𝑒𝑙,𝐵𝑒𝑑)</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395287</xdr:colOff>
      <xdr:row>127</xdr:row>
      <xdr:rowOff>138112</xdr:rowOff>
    </xdr:from>
    <xdr:ext cx="1881188" cy="269304"/>
    <mc:AlternateContent xmlns:mc="http://schemas.openxmlformats.org/markup-compatibility/2006" xmlns:a14="http://schemas.microsoft.com/office/drawing/2010/main">
      <mc:Choice Requires="a14">
        <xdr:sp macro="" textlink="">
          <xdr:nvSpPr>
            <xdr:cNvPr id="16" name="Textfeld 15"/>
            <xdr:cNvSpPr txBox="1"/>
          </xdr:nvSpPr>
          <xdr:spPr>
            <a:xfrm>
              <a:off x="395287" y="24293512"/>
              <a:ext cx="1881188"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oMath>
                </m:oMathPara>
              </a14:m>
              <a:endParaRPr lang="de-DE" sz="1100"/>
            </a:p>
          </xdr:txBody>
        </xdr:sp>
      </mc:Choice>
      <mc:Fallback xmlns="">
        <xdr:sp macro="" textlink="">
          <xdr:nvSpPr>
            <xdr:cNvPr id="16" name="Textfeld 15"/>
            <xdr:cNvSpPr txBox="1"/>
          </xdr:nvSpPr>
          <xdr:spPr>
            <a:xfrm>
              <a:off x="395287" y="24293512"/>
              <a:ext cx="1881188"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𝐹_(𝐸𝑉,𝑚𝑎𝑥)=𝑡_𝐸1</a:t>
              </a:r>
              <a:r>
                <a:rPr lang="de-DE" sz="1100" b="0" i="0">
                  <a:latin typeface="Cambria Math"/>
                  <a:ea typeface="Cambria Math"/>
                </a:rPr>
                <a:t>⋅𝑝_𝐸1</a:t>
              </a:r>
              <a:endParaRPr lang="de-DE" sz="1100"/>
            </a:p>
          </xdr:txBody>
        </xdr:sp>
      </mc:Fallback>
    </mc:AlternateContent>
    <xdr:clientData/>
  </xdr:oneCellAnchor>
  <xdr:oneCellAnchor>
    <xdr:from>
      <xdr:col>2</xdr:col>
      <xdr:colOff>681036</xdr:colOff>
      <xdr:row>127</xdr:row>
      <xdr:rowOff>157162</xdr:rowOff>
    </xdr:from>
    <xdr:ext cx="2271713" cy="275653"/>
    <mc:AlternateContent xmlns:mc="http://schemas.openxmlformats.org/markup-compatibility/2006" xmlns:a14="http://schemas.microsoft.com/office/drawing/2010/main">
      <mc:Choice Requires="a14">
        <xdr:sp macro="" textlink="">
          <xdr:nvSpPr>
            <xdr:cNvPr id="17" name="Textfeld 16"/>
            <xdr:cNvSpPr txBox="1"/>
          </xdr:nvSpPr>
          <xdr:spPr>
            <a:xfrm>
              <a:off x="3090861" y="23741062"/>
              <a:ext cx="2271713" cy="275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𝐸</m:t>
                        </m:r>
                      </m:e>
                      <m:sub>
                        <m:r>
                          <a:rPr lang="de-DE" sz="1100" b="0" i="1">
                            <a:latin typeface="Cambria Math"/>
                          </a:rPr>
                          <m:t>𝑒𝑙</m:t>
                        </m:r>
                        <m:r>
                          <a:rPr lang="de-DE" sz="1100" b="0" i="1">
                            <a:latin typeface="Cambria Math"/>
                          </a:rPr>
                          <m:t>,</m:t>
                        </m:r>
                        <m:r>
                          <a:rPr lang="de-DE" sz="1100" b="0" i="1">
                            <a:latin typeface="Cambria Math"/>
                          </a:rPr>
                          <m:t>𝐵𝐻𝐾𝑊</m:t>
                        </m:r>
                        <m:r>
                          <a:rPr lang="de-DE" sz="1100" b="0" i="1">
                            <a:latin typeface="Cambria Math"/>
                          </a:rPr>
                          <m:t>1,</m:t>
                        </m:r>
                        <m:r>
                          <a:rPr lang="de-DE" sz="1100" b="0" i="1">
                            <a:latin typeface="Cambria Math"/>
                          </a:rPr>
                          <m:t>𝑔𝑒𝑠𝑎𝑚𝑡</m:t>
                        </m:r>
                      </m:sub>
                    </m:sSub>
                  </m:oMath>
                </m:oMathPara>
              </a14:m>
              <a:endParaRPr lang="de-DE" sz="1100"/>
            </a:p>
          </xdr:txBody>
        </xdr:sp>
      </mc:Choice>
      <mc:Fallback xmlns="">
        <xdr:sp macro="" textlink="">
          <xdr:nvSpPr>
            <xdr:cNvPr id="17" name="Textfeld 16"/>
            <xdr:cNvSpPr txBox="1"/>
          </xdr:nvSpPr>
          <xdr:spPr>
            <a:xfrm>
              <a:off x="3090861" y="23741062"/>
              <a:ext cx="2271713" cy="275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𝐸_(𝐸𝑉,𝑚𝑎𝑥)=𝐸_(𝑒𝑙,𝐵𝐻𝐾𝑊1,𝑔𝑒𝑠𝑎𝑚𝑡)</a:t>
              </a:r>
              <a:endParaRPr lang="de-DE" sz="1100"/>
            </a:p>
          </xdr:txBody>
        </xdr:sp>
      </mc:Fallback>
    </mc:AlternateContent>
    <xdr:clientData/>
  </xdr:oneCellAnchor>
  <xdr:twoCellAnchor>
    <xdr:from>
      <xdr:col>0</xdr:col>
      <xdr:colOff>347662</xdr:colOff>
      <xdr:row>150</xdr:row>
      <xdr:rowOff>71437</xdr:rowOff>
    </xdr:from>
    <xdr:to>
      <xdr:col>5</xdr:col>
      <xdr:colOff>333375</xdr:colOff>
      <xdr:row>166</xdr:row>
      <xdr:rowOff>28575</xdr:rowOff>
    </xdr:to>
    <xdr:graphicFrame macro="">
      <xdr:nvGraphicFramePr>
        <xdr:cNvPr id="18" name="Diagramm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428625</xdr:colOff>
      <xdr:row>130</xdr:row>
      <xdr:rowOff>0</xdr:rowOff>
    </xdr:from>
    <xdr:to>
      <xdr:col>5</xdr:col>
      <xdr:colOff>476249</xdr:colOff>
      <xdr:row>146</xdr:row>
      <xdr:rowOff>57150</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104774</xdr:colOff>
      <xdr:row>199</xdr:row>
      <xdr:rowOff>119062</xdr:rowOff>
    </xdr:from>
    <xdr:ext cx="3819525" cy="1014414"/>
    <mc:AlternateContent xmlns:mc="http://schemas.openxmlformats.org/markup-compatibility/2006" xmlns:a14="http://schemas.microsoft.com/office/drawing/2010/main">
      <mc:Choice Requires="a14">
        <xdr:sp macro="" textlink="">
          <xdr:nvSpPr>
            <xdr:cNvPr id="20" name="Textfeld 19"/>
            <xdr:cNvSpPr txBox="1"/>
          </xdr:nvSpPr>
          <xdr:spPr>
            <a:xfrm>
              <a:off x="104774" y="38590537"/>
              <a:ext cx="3819525" cy="1014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sSub>
                          <m:sSubPr>
                            <m:ctrlPr>
                              <a:rPr lang="de-DE" sz="1100" b="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sup>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m:t>
                            </m:r>
                          </m:sub>
                        </m:sSub>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r>
                      <a:rPr lang="de-DE" sz="1100" b="0" i="1">
                        <a:latin typeface="Cambria Math"/>
                      </a:rPr>
                      <m:t>=</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𝑚</m:t>
                        </m:r>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20" name="Textfeld 19"/>
            <xdr:cNvSpPr txBox="1"/>
          </xdr:nvSpPr>
          <xdr:spPr>
            <a:xfrm>
              <a:off x="104774" y="38590537"/>
              <a:ext cx="3819525" cy="1014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𝐹_(𝐸𝑉,𝑚𝑖𝑛)=∫25_0^(𝑡_𝐸1)▒〖𝑝_∗ (𝑡)</a:t>
              </a:r>
              <a:r>
                <a:rPr lang="de-DE" sz="1100" b="0" i="0">
                  <a:latin typeface="Cambria Math"/>
                  <a:ea typeface="Cambria Math"/>
                </a:rPr>
                <a:t>⋅𝑑𝑡〗</a:t>
              </a:r>
              <a:r>
                <a:rPr lang="de-DE" sz="1100" b="0" i="0">
                  <a:latin typeface="Cambria Math"/>
                </a:rPr>
                <a:t>−∫25_0^(𝑡_(∗,𝑆1))▒〖</a:t>
              </a:r>
              <a:r>
                <a:rPr lang="de-DE" sz="1100" b="0" i="0">
                  <a:solidFill>
                    <a:schemeClr val="tx1"/>
                  </a:solidFill>
                  <a:effectLst/>
                  <a:latin typeface="+mn-lt"/>
                  <a:ea typeface="+mn-ea"/>
                  <a:cs typeface="+mn-cs"/>
                </a:rPr>
                <a:t>𝑝_∗</a:t>
              </a:r>
              <a:r>
                <a:rPr lang="de-DE" sz="1100" b="0" i="0">
                  <a:solidFill>
                    <a:schemeClr val="tx1"/>
                  </a:solidFill>
                  <a:effectLst/>
                  <a:latin typeface="Cambria Math"/>
                  <a:ea typeface="+mn-ea"/>
                  <a:cs typeface="+mn-cs"/>
                </a:rPr>
                <a:t> (</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a:t>
              </a:r>
              <a:r>
                <a:rPr lang="de-DE" sz="1100" b="0" i="0">
                  <a:latin typeface="Cambria Math"/>
                </a:rPr>
                <a:t>+𝑡_(∗,𝑆1)</a:t>
              </a:r>
              <a:r>
                <a:rPr lang="de-DE" sz="1100" b="0" i="0">
                  <a:latin typeface="Cambria Math"/>
                  <a:ea typeface="Cambria Math"/>
                </a:rPr>
                <a:t>⋅𝑝_𝐸1</a:t>
              </a:r>
              <a:r>
                <a:rPr lang="de-DE" sz="1100" b="0" i="0">
                  <a:latin typeface="Cambria Math"/>
                </a:rPr>
                <a:t>=</a:t>
              </a:r>
              <a:r>
                <a:rPr lang="de-DE" sz="1100" b="0" i="0">
                  <a:solidFill>
                    <a:schemeClr val="tx1"/>
                  </a:solidFill>
                  <a:effectLst/>
                  <a:latin typeface="+mn-lt"/>
                  <a:ea typeface="+mn-ea"/>
                  <a:cs typeface="+mn-cs"/>
                </a:rPr>
                <a:t>(𝑚−𝑡_𝑆1+𝑏⋅〖𝑡_𝑆1〗^(𝑐+1)/(𝑐+1)+𝑡_𝑆1⋅𝑝_𝐸1 )⋅𝑡_𝐸1</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419101</xdr:colOff>
      <xdr:row>208</xdr:row>
      <xdr:rowOff>80962</xdr:rowOff>
    </xdr:from>
    <xdr:ext cx="2190749" cy="423834"/>
    <mc:AlternateContent xmlns:mc="http://schemas.openxmlformats.org/markup-compatibility/2006" xmlns:a14="http://schemas.microsoft.com/office/drawing/2010/main">
      <mc:Choice Requires="a14">
        <xdr:sp macro="" textlink="">
          <xdr:nvSpPr>
            <xdr:cNvPr id="23" name="Textfeld 22"/>
            <xdr:cNvSpPr txBox="1"/>
          </xdr:nvSpPr>
          <xdr:spPr>
            <a:xfrm>
              <a:off x="419101" y="36733162"/>
              <a:ext cx="2190749"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𝑚𝑖𝑛</m:t>
                        </m:r>
                      </m:sub>
                    </m:sSub>
                    <m:r>
                      <a:rPr lang="de-DE" sz="1100" b="0" i="1">
                        <a:latin typeface="Cambria Math"/>
                      </a:rPr>
                      <m:t>=</m:t>
                    </m:r>
                    <m:f>
                      <m:fPr>
                        <m:ctrlPr>
                          <a:rPr lang="de-DE" sz="1100" b="0" i="1">
                            <a:latin typeface="Cambria Math"/>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sub>
                        </m:sSub>
                      </m:num>
                      <m:den>
                        <m:r>
                          <a:rPr lang="de-DE" sz="1100" b="0" i="1">
                            <a:latin typeface="Cambria Math"/>
                          </a:rPr>
                          <m:t>𝑚</m:t>
                        </m:r>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𝑒𝑙</m:t>
                        </m:r>
                        <m:r>
                          <a:rPr lang="de-DE" sz="1100" b="0" i="1">
                            <a:latin typeface="Cambria Math"/>
                            <a:ea typeface="Cambria Math"/>
                          </a:rPr>
                          <m:t>,</m:t>
                        </m:r>
                        <m:r>
                          <a:rPr lang="de-DE" sz="1100" b="0" i="1">
                            <a:latin typeface="Cambria Math"/>
                            <a:ea typeface="Cambria Math"/>
                          </a:rPr>
                          <m:t>𝐵𝑒𝑑</m:t>
                        </m:r>
                        <m:r>
                          <a:rPr lang="de-DE" sz="1100" b="0" i="1">
                            <a:latin typeface="Cambria Math"/>
                            <a:ea typeface="Cambria Math"/>
                          </a:rPr>
                          <m:t>.</m:t>
                        </m:r>
                      </m:sub>
                    </m:sSub>
                    <m:r>
                      <a:rPr lang="de-DE" sz="1100" b="0" i="1">
                        <a:latin typeface="Cambria Math"/>
                        <a:ea typeface="Cambria Math"/>
                      </a:rPr>
                      <m:t>=</m:t>
                    </m:r>
                  </m:oMath>
                </m:oMathPara>
              </a14:m>
              <a:endParaRPr lang="de-DE" sz="1100"/>
            </a:p>
          </xdr:txBody>
        </xdr:sp>
      </mc:Choice>
      <mc:Fallback xmlns="">
        <xdr:sp macro="" textlink="">
          <xdr:nvSpPr>
            <xdr:cNvPr id="23" name="Textfeld 22"/>
            <xdr:cNvSpPr txBox="1"/>
          </xdr:nvSpPr>
          <xdr:spPr>
            <a:xfrm>
              <a:off x="419101" y="36733162"/>
              <a:ext cx="2190749"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𝐸_(𝐸𝑉,𝑚𝑖𝑛)=</a:t>
              </a:r>
              <a:r>
                <a:rPr lang="de-DE" sz="1100" b="0" i="0">
                  <a:solidFill>
                    <a:schemeClr val="tx1"/>
                  </a:solidFill>
                  <a:effectLst/>
                  <a:latin typeface="Cambria Math"/>
                  <a:ea typeface="+mn-ea"/>
                  <a:cs typeface="+mn-cs"/>
                </a:rPr>
                <a:t>𝐹_(𝐸𝑉,𝑚𝑖𝑛)/</a:t>
              </a:r>
              <a:r>
                <a:rPr lang="de-DE" sz="1100" b="0" i="0">
                  <a:latin typeface="Cambria Math"/>
                </a:rPr>
                <a:t>𝑚</a:t>
              </a:r>
              <a:r>
                <a:rPr lang="de-DE" sz="1100" b="0" i="0">
                  <a:latin typeface="Cambria Math"/>
                  <a:ea typeface="Cambria Math"/>
                </a:rPr>
                <a:t>⋅𝐸_(𝑒𝑙,𝐵𝑒𝑑.)=</a:t>
              </a:r>
              <a:endParaRPr lang="de-DE" sz="1100"/>
            </a:p>
          </xdr:txBody>
        </xdr:sp>
      </mc:Fallback>
    </mc:AlternateContent>
    <xdr:clientData/>
  </xdr:oneCellAnchor>
  <xdr:oneCellAnchor>
    <xdr:from>
      <xdr:col>0</xdr:col>
      <xdr:colOff>119062</xdr:colOff>
      <xdr:row>238</xdr:row>
      <xdr:rowOff>138112</xdr:rowOff>
    </xdr:from>
    <xdr:ext cx="2509838" cy="283411"/>
    <mc:AlternateContent xmlns:mc="http://schemas.openxmlformats.org/markup-compatibility/2006" xmlns:a14="http://schemas.microsoft.com/office/drawing/2010/main">
      <mc:Choice Requires="a14">
        <xdr:sp macro="" textlink="">
          <xdr:nvSpPr>
            <xdr:cNvPr id="26" name="Textfeld 25"/>
            <xdr:cNvSpPr txBox="1"/>
          </xdr:nvSpPr>
          <xdr:spPr>
            <a:xfrm>
              <a:off x="119062" y="40686037"/>
              <a:ext cx="2509838" cy="28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m:t>
                            </m:r>
                            <m:r>
                              <a:rPr lang="de-DE" sz="1100" b="0" i="1">
                                <a:latin typeface="Cambria Math"/>
                              </a:rPr>
                              <m:t>𝑛</m:t>
                            </m:r>
                          </m:sub>
                        </m:sSub>
                        <m:r>
                          <a:rPr lang="de-DE" sz="1100" b="0" i="1">
                            <a:latin typeface="Cambria Math"/>
                          </a:rPr>
                          <m:t>−</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m:t>
                            </m:r>
                            <m:r>
                              <a:rPr lang="de-DE" sz="1100" b="0" i="1">
                                <a:latin typeface="Cambria Math"/>
                              </a:rPr>
                              <m:t>𝑛</m:t>
                            </m:r>
                            <m:r>
                              <a:rPr lang="de-DE" sz="1100" b="0" i="1">
                                <a:latin typeface="Cambria Math"/>
                              </a:rPr>
                              <m:t>−1</m:t>
                            </m:r>
                          </m:sub>
                        </m:sSub>
                      </m:e>
                    </m:d>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𝐸𝑛</m:t>
                        </m:r>
                      </m:sub>
                    </m:sSub>
                  </m:oMath>
                </m:oMathPara>
              </a14:m>
              <a:endParaRPr lang="de-DE" sz="1100"/>
            </a:p>
          </xdr:txBody>
        </xdr:sp>
      </mc:Choice>
      <mc:Fallback xmlns="">
        <xdr:sp macro="" textlink="">
          <xdr:nvSpPr>
            <xdr:cNvPr id="26" name="Textfeld 25"/>
            <xdr:cNvSpPr txBox="1"/>
          </xdr:nvSpPr>
          <xdr:spPr>
            <a:xfrm>
              <a:off x="119062" y="40686037"/>
              <a:ext cx="2509838" cy="28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𝐹_(𝐸𝑉,𝑚𝑖𝑛,𝑛)=(𝑝_(𝐸,𝑛)−𝑝_(𝐸,𝑛−1) )</a:t>
              </a:r>
              <a:r>
                <a:rPr lang="de-DE" sz="1100" b="0" i="0">
                  <a:latin typeface="Cambria Math"/>
                  <a:ea typeface="Cambria Math"/>
                </a:rPr>
                <a:t>⋅𝑡_𝐸𝑛</a:t>
              </a:r>
              <a:endParaRPr lang="de-DE" sz="1100"/>
            </a:p>
          </xdr:txBody>
        </xdr:sp>
      </mc:Fallback>
    </mc:AlternateContent>
    <xdr:clientData/>
  </xdr:oneCellAnchor>
  <xdr:oneCellAnchor>
    <xdr:from>
      <xdr:col>0</xdr:col>
      <xdr:colOff>461961</xdr:colOff>
      <xdr:row>247</xdr:row>
      <xdr:rowOff>61912</xdr:rowOff>
    </xdr:from>
    <xdr:ext cx="4005263" cy="600357"/>
    <mc:AlternateContent xmlns:mc="http://schemas.openxmlformats.org/markup-compatibility/2006" xmlns:a14="http://schemas.microsoft.com/office/drawing/2010/main">
      <mc:Choice Requires="a14">
        <xdr:sp macro="" textlink="">
          <xdr:nvSpPr>
            <xdr:cNvPr id="27" name="Textfeld 26"/>
            <xdr:cNvSpPr txBox="1"/>
          </xdr:nvSpPr>
          <xdr:spPr>
            <a:xfrm>
              <a:off x="461961" y="42286237"/>
              <a:ext cx="400526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𝐸𝑛</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𝑆𝑛</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𝐸𝑛</m:t>
                        </m:r>
                        <m:r>
                          <a:rPr lang="de-DE" sz="1100" b="0" i="1">
                            <a:latin typeface="Cambria Math"/>
                            <a:ea typeface="Cambria Math"/>
                          </a:rPr>
                          <m:t>−1</m:t>
                        </m:r>
                      </m:sub>
                    </m:sSub>
                  </m:oMath>
                </m:oMathPara>
              </a14:m>
              <a:endParaRPr lang="de-DE" sz="1100"/>
            </a:p>
          </xdr:txBody>
        </xdr:sp>
      </mc:Choice>
      <mc:Fallback xmlns="">
        <xdr:sp macro="" textlink="">
          <xdr:nvSpPr>
            <xdr:cNvPr id="27" name="Textfeld 26"/>
            <xdr:cNvSpPr txBox="1"/>
          </xdr:nvSpPr>
          <xdr:spPr>
            <a:xfrm>
              <a:off x="461961" y="42286237"/>
              <a:ext cx="400526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𝐹_(𝐸𝑉,𝑚𝑖𝑛,𝑛)=∫25_0^(𝑡_𝐸𝑛)▒〖𝑝(𝑡)</a:t>
              </a:r>
              <a:r>
                <a:rPr lang="de-DE" sz="1100" b="0" i="0">
                  <a:latin typeface="Cambria Math"/>
                  <a:ea typeface="Cambria Math"/>
                </a:rPr>
                <a:t>⋅𝑑𝑡〗</a:t>
              </a:r>
              <a:r>
                <a:rPr lang="de-DE" sz="1100" b="0" i="0">
                  <a:latin typeface="Cambria Math"/>
                </a:rPr>
                <a:t>−∫25_0^(𝑡_𝑆𝑛)▒〖𝑝(𝑡)</a:t>
              </a:r>
              <a:r>
                <a:rPr lang="de-DE" sz="1100" b="0" i="0">
                  <a:latin typeface="Cambria Math"/>
                  <a:ea typeface="Cambria Math"/>
                </a:rPr>
                <a:t>⋅𝑑𝑡〗</a:t>
              </a:r>
              <a:r>
                <a:rPr lang="de-DE" sz="1100" b="0" i="0">
                  <a:latin typeface="Cambria Math"/>
                </a:rPr>
                <a:t>+𝑡_𝑆𝑛</a:t>
              </a:r>
              <a:r>
                <a:rPr lang="de-DE" sz="1100" b="0" i="0">
                  <a:latin typeface="Cambria Math"/>
                  <a:ea typeface="Cambria Math"/>
                </a:rPr>
                <a:t>⋅𝑝_𝐸𝑛−𝑡_𝐸𝑛⋅𝑝_(𝐸𝑛−1)</a:t>
              </a:r>
              <a:endParaRPr lang="de-DE" sz="1100"/>
            </a:p>
          </xdr:txBody>
        </xdr:sp>
      </mc:Fallback>
    </mc:AlternateContent>
    <xdr:clientData/>
  </xdr:oneCellAnchor>
  <xdr:oneCellAnchor>
    <xdr:from>
      <xdr:col>0</xdr:col>
      <xdr:colOff>9525</xdr:colOff>
      <xdr:row>255</xdr:row>
      <xdr:rowOff>61912</xdr:rowOff>
    </xdr:from>
    <xdr:ext cx="6000750" cy="637290"/>
    <mc:AlternateContent xmlns:mc="http://schemas.openxmlformats.org/markup-compatibility/2006" xmlns:a14="http://schemas.microsoft.com/office/drawing/2010/main">
      <mc:Choice Requires="a14">
        <xdr:sp macro="" textlink="">
          <xdr:nvSpPr>
            <xdr:cNvPr id="28" name="Textfeld 27"/>
            <xdr:cNvSpPr txBox="1"/>
          </xdr:nvSpPr>
          <xdr:spPr>
            <a:xfrm>
              <a:off x="9525" y="44067412"/>
              <a:ext cx="6000750" cy="637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𝐸𝑛</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sup>
                          <m:e>
                            <m:r>
                              <a:rPr lang="de-DE" sz="1100" b="0" i="1">
                                <a:solidFill>
                                  <a:schemeClr val="tx1"/>
                                </a:solidFill>
                                <a:effectLst/>
                                <a:latin typeface="Cambria Math"/>
                                <a:ea typeface="+mn-ea"/>
                                <a:cs typeface="+mn-cs"/>
                              </a:rPr>
                              <m:t>𝑝</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𝑡</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𝑠𝑛</m:t>
                            </m:r>
                            <m:r>
                              <a:rPr lang="de-DE" sz="1100" b="0" i="1">
                                <a:solidFill>
                                  <a:schemeClr val="tx1"/>
                                </a:solidFill>
                                <a:effectLst/>
                                <a:latin typeface="Cambria Math"/>
                                <a:ea typeface="Cambria Math"/>
                                <a:cs typeface="+mn-cs"/>
                              </a:rPr>
                              <m:t>−1</m:t>
                            </m:r>
                          </m:sub>
                        </m:sSub>
                      </m:e>
                    </m:d>
                  </m:oMath>
                </m:oMathPara>
              </a14:m>
              <a:endParaRPr lang="de-DE" sz="1100"/>
            </a:p>
          </xdr:txBody>
        </xdr:sp>
      </mc:Choice>
      <mc:Fallback xmlns="">
        <xdr:sp macro="" textlink="">
          <xdr:nvSpPr>
            <xdr:cNvPr id="28" name="Textfeld 27"/>
            <xdr:cNvSpPr txBox="1"/>
          </xdr:nvSpPr>
          <xdr:spPr>
            <a:xfrm>
              <a:off x="9525" y="44067412"/>
              <a:ext cx="6000750" cy="637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𝐹_(𝐸𝑉,𝑚𝑖𝑛,𝑛)=∫1_0^(𝑡_𝐸𝑛)</a:t>
              </a:r>
              <a:r>
                <a:rPr lang="de-DE" sz="1100" b="0" i="0">
                  <a:latin typeface="Cambria Math"/>
                  <a:ea typeface="Cambria Math"/>
                </a:rPr>
                <a:t>▒〖</a:t>
              </a:r>
              <a:r>
                <a:rPr lang="de-DE" sz="1100" b="0" i="0">
                  <a:latin typeface="Cambria Math"/>
                </a:rPr>
                <a:t>𝑝(𝑡)⋅</a:t>
              </a:r>
              <a:r>
                <a:rPr lang="de-DE" sz="1100" b="0" i="0">
                  <a:latin typeface="Cambria Math"/>
                  <a:ea typeface="Cambria Math"/>
                </a:rPr>
                <a:t>𝑑𝑡〗</a:t>
              </a:r>
              <a:r>
                <a:rPr lang="de-DE" sz="1100" b="0" i="0">
                  <a:latin typeface="Cambria Math"/>
                </a:rPr>
                <a:t>−</a:t>
              </a:r>
              <a:r>
                <a:rPr lang="de-DE" sz="1100" b="0" i="0">
                  <a:solidFill>
                    <a:schemeClr val="tx1"/>
                  </a:solidFill>
                  <a:effectLst/>
                  <a:latin typeface="Cambria Math"/>
                  <a:ea typeface="+mn-ea"/>
                  <a:cs typeface="+mn-cs"/>
                </a:rPr>
                <a:t>∫1_0^(𝑡_𝑆𝑛)▒〖𝑝(𝑡)⋅𝑑𝑡〗+𝑡_𝑆𝑛⋅𝑝_𝐸𝑛−(∫1_0^(𝑡_𝐸𝑛)▒〖𝑝(𝑡)⋅𝑑𝑡〗−∫1_0^(𝑡_(𝑆𝑛−1))</a:t>
              </a:r>
              <a:r>
                <a:rPr lang="de-DE" sz="1100" b="0" i="0">
                  <a:solidFill>
                    <a:schemeClr val="tx1"/>
                  </a:solidFill>
                  <a:effectLst/>
                  <a:latin typeface="Cambria Math"/>
                  <a:ea typeface="Cambria Math"/>
                  <a:cs typeface="+mn-cs"/>
                </a:rPr>
                <a:t>▒</a:t>
              </a:r>
              <a:r>
                <a:rPr lang="de-DE" sz="1100" b="0" i="0">
                  <a:solidFill>
                    <a:schemeClr val="tx1"/>
                  </a:solidFill>
                  <a:effectLst/>
                  <a:latin typeface="Cambria Math"/>
                  <a:ea typeface="+mn-ea"/>
                  <a:cs typeface="+mn-cs"/>
                </a:rPr>
                <a:t>〖𝑝(𝑡)</a:t>
              </a:r>
              <a:r>
                <a:rPr lang="de-DE" sz="1100" b="0" i="0">
                  <a:solidFill>
                    <a:schemeClr val="tx1"/>
                  </a:solidFill>
                  <a:effectLst/>
                  <a:latin typeface="Cambria Math"/>
                  <a:ea typeface="Cambria Math"/>
                  <a:cs typeface="+mn-cs"/>
                </a:rPr>
                <a:t>⋅𝑑𝑡</a:t>
              </a:r>
              <a:r>
                <a:rPr lang="de-DE" sz="1100" b="0" i="0">
                  <a:solidFill>
                    <a:schemeClr val="tx1"/>
                  </a:solidFill>
                  <a:effectLst/>
                  <a:latin typeface="Cambria Math"/>
                  <a:ea typeface="+mn-ea"/>
                  <a:cs typeface="+mn-cs"/>
                </a:rPr>
                <a:t>〗+𝑝_(𝐸𝑛−1)</a:t>
              </a:r>
              <a:r>
                <a:rPr lang="de-DE" sz="1100" b="0" i="0">
                  <a:solidFill>
                    <a:schemeClr val="tx1"/>
                  </a:solidFill>
                  <a:effectLst/>
                  <a:latin typeface="Cambria Math"/>
                  <a:ea typeface="Cambria Math"/>
                  <a:cs typeface="+mn-cs"/>
                </a:rPr>
                <a:t>⋅𝑡_(𝑠𝑛−1) )</a:t>
              </a:r>
              <a:endParaRPr lang="de-DE" sz="1100"/>
            </a:p>
          </xdr:txBody>
        </xdr:sp>
      </mc:Fallback>
    </mc:AlternateContent>
    <xdr:clientData/>
  </xdr:oneCellAnchor>
  <xdr:oneCellAnchor>
    <xdr:from>
      <xdr:col>0</xdr:col>
      <xdr:colOff>185736</xdr:colOff>
      <xdr:row>259</xdr:row>
      <xdr:rowOff>61912</xdr:rowOff>
    </xdr:from>
    <xdr:ext cx="4729164" cy="597536"/>
    <mc:AlternateContent xmlns:mc="http://schemas.openxmlformats.org/markup-compatibility/2006" xmlns:a14="http://schemas.microsoft.com/office/drawing/2010/main">
      <mc:Choice Requires="a14">
        <xdr:sp macro="" textlink="">
          <xdr:nvSpPr>
            <xdr:cNvPr id="29" name="Textfeld 28"/>
            <xdr:cNvSpPr txBox="1"/>
          </xdr:nvSpPr>
          <xdr:spPr>
            <a:xfrm>
              <a:off x="185736" y="44829412"/>
              <a:ext cx="4729164" cy="597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𝑡</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29" name="Textfeld 28"/>
            <xdr:cNvSpPr txBox="1"/>
          </xdr:nvSpPr>
          <xdr:spPr>
            <a:xfrm>
              <a:off x="185736" y="44829412"/>
              <a:ext cx="4729164" cy="597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Cambria Math"/>
                  <a:ea typeface="+mn-ea"/>
                  <a:cs typeface="+mn-cs"/>
                </a:rPr>
                <a:t>𝐹_(𝐸𝑉,𝑚𝑖𝑛,𝑛)=∫1_0^(𝑡_(𝑆𝑛−1))▒〖𝑝(𝑡)⋅𝑑𝑡〗−∫1_0^(𝑡_𝑆𝑛)▒〖𝑝(𝑡)⋅𝑑𝑡〗+𝑡_𝑆𝑛⋅𝑝_𝐸𝑛−𝑝_(𝐸𝑛−1)⋅𝑡_(𝑠𝑛−1)</a:t>
              </a:r>
              <a:endParaRPr lang="de-DE" sz="1100"/>
            </a:p>
          </xdr:txBody>
        </xdr:sp>
      </mc:Fallback>
    </mc:AlternateContent>
    <xdr:clientData/>
  </xdr:oneCellAnchor>
  <xdr:oneCellAnchor>
    <xdr:from>
      <xdr:col>0</xdr:col>
      <xdr:colOff>138112</xdr:colOff>
      <xdr:row>263</xdr:row>
      <xdr:rowOff>14287</xdr:rowOff>
    </xdr:from>
    <xdr:ext cx="4967288" cy="475771"/>
    <mc:AlternateContent xmlns:mc="http://schemas.openxmlformats.org/markup-compatibility/2006" xmlns:a14="http://schemas.microsoft.com/office/drawing/2010/main">
      <mc:Choice Requires="a14">
        <xdr:sp macro="" textlink="">
          <xdr:nvSpPr>
            <xdr:cNvPr id="30" name="Textfeld 29"/>
            <xdr:cNvSpPr txBox="1"/>
          </xdr:nvSpPr>
          <xdr:spPr>
            <a:xfrm>
              <a:off x="138112" y="45515212"/>
              <a:ext cx="4967288"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0">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r>
                                  <a:rPr lang="de-DE" sz="1100" b="0" i="1">
                                    <a:solidFill>
                                      <a:schemeClr val="tx1"/>
                                    </a:solidFill>
                                    <a:effectLst/>
                                    <a:latin typeface="Cambria Math"/>
                                    <a:ea typeface="Cambria Math"/>
                                    <a:cs typeface="+mn-cs"/>
                                  </a:rPr>
                                  <m:t>−1</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30" name="Textfeld 29"/>
            <xdr:cNvSpPr txBox="1"/>
          </xdr:nvSpPr>
          <xdr:spPr>
            <a:xfrm>
              <a:off x="138112" y="45515212"/>
              <a:ext cx="4967288"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mn-lt"/>
                  <a:ea typeface="+mn-ea"/>
                  <a:cs typeface="+mn-cs"/>
                </a:rPr>
                <a:t>𝐹_(𝐸𝑉,𝑚𝑖𝑛,𝑛)</a:t>
              </a:r>
              <a:r>
                <a:rPr lang="de-DE" sz="1100" b="0" i="0">
                  <a:solidFill>
                    <a:schemeClr val="tx1"/>
                  </a:solidFill>
                  <a:effectLst/>
                  <a:latin typeface="Cambria Math"/>
                  <a:ea typeface="+mn-ea"/>
                  <a:cs typeface="+mn-cs"/>
                </a:rPr>
                <a:t>=𝑡_(𝑆𝑛−1)−𝑏</a:t>
              </a:r>
              <a:r>
                <a:rPr lang="de-DE" sz="1100" b="0" i="0">
                  <a:solidFill>
                    <a:schemeClr val="tx1"/>
                  </a:solidFill>
                  <a:effectLst/>
                  <a:latin typeface="Cambria Math"/>
                  <a:ea typeface="Cambria Math"/>
                  <a:cs typeface="+mn-cs"/>
                </a:rPr>
                <a:t>⋅〖𝑡_(𝑆𝑛−1)〗^(𝑐+1)/(𝑐+1)−(𝑡_𝑆𝑛−𝑏⋅〖𝑡_𝑆𝑛〗^(𝑐+1)/(𝑐+1))+</a:t>
              </a:r>
              <a:r>
                <a:rPr lang="de-DE" sz="1100" b="0" i="0">
                  <a:solidFill>
                    <a:schemeClr val="tx1"/>
                  </a:solidFill>
                  <a:effectLst/>
                  <a:latin typeface="+mn-lt"/>
                  <a:ea typeface="+mn-ea"/>
                  <a:cs typeface="+mn-cs"/>
                </a:rPr>
                <a:t>𝑡_𝑆𝑛⋅𝑝_𝐸𝑛−𝑝_(𝐸𝑛−1)⋅𝑡_(𝑠𝑛−1)</a:t>
              </a:r>
              <a:endParaRPr lang="de-DE" sz="1100"/>
            </a:p>
          </xdr:txBody>
        </xdr:sp>
      </mc:Fallback>
    </mc:AlternateContent>
    <xdr:clientData/>
  </xdr:oneCellAnchor>
  <xdr:oneCellAnchor>
    <xdr:from>
      <xdr:col>0</xdr:col>
      <xdr:colOff>442911</xdr:colOff>
      <xdr:row>250</xdr:row>
      <xdr:rowOff>147637</xdr:rowOff>
    </xdr:from>
    <xdr:ext cx="4614864" cy="475771"/>
    <mc:AlternateContent xmlns:mc="http://schemas.openxmlformats.org/markup-compatibility/2006" xmlns:a14="http://schemas.microsoft.com/office/drawing/2010/main">
      <mc:Choice Requires="a14">
        <xdr:sp macro="" textlink="">
          <xdr:nvSpPr>
            <xdr:cNvPr id="31" name="Textfeld 30"/>
            <xdr:cNvSpPr txBox="1"/>
          </xdr:nvSpPr>
          <xdr:spPr>
            <a:xfrm>
              <a:off x="442911" y="42943462"/>
              <a:ext cx="4614864"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𝐸𝑛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31" name="Textfeld 30"/>
            <xdr:cNvSpPr txBox="1"/>
          </xdr:nvSpPr>
          <xdr:spPr>
            <a:xfrm>
              <a:off x="442911" y="42943462"/>
              <a:ext cx="4614864"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mn-lt"/>
                  <a:ea typeface="+mn-ea"/>
                  <a:cs typeface="+mn-cs"/>
                </a:rPr>
                <a:t>𝐹_(𝐸𝑉,𝑚𝑖𝑛,𝑛)</a:t>
              </a:r>
              <a:r>
                <a:rPr lang="de-DE" sz="1100" b="0" i="0">
                  <a:solidFill>
                    <a:schemeClr val="tx1"/>
                  </a:solidFill>
                  <a:effectLst/>
                  <a:latin typeface="Cambria Math"/>
                  <a:ea typeface="+mn-ea"/>
                  <a:cs typeface="+mn-cs"/>
                </a:rPr>
                <a:t>=𝑡_𝐸𝑛−𝑏</a:t>
              </a:r>
              <a:r>
                <a:rPr lang="de-DE" sz="1100" b="0" i="0">
                  <a:solidFill>
                    <a:schemeClr val="tx1"/>
                  </a:solidFill>
                  <a:effectLst/>
                  <a:latin typeface="Cambria Math"/>
                  <a:ea typeface="Cambria Math"/>
                  <a:cs typeface="+mn-cs"/>
                </a:rPr>
                <a:t>⋅〖𝑡_𝐸𝑛〗^(𝑐+1)/(𝑐+1)−(𝑡_𝑆𝑛−𝑏⋅〖𝑡_𝑆𝑛〗^(𝑐+1)/(𝑐+1))+</a:t>
              </a:r>
              <a:r>
                <a:rPr lang="de-DE" sz="1100" b="0" i="0">
                  <a:solidFill>
                    <a:schemeClr val="tx1"/>
                  </a:solidFill>
                  <a:effectLst/>
                  <a:latin typeface="+mn-lt"/>
                  <a:ea typeface="+mn-ea"/>
                  <a:cs typeface="+mn-cs"/>
                </a:rPr>
                <a:t>𝑡_𝑆𝑛⋅𝑝_𝐸𝑛−𝑡_𝐸𝑛⋅𝑝_(𝐸𝑛−1)</a:t>
              </a:r>
              <a:endParaRPr lang="de-DE" sz="1100"/>
            </a:p>
          </xdr:txBody>
        </xdr:sp>
      </mc:Fallback>
    </mc:AlternateContent>
    <xdr:clientData/>
  </xdr:oneCellAnchor>
  <xdr:oneCellAnchor>
    <xdr:from>
      <xdr:col>0</xdr:col>
      <xdr:colOff>342899</xdr:colOff>
      <xdr:row>270</xdr:row>
      <xdr:rowOff>61912</xdr:rowOff>
    </xdr:from>
    <xdr:ext cx="1609725" cy="413768"/>
    <mc:AlternateContent xmlns:mc="http://schemas.openxmlformats.org/markup-compatibility/2006" xmlns:a14="http://schemas.microsoft.com/office/drawing/2010/main">
      <mc:Choice Requires="a14">
        <xdr:sp macro="" textlink="">
          <xdr:nvSpPr>
            <xdr:cNvPr id="32" name="Textfeld 31"/>
            <xdr:cNvSpPr txBox="1"/>
          </xdr:nvSpPr>
          <xdr:spPr>
            <a:xfrm>
              <a:off x="342899" y="47077312"/>
              <a:ext cx="1609725"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2</m:t>
                            </m:r>
                          </m:sub>
                        </m:sSub>
                      </m:num>
                      <m:den>
                        <m:r>
                          <a:rPr lang="de-DE" sz="1100" b="0" i="1">
                            <a:latin typeface="Cambria Math"/>
                          </a:rPr>
                          <m:t>8760 </m:t>
                        </m:r>
                        <m:r>
                          <a:rPr lang="de-DE" sz="1100" b="0" i="1">
                            <a:latin typeface="Cambria Math"/>
                          </a:rPr>
                          <m:t>h</m:t>
                        </m:r>
                      </m:den>
                    </m:f>
                    <m:r>
                      <a:rPr lang="de-DE" sz="1100" b="0" i="1">
                        <a:latin typeface="Cambria Math"/>
                      </a:rPr>
                      <m:t>=</m:t>
                    </m:r>
                  </m:oMath>
                </m:oMathPara>
              </a14:m>
              <a:endParaRPr lang="de-DE" sz="1100"/>
            </a:p>
          </xdr:txBody>
        </xdr:sp>
      </mc:Choice>
      <mc:Fallback xmlns="">
        <xdr:sp macro="" textlink="">
          <xdr:nvSpPr>
            <xdr:cNvPr id="32" name="Textfeld 31"/>
            <xdr:cNvSpPr txBox="1"/>
          </xdr:nvSpPr>
          <xdr:spPr>
            <a:xfrm>
              <a:off x="342899" y="47077312"/>
              <a:ext cx="1609725"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𝑡_𝐸2=〖𝐵ℎ〗_2/(8760 ℎ)=</a:t>
              </a:r>
              <a:endParaRPr lang="de-DE" sz="1100"/>
            </a:p>
          </xdr:txBody>
        </xdr:sp>
      </mc:Fallback>
    </mc:AlternateContent>
    <xdr:clientData/>
  </xdr:oneCellAnchor>
  <xdr:oneCellAnchor>
    <xdr:from>
      <xdr:col>2</xdr:col>
      <xdr:colOff>466725</xdr:colOff>
      <xdr:row>270</xdr:row>
      <xdr:rowOff>85725</xdr:rowOff>
    </xdr:from>
    <xdr:ext cx="2714625" cy="450764"/>
    <mc:AlternateContent xmlns:mc="http://schemas.openxmlformats.org/markup-compatibility/2006" xmlns:a14="http://schemas.microsoft.com/office/drawing/2010/main">
      <mc:Choice Requires="a14">
        <xdr:sp macro="" textlink="">
          <xdr:nvSpPr>
            <xdr:cNvPr id="34" name="Textfeld 33"/>
            <xdr:cNvSpPr txBox="1"/>
          </xdr:nvSpPr>
          <xdr:spPr>
            <a:xfrm>
              <a:off x="2876550" y="46748700"/>
              <a:ext cx="27146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𝑃</m:t>
                            </m:r>
                          </m:e>
                          <m:sub>
                            <m:r>
                              <a:rPr lang="de-DE" sz="1100" b="0" i="1">
                                <a:solidFill>
                                  <a:schemeClr val="tx1"/>
                                </a:solidFill>
                                <a:effectLst/>
                                <a:latin typeface="Cambria Math"/>
                                <a:ea typeface="+mn-ea"/>
                                <a:cs typeface="+mn-cs"/>
                              </a:rPr>
                              <m:t>𝑒𝑙</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𝑁𝑒𝑛𝑛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34" name="Textfeld 33"/>
            <xdr:cNvSpPr txBox="1"/>
          </xdr:nvSpPr>
          <xdr:spPr>
            <a:xfrm>
              <a:off x="2876550" y="46748700"/>
              <a:ext cx="27146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𝑝_𝐸2=(𝑃_(𝑒𝑙,𝑁𝑒𝑛𝑛,𝐵𝐻𝐾𝑊1)+</a:t>
              </a:r>
              <a:r>
                <a:rPr lang="de-DE" sz="1100" b="0" i="0">
                  <a:solidFill>
                    <a:schemeClr val="tx1"/>
                  </a:solidFill>
                  <a:effectLst/>
                  <a:latin typeface="+mn-lt"/>
                  <a:ea typeface="+mn-ea"/>
                  <a:cs typeface="+mn-cs"/>
                </a:rPr>
                <a:t>𝑃_(𝑒𝑙,𝑁𝑒𝑛𝑛,𝐵𝐻𝐾𝑊1)</a:t>
              </a:r>
              <a:r>
                <a:rPr lang="de-DE" sz="1100" b="0" i="0">
                  <a:solidFill>
                    <a:schemeClr val="tx1"/>
                  </a:solidFill>
                  <a:effectLst/>
                  <a:latin typeface="Cambria Math"/>
                  <a:ea typeface="+mn-ea"/>
                  <a:cs typeface="+mn-cs"/>
                </a:rPr>
                <a:t>)/</a:t>
              </a:r>
              <a:r>
                <a:rPr lang="de-DE" sz="1100" b="0" i="0">
                  <a:latin typeface="Cambria Math"/>
                </a:rPr>
                <a:t>𝑃_(𝑒𝑙,𝑚𝑎𝑥) =</a:t>
              </a:r>
              <a:endParaRPr lang="de-DE" sz="1100"/>
            </a:p>
          </xdr:txBody>
        </xdr:sp>
      </mc:Fallback>
    </mc:AlternateContent>
    <xdr:clientData/>
  </xdr:oneCellAnchor>
  <xdr:oneCellAnchor>
    <xdr:from>
      <xdr:col>0</xdr:col>
      <xdr:colOff>342900</xdr:colOff>
      <xdr:row>272</xdr:row>
      <xdr:rowOff>152400</xdr:rowOff>
    </xdr:from>
    <xdr:ext cx="1443039" cy="565924"/>
    <mc:AlternateContent xmlns:mc="http://schemas.openxmlformats.org/markup-compatibility/2006" xmlns:a14="http://schemas.microsoft.com/office/drawing/2010/main">
      <mc:Choice Requires="a14">
        <xdr:sp macro="" textlink="">
          <xdr:nvSpPr>
            <xdr:cNvPr id="35" name="Textfeld 34"/>
            <xdr:cNvSpPr txBox="1"/>
          </xdr:nvSpPr>
          <xdr:spPr>
            <a:xfrm>
              <a:off x="342900" y="47196375"/>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2</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35" name="Textfeld 34"/>
            <xdr:cNvSpPr txBox="1"/>
          </xdr:nvSpPr>
          <xdr:spPr>
            <a:xfrm>
              <a:off x="342900" y="47196375"/>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𝑡_𝑠2=((1−𝑝_𝐸2)/𝑏)^(1/𝑐)=</a:t>
              </a:r>
              <a:endParaRPr lang="de-DE" sz="1100"/>
            </a:p>
          </xdr:txBody>
        </xdr:sp>
      </mc:Fallback>
    </mc:AlternateContent>
    <xdr:clientData/>
  </xdr:oneCellAnchor>
  <xdr:twoCellAnchor>
    <xdr:from>
      <xdr:col>0</xdr:col>
      <xdr:colOff>428625</xdr:colOff>
      <xdr:row>219</xdr:row>
      <xdr:rowOff>214312</xdr:rowOff>
    </xdr:from>
    <xdr:to>
      <xdr:col>5</xdr:col>
      <xdr:colOff>304800</xdr:colOff>
      <xdr:row>234</xdr:row>
      <xdr:rowOff>104775</xdr:rowOff>
    </xdr:to>
    <xdr:graphicFrame macro="">
      <xdr:nvGraphicFramePr>
        <xdr:cNvPr id="36" name="Diagramm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297</xdr:row>
      <xdr:rowOff>114300</xdr:rowOff>
    </xdr:from>
    <xdr:to>
      <xdr:col>4</xdr:col>
      <xdr:colOff>171450</xdr:colOff>
      <xdr:row>310</xdr:row>
      <xdr:rowOff>28575</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310</xdr:row>
      <xdr:rowOff>61912</xdr:rowOff>
    </xdr:from>
    <xdr:to>
      <xdr:col>4</xdr:col>
      <xdr:colOff>152400</xdr:colOff>
      <xdr:row>324</xdr:row>
      <xdr:rowOff>138112</xdr:rowOff>
    </xdr:to>
    <xdr:graphicFrame macro="">
      <xdr:nvGraphicFramePr>
        <xdr:cNvPr id="39" name="Diagramm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xdr:colOff>
      <xdr:row>348</xdr:row>
      <xdr:rowOff>161925</xdr:rowOff>
    </xdr:from>
    <xdr:ext cx="5372099" cy="1540422"/>
    <mc:AlternateContent xmlns:mc="http://schemas.openxmlformats.org/markup-compatibility/2006" xmlns:a14="http://schemas.microsoft.com/office/drawing/2010/main">
      <mc:Choice Requires="a14">
        <xdr:sp macro="" textlink="">
          <xdr:nvSpPr>
            <xdr:cNvPr id="24" name="Textfeld 23"/>
            <xdr:cNvSpPr txBox="1"/>
          </xdr:nvSpPr>
          <xdr:spPr>
            <a:xfrm>
              <a:off x="1" y="63703200"/>
              <a:ext cx="5372099" cy="1540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,2</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sup>
                      <m:e>
                        <m:sSub>
                          <m:sSubPr>
                            <m:ctrlPr>
                              <a:rPr lang="de-DE" sz="1100" b="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sup>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2∗</m:t>
                            </m:r>
                          </m:sub>
                        </m:sSub>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2</m:t>
                        </m:r>
                      </m:sub>
                    </m:sSub>
                    <m:r>
                      <a:rPr lang="de-DE" sz="1100" b="0" i="0">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2</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e>
                    </m:d>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1">
                            <a:latin typeface="Cambria Math"/>
                            <a:ea typeface="Cambria Math"/>
                          </a:rPr>
                          <m:t>−</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d>
                  </m:oMath>
                </m:oMathPara>
              </a14:m>
              <a:endParaRPr lang="de-DE" sz="1100"/>
            </a:p>
          </xdr:txBody>
        </xdr:sp>
      </mc:Choice>
      <mc:Fallback xmlns="">
        <xdr:sp macro="" textlink="">
          <xdr:nvSpPr>
            <xdr:cNvPr id="24" name="Textfeld 23"/>
            <xdr:cNvSpPr txBox="1"/>
          </xdr:nvSpPr>
          <xdr:spPr>
            <a:xfrm>
              <a:off x="1" y="63703200"/>
              <a:ext cx="5372099" cy="1540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𝐹_(𝐸𝑉,𝑚𝑖𝑛,2)=∫25_0^(𝑡_(2∗,𝑆1))▒〖𝑝_(2∗) (𝑡)</a:t>
              </a:r>
              <a:r>
                <a:rPr lang="de-DE" sz="1100" b="0" i="0">
                  <a:latin typeface="Cambria Math"/>
                  <a:ea typeface="Cambria Math"/>
                </a:rPr>
                <a:t>⋅𝑑𝑡〗</a:t>
              </a:r>
              <a:r>
                <a:rPr lang="de-DE" sz="1100" b="0" i="0">
                  <a:latin typeface="Cambria Math"/>
                </a:rPr>
                <a:t>−𝑡_(2∗,𝑆1)</a:t>
              </a:r>
              <a:r>
                <a:rPr lang="de-DE" sz="1100" b="0" i="0">
                  <a:latin typeface="Cambria Math"/>
                  <a:ea typeface="Cambria Math"/>
                </a:rPr>
                <a:t>⋅𝑝_(𝐸1−) </a:t>
              </a:r>
              <a:r>
                <a:rPr lang="de-DE" sz="1100" b="0" i="0">
                  <a:latin typeface="Cambria Math"/>
                </a:rPr>
                <a:t>∫25_0^(𝑡_(2∗,𝑆2))▒〖</a:t>
              </a:r>
              <a:r>
                <a:rPr lang="de-DE" sz="1100" b="0" i="0">
                  <a:solidFill>
                    <a:schemeClr val="tx1"/>
                  </a:solidFill>
                  <a:effectLst/>
                  <a:latin typeface="+mn-lt"/>
                  <a:ea typeface="+mn-ea"/>
                  <a:cs typeface="+mn-cs"/>
                </a:rPr>
                <a:t>𝑝_(2∗)</a:t>
              </a:r>
              <a:r>
                <a:rPr lang="de-DE" sz="1100" b="0" i="0">
                  <a:solidFill>
                    <a:schemeClr val="tx1"/>
                  </a:solidFill>
                  <a:effectLst/>
                  <a:latin typeface="Cambria Math"/>
                  <a:ea typeface="+mn-ea"/>
                  <a:cs typeface="+mn-cs"/>
                </a:rPr>
                <a:t> (</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a:t>
              </a:r>
              <a:r>
                <a:rPr lang="de-DE" sz="1100" b="0" i="0">
                  <a:latin typeface="Cambria Math"/>
                </a:rPr>
                <a:t>+𝑡_(2∗,𝑆2)</a:t>
              </a:r>
              <a:r>
                <a:rPr lang="de-DE" sz="1100" b="0" i="0">
                  <a:latin typeface="Cambria Math"/>
                  <a:ea typeface="Cambria Math"/>
                </a:rPr>
                <a:t>⋅𝑝_𝐸2=𝑡_𝐸2⋅(∫25_0^(𝑡_𝑆1)▒〖𝑝(𝑡)⋅𝑑𝑡〗−∫25_0^(𝑡_𝑆2)▒〖𝑝(𝑡)⋅𝑑𝑡〗+𝑡_𝑆2⋅𝑝_𝐸2−𝑡_𝑆1⋅𝑝_𝐸1 )=𝑡_𝐸2⋅(𝑡_𝑆1−𝑏⋅〖𝑡_𝑆1〗^(𝑐+1)/(𝑐+1)−</a:t>
              </a:r>
              <a:r>
                <a:rPr lang="de-DE" sz="1100" b="0" i="0">
                  <a:solidFill>
                    <a:schemeClr val="tx1"/>
                  </a:solidFill>
                  <a:effectLst/>
                  <a:latin typeface="+mn-lt"/>
                  <a:ea typeface="+mn-ea"/>
                  <a:cs typeface="+mn-cs"/>
                </a:rPr>
                <a:t>𝑡_𝑆</a:t>
              </a:r>
              <a:r>
                <a:rPr lang="de-DE" sz="1100" b="0" i="0">
                  <a:solidFill>
                    <a:schemeClr val="tx1"/>
                  </a:solidFill>
                  <a:effectLst/>
                  <a:latin typeface="Cambria Math"/>
                  <a:ea typeface="+mn-ea"/>
                  <a:cs typeface="+mn-cs"/>
                </a:rPr>
                <a:t>2+</a:t>
              </a:r>
              <a:r>
                <a:rPr lang="de-DE" sz="1100" b="0" i="0">
                  <a:solidFill>
                    <a:schemeClr val="tx1"/>
                  </a:solidFill>
                  <a:effectLst/>
                  <a:latin typeface="+mn-lt"/>
                  <a:ea typeface="+mn-ea"/>
                  <a:cs typeface="+mn-cs"/>
                </a:rPr>
                <a:t>𝑏⋅〖𝑡_𝑆</a:t>
              </a:r>
              <a:r>
                <a:rPr lang="de-DE" sz="1100" b="0" i="0">
                  <a:solidFill>
                    <a:schemeClr val="tx1"/>
                  </a:solidFill>
                  <a:effectLst/>
                  <a:latin typeface="Cambria Math"/>
                  <a:ea typeface="+mn-ea"/>
                  <a:cs typeface="+mn-cs"/>
                </a:rPr>
                <a:t>2</a:t>
              </a:r>
              <a:r>
                <a:rPr lang="de-DE" sz="1100" b="0" i="0">
                  <a:solidFill>
                    <a:schemeClr val="tx1"/>
                  </a:solidFill>
                  <a:effectLst/>
                  <a:latin typeface="+mn-lt"/>
                  <a:ea typeface="+mn-ea"/>
                  <a:cs typeface="+mn-cs"/>
                </a:rPr>
                <a:t>〗^(𝑐+1)/(𝑐+1)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𝑡_𝑆2⋅𝑝_𝐸2−𝑡_𝑆1⋅𝑝_𝐸1</a:t>
              </a:r>
              <a:r>
                <a:rPr lang="de-DE" sz="1100" b="0" i="0">
                  <a:solidFill>
                    <a:schemeClr val="tx1"/>
                  </a:solidFill>
                  <a:effectLst/>
                  <a:latin typeface="Cambria Math"/>
                  <a:ea typeface="Cambria Math"/>
                  <a:cs typeface="+mn-cs"/>
                </a:rPr>
                <a:t> )</a:t>
              </a:r>
              <a:endParaRPr lang="de-DE" sz="1100"/>
            </a:p>
          </xdr:txBody>
        </xdr:sp>
      </mc:Fallback>
    </mc:AlternateContent>
    <xdr:clientData/>
  </xdr:oneCellAnchor>
  <xdr:oneCellAnchor>
    <xdr:from>
      <xdr:col>0</xdr:col>
      <xdr:colOff>0</xdr:colOff>
      <xdr:row>327</xdr:row>
      <xdr:rowOff>28575</xdr:rowOff>
    </xdr:from>
    <xdr:ext cx="1647825" cy="492379"/>
    <mc:AlternateContent xmlns:mc="http://schemas.openxmlformats.org/markup-compatibility/2006" xmlns:a14="http://schemas.microsoft.com/office/drawing/2010/main">
      <mc:Choice Requires="a14">
        <xdr:sp macro="" textlink="">
          <xdr:nvSpPr>
            <xdr:cNvPr id="25" name="Textfeld 24"/>
            <xdr:cNvSpPr txBox="1"/>
          </xdr:nvSpPr>
          <xdr:spPr>
            <a:xfrm>
              <a:off x="0" y="59493150"/>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2∗</m:t>
                        </m:r>
                      </m:sub>
                    </m:sSub>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𝑡</m:t>
                                </m:r>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den>
                            </m:f>
                          </m:e>
                        </m:d>
                      </m:e>
                      <m:sup>
                        <m:r>
                          <a:rPr lang="de-DE" sz="1100" b="0" i="1">
                            <a:latin typeface="Cambria Math"/>
                            <a:ea typeface="Cambria Math"/>
                          </a:rPr>
                          <m:t>𝑐</m:t>
                        </m:r>
                      </m:sup>
                    </m:sSup>
                  </m:oMath>
                </m:oMathPara>
              </a14:m>
              <a:endParaRPr lang="de-DE" sz="1100"/>
            </a:p>
          </xdr:txBody>
        </xdr:sp>
      </mc:Choice>
      <mc:Fallback xmlns="">
        <xdr:sp macro="" textlink="">
          <xdr:nvSpPr>
            <xdr:cNvPr id="25" name="Textfeld 24"/>
            <xdr:cNvSpPr txBox="1"/>
          </xdr:nvSpPr>
          <xdr:spPr>
            <a:xfrm>
              <a:off x="0" y="59493150"/>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𝑝_(2∗) (𝑡)=1−𝑏</a:t>
              </a:r>
              <a:r>
                <a:rPr lang="de-DE" sz="1100" b="0" i="0">
                  <a:latin typeface="Cambria Math"/>
                  <a:ea typeface="Cambria Math"/>
                </a:rPr>
                <a:t>⋅(𝑡/</a:t>
              </a:r>
              <a:r>
                <a:rPr lang="de-DE" sz="1100" b="0" i="0">
                  <a:solidFill>
                    <a:schemeClr val="tx1"/>
                  </a:solidFill>
                  <a:effectLst/>
                  <a:latin typeface="+mn-lt"/>
                  <a:ea typeface="+mn-ea"/>
                  <a:cs typeface="+mn-cs"/>
                </a:rPr>
                <a:t>𝑡_𝐸2</a:t>
              </a:r>
              <a:r>
                <a:rPr lang="de-DE" sz="1100" b="0" i="0">
                  <a:solidFill>
                    <a:schemeClr val="tx1"/>
                  </a:solidFill>
                  <a:effectLst/>
                  <a:latin typeface="Cambria Math"/>
                  <a:ea typeface="Cambria Math"/>
                  <a:cs typeface="+mn-cs"/>
                </a:rPr>
                <a:t> )^</a:t>
              </a:r>
              <a:r>
                <a:rPr lang="de-DE" sz="1100" b="0" i="0">
                  <a:latin typeface="Cambria Math"/>
                  <a:ea typeface="Cambria Math"/>
                </a:rPr>
                <a:t>𝑐</a:t>
              </a:r>
              <a:endParaRPr lang="de-DE" sz="1100"/>
            </a:p>
          </xdr:txBody>
        </xdr:sp>
      </mc:Fallback>
    </mc:AlternateContent>
    <xdr:clientData/>
  </xdr:oneCellAnchor>
  <xdr:oneCellAnchor>
    <xdr:from>
      <xdr:col>3</xdr:col>
      <xdr:colOff>95250</xdr:colOff>
      <xdr:row>326</xdr:row>
      <xdr:rowOff>133350</xdr:rowOff>
    </xdr:from>
    <xdr:ext cx="2143125" cy="581249"/>
    <mc:AlternateContent xmlns:mc="http://schemas.openxmlformats.org/markup-compatibility/2006" xmlns:a14="http://schemas.microsoft.com/office/drawing/2010/main">
      <mc:Choice Requires="a14">
        <xdr:sp macro="" textlink="">
          <xdr:nvSpPr>
            <xdr:cNvPr id="33" name="Textfeld 32"/>
            <xdr:cNvSpPr txBox="1"/>
          </xdr:nvSpPr>
          <xdr:spPr>
            <a:xfrm>
              <a:off x="3267075" y="59407425"/>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𝑡</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2∗</m:t>
                            </m:r>
                          </m:sub>
                        </m:sSub>
                      </m:e>
                    </m:d>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𝑝</m:t>
                                </m:r>
                              </m:num>
                              <m:den>
                                <m:r>
                                  <a:rPr lang="de-DE" sz="1100" b="0" i="1">
                                    <a:latin typeface="Cambria Math"/>
                                    <a:ea typeface="Cambria Math"/>
                                  </a:rPr>
                                  <m:t>𝑏</m:t>
                                </m:r>
                              </m:den>
                            </m:f>
                          </m:e>
                        </m:d>
                      </m:e>
                      <m:sup>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𝑐</m:t>
                            </m:r>
                          </m:den>
                        </m:f>
                      </m:sup>
                    </m:sSup>
                  </m:oMath>
                </m:oMathPara>
              </a14:m>
              <a:endParaRPr lang="de-DE" sz="1100"/>
            </a:p>
          </xdr:txBody>
        </xdr:sp>
      </mc:Choice>
      <mc:Fallback xmlns="">
        <xdr:sp macro="" textlink="">
          <xdr:nvSpPr>
            <xdr:cNvPr id="33" name="Textfeld 32"/>
            <xdr:cNvSpPr txBox="1"/>
          </xdr:nvSpPr>
          <xdr:spPr>
            <a:xfrm>
              <a:off x="3267075" y="59407425"/>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𝑡(𝑝_(2∗) )=𝑡_𝐸2</a:t>
              </a:r>
              <a:r>
                <a:rPr lang="de-DE" sz="1100" b="0" i="0">
                  <a:latin typeface="Cambria Math"/>
                  <a:ea typeface="Cambria Math"/>
                </a:rPr>
                <a:t>⋅((1−𝑝)/𝑏)^(1/𝑐)</a:t>
              </a:r>
              <a:endParaRPr lang="de-DE" sz="1100"/>
            </a:p>
          </xdr:txBody>
        </xdr:sp>
      </mc:Fallback>
    </mc:AlternateContent>
    <xdr:clientData/>
  </xdr:oneCellAnchor>
  <xdr:oneCellAnchor>
    <xdr:from>
      <xdr:col>0</xdr:col>
      <xdr:colOff>76200</xdr:colOff>
      <xdr:row>334</xdr:row>
      <xdr:rowOff>133350</xdr:rowOff>
    </xdr:from>
    <xdr:ext cx="1543050" cy="269304"/>
    <mc:AlternateContent xmlns:mc="http://schemas.openxmlformats.org/markup-compatibility/2006" xmlns:a14="http://schemas.microsoft.com/office/drawing/2010/main">
      <mc:Choice Requires="a14">
        <xdr:sp macro="" textlink="">
          <xdr:nvSpPr>
            <xdr:cNvPr id="40" name="Textfeld 39"/>
            <xdr:cNvSpPr txBox="1"/>
          </xdr:nvSpPr>
          <xdr:spPr>
            <a:xfrm>
              <a:off x="76200" y="60398025"/>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0" name="Textfeld 39"/>
            <xdr:cNvSpPr txBox="1"/>
          </xdr:nvSpPr>
          <xdr:spPr>
            <a:xfrm>
              <a:off x="76200" y="60398025"/>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𝑡_(2∗,𝑆1)=𝑡_𝑆1</a:t>
              </a:r>
              <a:r>
                <a:rPr lang="de-DE" sz="1100" b="0" i="0">
                  <a:latin typeface="Cambria Math"/>
                  <a:ea typeface="Cambria Math"/>
                </a:rPr>
                <a:t>⋅𝑡_𝐸2</a:t>
              </a:r>
              <a:endParaRPr lang="de-DE" sz="1100"/>
            </a:p>
          </xdr:txBody>
        </xdr:sp>
      </mc:Fallback>
    </mc:AlternateContent>
    <xdr:clientData/>
  </xdr:oneCellAnchor>
  <xdr:oneCellAnchor>
    <xdr:from>
      <xdr:col>1</xdr:col>
      <xdr:colOff>476250</xdr:colOff>
      <xdr:row>334</xdr:row>
      <xdr:rowOff>142875</xdr:rowOff>
    </xdr:from>
    <xdr:ext cx="1543050" cy="269304"/>
    <mc:AlternateContent xmlns:mc="http://schemas.openxmlformats.org/markup-compatibility/2006" xmlns:a14="http://schemas.microsoft.com/office/drawing/2010/main">
      <mc:Choice Requires="a14">
        <xdr:sp macro="" textlink="">
          <xdr:nvSpPr>
            <xdr:cNvPr id="41" name="Textfeld 40"/>
            <xdr:cNvSpPr txBox="1"/>
          </xdr:nvSpPr>
          <xdr:spPr>
            <a:xfrm>
              <a:off x="2124075" y="60407550"/>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m:t>
                        </m:r>
                        <m:r>
                          <a:rPr lang="de-DE" sz="1100" b="0" i="1">
                            <a:latin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1" name="Textfeld 40"/>
            <xdr:cNvSpPr txBox="1"/>
          </xdr:nvSpPr>
          <xdr:spPr>
            <a:xfrm>
              <a:off x="2124075" y="60407550"/>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𝑡_(2∗,𝑆2)=𝑡_𝑆2</a:t>
              </a:r>
              <a:r>
                <a:rPr lang="de-DE" sz="1100" b="0" i="0">
                  <a:latin typeface="Cambria Math"/>
                  <a:ea typeface="Cambria Math"/>
                </a:rPr>
                <a:t>⋅𝑡_𝐸2</a:t>
              </a:r>
              <a:endParaRPr lang="de-DE" sz="1100"/>
            </a:p>
          </xdr:txBody>
        </xdr:sp>
      </mc:Fallback>
    </mc:AlternateContent>
    <xdr:clientData/>
  </xdr:oneCellAnchor>
  <xdr:oneCellAnchor>
    <xdr:from>
      <xdr:col>0</xdr:col>
      <xdr:colOff>1152525</xdr:colOff>
      <xdr:row>329</xdr:row>
      <xdr:rowOff>9525</xdr:rowOff>
    </xdr:from>
    <xdr:ext cx="2562224" cy="620234"/>
    <mc:AlternateContent xmlns:mc="http://schemas.openxmlformats.org/markup-compatibility/2006" xmlns:a14="http://schemas.microsoft.com/office/drawing/2010/main">
      <mc:Choice Requires="a14">
        <xdr:sp macro="" textlink="">
          <xdr:nvSpPr>
            <xdr:cNvPr id="42" name="Textfeld 41"/>
            <xdr:cNvSpPr txBox="1"/>
          </xdr:nvSpPr>
          <xdr:spPr>
            <a:xfrm>
              <a:off x="1152525" y="59855100"/>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r>
                      <a:rPr lang="de-DE" sz="1100" b="0" i="1">
                        <a:latin typeface="Cambria Math"/>
                      </a:rPr>
                      <m:t>𝑡</m:t>
                    </m:r>
                    <m:r>
                      <a:rPr lang="de-DE" sz="1100" b="0" i="1">
                        <a:latin typeface="Cambria Math"/>
                      </a:rPr>
                      <m:t>−</m:t>
                    </m:r>
                    <m:r>
                      <a:rPr lang="de-DE" sz="1100" b="0" i="1">
                        <a:latin typeface="Cambria Math"/>
                      </a:rPr>
                      <m:t>𝑏</m:t>
                    </m:r>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e>
                          <m:sup>
                            <m:r>
                              <a:rPr lang="de-DE" sz="1100" b="0" i="1">
                                <a:latin typeface="Cambria Math"/>
                                <a:ea typeface="Cambria Math"/>
                              </a:rPr>
                              <m:t>𝑐</m:t>
                            </m:r>
                          </m:sup>
                        </m:sSup>
                      </m:den>
                    </m:f>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42" name="Textfeld 41"/>
            <xdr:cNvSpPr txBox="1"/>
          </xdr:nvSpPr>
          <xdr:spPr>
            <a:xfrm>
              <a:off x="1152525" y="59855100"/>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0^𝑡▒〖𝑝_(2∗) (𝑡)</a:t>
              </a:r>
              <a:r>
                <a:rPr lang="de-DE" sz="1100" b="0" i="0">
                  <a:latin typeface="Cambria Math"/>
                  <a:ea typeface="Cambria Math"/>
                </a:rPr>
                <a:t>⋅𝑑𝑡〗</a:t>
              </a:r>
              <a:r>
                <a:rPr lang="de-DE" sz="1100" b="0" i="0">
                  <a:latin typeface="Cambria Math"/>
                </a:rPr>
                <a:t>=𝑡−𝑏</a:t>
              </a:r>
              <a:r>
                <a:rPr lang="de-DE" sz="1100" b="0" i="0">
                  <a:latin typeface="Cambria Math"/>
                  <a:ea typeface="Cambria Math"/>
                </a:rPr>
                <a:t>⋅1/〖𝑡_𝐸2〗^𝑐 ⋅𝑡^(𝑐+1)/(𝑐+1)</a:t>
              </a:r>
              <a:endParaRPr lang="de-DE" sz="1100"/>
            </a:p>
          </xdr:txBody>
        </xdr:sp>
      </mc:Fallback>
    </mc:AlternateContent>
    <xdr:clientData/>
  </xdr:oneCellAnchor>
  <xdr:oneCellAnchor>
    <xdr:from>
      <xdr:col>0</xdr:col>
      <xdr:colOff>0</xdr:colOff>
      <xdr:row>338</xdr:row>
      <xdr:rowOff>19050</xdr:rowOff>
    </xdr:from>
    <xdr:ext cx="4619624" cy="600357"/>
    <mc:AlternateContent xmlns:mc="http://schemas.openxmlformats.org/markup-compatibility/2006" xmlns:a14="http://schemas.microsoft.com/office/drawing/2010/main">
      <mc:Choice Requires="a14">
        <xdr:sp macro="" textlink="">
          <xdr:nvSpPr>
            <xdr:cNvPr id="43" name="Textfeld 42"/>
            <xdr:cNvSpPr txBox="1"/>
          </xdr:nvSpPr>
          <xdr:spPr>
            <a:xfrm>
              <a:off x="0" y="61617225"/>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r>
                          <a:rPr lang="de-DE" sz="1100" b="0" i="1">
                            <a:solidFill>
                              <a:schemeClr val="tx1"/>
                            </a:solidFill>
                            <a:effectLst/>
                            <a:latin typeface="Cambria Math"/>
                            <a:ea typeface="+mn-ea"/>
                            <a:cs typeface="+mn-cs"/>
                          </a:rPr>
                          <m:t>1</m:t>
                        </m:r>
                      </m:num>
                      <m:den>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sup>
                        </m:sSup>
                      </m:den>
                    </m:f>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r>
                          <a:rPr lang="de-DE" sz="1100" b="0" i="1">
                            <a:solidFill>
                              <a:schemeClr val="tx1"/>
                            </a:solidFill>
                            <a:effectLst/>
                            <a:latin typeface="Cambria Math"/>
                            <a:ea typeface="Cambria Math"/>
                            <a:cs typeface="+mn-cs"/>
                          </a:rPr>
                          <m:t>1−</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r>
                              <a:rPr lang="de-DE" sz="1100" b="0" i="1">
                                <a:solidFill>
                                  <a:schemeClr val="tx1"/>
                                </a:solidFill>
                                <a:effectLst/>
                                <a:latin typeface="Cambria Math"/>
                                <a:ea typeface="Cambria Math"/>
                                <a:cs typeface="+mn-cs"/>
                              </a:rPr>
                              <m:t>1</m:t>
                            </m:r>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r>
                      <a:rPr lang="de-DE" sz="1100" b="0" i="1">
                        <a:latin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3" name="Textfeld 42"/>
            <xdr:cNvSpPr txBox="1"/>
          </xdr:nvSpPr>
          <xdr:spPr>
            <a:xfrm>
              <a:off x="0" y="61617225"/>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0^(𝑡_𝐸2)▒〖𝑝_(2∗) (𝑡)</a:t>
              </a:r>
              <a:r>
                <a:rPr lang="de-DE" sz="1100" b="0" i="0">
                  <a:latin typeface="Cambria Math"/>
                  <a:ea typeface="Cambria Math"/>
                </a:rPr>
                <a:t>⋅𝑑𝑡〗</a:t>
              </a:r>
              <a:r>
                <a:rPr lang="de-DE" sz="1100" b="0" i="0">
                  <a:latin typeface="Cambria Math"/>
                </a:rPr>
                <a:t>=𝑡_𝐸2</a:t>
              </a:r>
              <a:r>
                <a:rPr lang="de-DE" sz="1100" b="0" i="0">
                  <a:solidFill>
                    <a:schemeClr val="tx1"/>
                  </a:solidFill>
                  <a:effectLst/>
                  <a:latin typeface="+mn-lt"/>
                  <a:ea typeface="+mn-ea"/>
                  <a:cs typeface="+mn-cs"/>
                </a:rPr>
                <a:t>−𝑏⋅1/〖𝑡_𝐸2〗^𝑐 ⋅</a:t>
              </a:r>
              <a:r>
                <a:rPr lang="de-DE" sz="1100" b="0" i="0">
                  <a:solidFill>
                    <a:schemeClr val="tx1"/>
                  </a:solidFill>
                  <a:effectLst/>
                  <a:latin typeface="Cambria Math"/>
                  <a:ea typeface="+mn-ea"/>
                  <a:cs typeface="+mn-cs"/>
                </a:rPr>
                <a:t>〖𝑡_𝐸2〗^(𝑐+1)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mn-ea"/>
                  <a:cs typeface="+mn-cs"/>
                </a:rPr>
                <a:t>=𝑡_𝐸2</a:t>
              </a:r>
              <a:r>
                <a:rPr lang="de-DE" sz="1100" b="0" i="0">
                  <a:solidFill>
                    <a:schemeClr val="tx1"/>
                  </a:solidFill>
                  <a:effectLst/>
                  <a:latin typeface="Cambria Math"/>
                  <a:ea typeface="Cambria Math"/>
                  <a:cs typeface="+mn-cs"/>
                </a:rPr>
                <a:t>⋅(1−𝑏⋅1/(𝑐+1))</a:t>
              </a:r>
              <a:r>
                <a:rPr lang="de-DE" sz="1100" b="0" i="0">
                  <a:solidFill>
                    <a:schemeClr val="tx1"/>
                  </a:solidFill>
                  <a:effectLst/>
                  <a:latin typeface="Cambria Math"/>
                  <a:ea typeface="+mn-ea"/>
                  <a:cs typeface="+mn-cs"/>
                </a:rPr>
                <a:t>=</a:t>
              </a:r>
              <a:r>
                <a:rPr lang="de-DE" sz="1100" b="0" i="0">
                  <a:latin typeface="Cambria Math"/>
                </a:rPr>
                <a:t>𝑚</a:t>
              </a:r>
              <a:r>
                <a:rPr lang="de-DE" sz="1100" b="0" i="0">
                  <a:latin typeface="Cambria Math"/>
                  <a:ea typeface="Cambria Math"/>
                </a:rPr>
                <a:t>⋅𝑡_𝐸2</a:t>
              </a:r>
              <a:endParaRPr lang="de-DE" sz="1100"/>
            </a:p>
          </xdr:txBody>
        </xdr:sp>
      </mc:Fallback>
    </mc:AlternateContent>
    <xdr:clientData/>
  </xdr:oneCellAnchor>
  <xdr:oneCellAnchor>
    <xdr:from>
      <xdr:col>0</xdr:col>
      <xdr:colOff>161924</xdr:colOff>
      <xdr:row>343</xdr:row>
      <xdr:rowOff>9525</xdr:rowOff>
    </xdr:from>
    <xdr:ext cx="3933825" cy="613501"/>
    <mc:AlternateContent xmlns:mc="http://schemas.openxmlformats.org/markup-compatibility/2006" xmlns:a14="http://schemas.microsoft.com/office/drawing/2010/main">
      <mc:Choice Requires="a14">
        <xdr:sp macro="" textlink="">
          <xdr:nvSpPr>
            <xdr:cNvPr id="44" name="Textfeld 43"/>
            <xdr:cNvSpPr txBox="1"/>
          </xdr:nvSpPr>
          <xdr:spPr>
            <a:xfrm>
              <a:off x="161924" y="6657975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𝑆𝑛</m:t>
                            </m:r>
                          </m:sub>
                        </m:sSub>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𝑆𝑛</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𝑆𝑛</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bSup>
                              <m:sSubSupPr>
                                <m:ctrlPr>
                                  <a:rPr lang="de-DE" sz="1100" b="0" i="1">
                                    <a:solidFill>
                                      <a:schemeClr val="tx1"/>
                                    </a:solidFill>
                                    <a:effectLst/>
                                    <a:latin typeface="Cambria Math"/>
                                    <a:ea typeface="+mn-ea"/>
                                    <a:cs typeface="+mn-cs"/>
                                  </a:rPr>
                                </m:ctrlPr>
                              </m:sSub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e>
                              <m:sub/>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b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oMath>
                </m:oMathPara>
              </a14:m>
              <a:endParaRPr lang="de-DE" sz="1100"/>
            </a:p>
          </xdr:txBody>
        </xdr:sp>
      </mc:Choice>
      <mc:Fallback xmlns="">
        <xdr:sp macro="" textlink="">
          <xdr:nvSpPr>
            <xdr:cNvPr id="44" name="Textfeld 43"/>
            <xdr:cNvSpPr txBox="1"/>
          </xdr:nvSpPr>
          <xdr:spPr>
            <a:xfrm>
              <a:off x="161924" y="6657975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∫1</a:t>
              </a:r>
              <a:r>
                <a:rPr lang="de-DE" sz="1100" b="0" i="0">
                  <a:latin typeface="Cambria Math"/>
                </a:rPr>
                <a:t>_0^(𝑡_(2∗,𝑆𝑛))</a:t>
              </a:r>
              <a:r>
                <a:rPr lang="de-DE" sz="1100" b="0" i="0">
                  <a:latin typeface="Cambria Math"/>
                  <a:ea typeface="Cambria Math"/>
                </a:rPr>
                <a:t>▒〖</a:t>
              </a:r>
              <a:r>
                <a:rPr lang="de-DE" sz="1100" b="0" i="0">
                  <a:latin typeface="Cambria Math"/>
                </a:rPr>
                <a:t>𝑝_(2∗) (𝑡)⋅</a:t>
              </a:r>
              <a:r>
                <a:rPr lang="de-DE" sz="1100" b="0" i="0">
                  <a:latin typeface="Cambria Math"/>
                  <a:ea typeface="Cambria Math"/>
                </a:rPr>
                <a:t>𝑑𝑡〗</a:t>
              </a:r>
              <a:r>
                <a:rPr lang="de-DE" sz="1100" b="0" i="0">
                  <a:latin typeface="Cambria Math"/>
                </a:rPr>
                <a:t>=𝑡_𝐸2</a:t>
              </a:r>
              <a:r>
                <a:rPr lang="de-DE" sz="1100" b="0" i="0">
                  <a:latin typeface="Cambria Math"/>
                  <a:ea typeface="Cambria Math"/>
                </a:rPr>
                <a:t>⋅∫1_0^(𝑡_𝑆𝑛)▒〖𝑝(𝑡)⋅𝑑𝑡〗=𝑡_𝐸2⋅(𝑡_𝑆𝑛</a:t>
              </a:r>
              <a:r>
                <a:rPr lang="de-DE" sz="1100" b="0" i="0">
                  <a:solidFill>
                    <a:schemeClr val="tx1"/>
                  </a:solidFill>
                  <a:effectLst/>
                  <a:latin typeface="Cambria Math"/>
                  <a:ea typeface="+mn-ea"/>
                  <a:cs typeface="+mn-cs"/>
                </a:rPr>
                <a:t>−b⋅(〖𝑡_𝑆𝑛〗_^(𝑐+1))/(𝑐+1))</a:t>
              </a:r>
              <a:endParaRPr lang="de-DE" sz="1100"/>
            </a:p>
          </xdr:txBody>
        </xdr:sp>
      </mc:Fallback>
    </mc:AlternateContent>
    <xdr:clientData/>
  </xdr:oneCellAnchor>
  <xdr:oneCellAnchor>
    <xdr:from>
      <xdr:col>0</xdr:col>
      <xdr:colOff>28575</xdr:colOff>
      <xdr:row>180</xdr:row>
      <xdr:rowOff>28575</xdr:rowOff>
    </xdr:from>
    <xdr:ext cx="1647825" cy="492379"/>
    <mc:AlternateContent xmlns:mc="http://schemas.openxmlformats.org/markup-compatibility/2006" xmlns:a14="http://schemas.microsoft.com/office/drawing/2010/main">
      <mc:Choice Requires="a14">
        <xdr:sp macro="" textlink="">
          <xdr:nvSpPr>
            <xdr:cNvPr id="45" name="Textfeld 44"/>
            <xdr:cNvSpPr txBox="1"/>
          </xdr:nvSpPr>
          <xdr:spPr>
            <a:xfrm>
              <a:off x="28575" y="34775775"/>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m:t>
                        </m:r>
                      </m:sub>
                    </m:sSub>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𝑡</m:t>
                                </m:r>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den>
                            </m:f>
                          </m:e>
                        </m:d>
                      </m:e>
                      <m:sup>
                        <m:r>
                          <a:rPr lang="de-DE" sz="1100" b="0" i="1">
                            <a:latin typeface="Cambria Math"/>
                            <a:ea typeface="Cambria Math"/>
                          </a:rPr>
                          <m:t>𝑐</m:t>
                        </m:r>
                      </m:sup>
                    </m:sSup>
                  </m:oMath>
                </m:oMathPara>
              </a14:m>
              <a:endParaRPr lang="de-DE" sz="1100"/>
            </a:p>
          </xdr:txBody>
        </xdr:sp>
      </mc:Choice>
      <mc:Fallback xmlns="">
        <xdr:sp macro="" textlink="">
          <xdr:nvSpPr>
            <xdr:cNvPr id="45" name="Textfeld 44"/>
            <xdr:cNvSpPr txBox="1"/>
          </xdr:nvSpPr>
          <xdr:spPr>
            <a:xfrm>
              <a:off x="28575" y="34775775"/>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 (𝑡)=1−𝑏</a:t>
              </a:r>
              <a:r>
                <a:rPr lang="de-DE" sz="1100" b="0" i="0">
                  <a:latin typeface="Cambria Math"/>
                  <a:ea typeface="Cambria Math"/>
                </a:rPr>
                <a:t>⋅(𝑡/</a:t>
              </a:r>
              <a:r>
                <a:rPr lang="de-DE" sz="1100" b="0" i="0">
                  <a:solidFill>
                    <a:schemeClr val="tx1"/>
                  </a:solidFill>
                  <a:effectLst/>
                  <a:latin typeface="+mn-lt"/>
                  <a:ea typeface="+mn-ea"/>
                  <a:cs typeface="+mn-cs"/>
                </a:rPr>
                <a:t>𝑡_𝐸</a:t>
              </a:r>
              <a:r>
                <a:rPr lang="de-DE" sz="1100" b="0" i="0">
                  <a:solidFill>
                    <a:schemeClr val="tx1"/>
                  </a:solidFill>
                  <a:effectLst/>
                  <a:latin typeface="Cambria Math"/>
                  <a:ea typeface="+mn-ea"/>
                  <a:cs typeface="+mn-cs"/>
                </a:rPr>
                <a:t>1</a:t>
              </a:r>
              <a:r>
                <a:rPr lang="de-DE" sz="1100" b="0" i="0">
                  <a:solidFill>
                    <a:schemeClr val="tx1"/>
                  </a:solidFill>
                  <a:effectLst/>
                  <a:latin typeface="Cambria Math"/>
                  <a:ea typeface="Cambria Math"/>
                  <a:cs typeface="+mn-cs"/>
                </a:rPr>
                <a:t> )^</a:t>
              </a:r>
              <a:r>
                <a:rPr lang="de-DE" sz="1100" b="0" i="0">
                  <a:latin typeface="Cambria Math"/>
                  <a:ea typeface="Cambria Math"/>
                </a:rPr>
                <a:t>𝑐</a:t>
              </a:r>
              <a:endParaRPr lang="de-DE" sz="1100"/>
            </a:p>
          </xdr:txBody>
        </xdr:sp>
      </mc:Fallback>
    </mc:AlternateContent>
    <xdr:clientData/>
  </xdr:oneCellAnchor>
  <xdr:oneCellAnchor>
    <xdr:from>
      <xdr:col>2</xdr:col>
      <xdr:colOff>695325</xdr:colOff>
      <xdr:row>179</xdr:row>
      <xdr:rowOff>133350</xdr:rowOff>
    </xdr:from>
    <xdr:ext cx="2143125" cy="581249"/>
    <mc:AlternateContent xmlns:mc="http://schemas.openxmlformats.org/markup-compatibility/2006" xmlns:a14="http://schemas.microsoft.com/office/drawing/2010/main">
      <mc:Choice Requires="a14">
        <xdr:sp macro="" textlink="">
          <xdr:nvSpPr>
            <xdr:cNvPr id="46" name="Textfeld 45"/>
            <xdr:cNvSpPr txBox="1"/>
          </xdr:nvSpPr>
          <xdr:spPr>
            <a:xfrm>
              <a:off x="3105150" y="34690050"/>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𝑡</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m:t>
                            </m:r>
                          </m:sub>
                        </m:sSub>
                      </m:e>
                    </m:d>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𝑝</m:t>
                                </m:r>
                              </m:num>
                              <m:den>
                                <m:r>
                                  <a:rPr lang="de-DE" sz="1100" b="0" i="1">
                                    <a:latin typeface="Cambria Math"/>
                                    <a:ea typeface="Cambria Math"/>
                                  </a:rPr>
                                  <m:t>𝑏</m:t>
                                </m:r>
                              </m:den>
                            </m:f>
                          </m:e>
                        </m:d>
                      </m:e>
                      <m:sup>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𝑐</m:t>
                            </m:r>
                          </m:den>
                        </m:f>
                      </m:sup>
                    </m:sSup>
                  </m:oMath>
                </m:oMathPara>
              </a14:m>
              <a:endParaRPr lang="de-DE" sz="1100"/>
            </a:p>
          </xdr:txBody>
        </xdr:sp>
      </mc:Choice>
      <mc:Fallback xmlns="">
        <xdr:sp macro="" textlink="">
          <xdr:nvSpPr>
            <xdr:cNvPr id="46" name="Textfeld 45"/>
            <xdr:cNvSpPr txBox="1"/>
          </xdr:nvSpPr>
          <xdr:spPr>
            <a:xfrm>
              <a:off x="3105150" y="34690050"/>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𝑡(𝑝_∗ )=𝑡_𝐸1</a:t>
              </a:r>
              <a:r>
                <a:rPr lang="de-DE" sz="1100" b="0" i="0">
                  <a:latin typeface="Cambria Math"/>
                  <a:ea typeface="Cambria Math"/>
                </a:rPr>
                <a:t>⋅((1−𝑝)/𝑏)^(1/𝑐)</a:t>
              </a:r>
              <a:endParaRPr lang="de-DE" sz="1100"/>
            </a:p>
          </xdr:txBody>
        </xdr:sp>
      </mc:Fallback>
    </mc:AlternateContent>
    <xdr:clientData/>
  </xdr:oneCellAnchor>
  <xdr:oneCellAnchor>
    <xdr:from>
      <xdr:col>0</xdr:col>
      <xdr:colOff>1285875</xdr:colOff>
      <xdr:row>182</xdr:row>
      <xdr:rowOff>9525</xdr:rowOff>
    </xdr:from>
    <xdr:ext cx="2562224" cy="620234"/>
    <mc:AlternateContent xmlns:mc="http://schemas.openxmlformats.org/markup-compatibility/2006" xmlns:a14="http://schemas.microsoft.com/office/drawing/2010/main">
      <mc:Choice Requires="a14">
        <xdr:sp macro="" textlink="">
          <xdr:nvSpPr>
            <xdr:cNvPr id="47" name="Textfeld 46"/>
            <xdr:cNvSpPr txBox="1"/>
          </xdr:nvSpPr>
          <xdr:spPr>
            <a:xfrm>
              <a:off x="1285875" y="35137725"/>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r>
                      <a:rPr lang="de-DE" sz="1100" b="0" i="1">
                        <a:latin typeface="Cambria Math"/>
                      </a:rPr>
                      <m:t>𝑡</m:t>
                    </m:r>
                    <m:r>
                      <a:rPr lang="de-DE" sz="1100" b="0" i="1">
                        <a:latin typeface="Cambria Math"/>
                      </a:rPr>
                      <m:t>−</m:t>
                    </m:r>
                    <m:r>
                      <a:rPr lang="de-DE" sz="1100" b="0" i="1">
                        <a:latin typeface="Cambria Math"/>
                      </a:rPr>
                      <m:t>𝑏</m:t>
                    </m:r>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e>
                          <m:sup>
                            <m:r>
                              <a:rPr lang="de-DE" sz="1100" b="0" i="1">
                                <a:latin typeface="Cambria Math"/>
                                <a:ea typeface="Cambria Math"/>
                              </a:rPr>
                              <m:t>𝑐</m:t>
                            </m:r>
                          </m:sup>
                        </m:sSup>
                      </m:den>
                    </m:f>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47" name="Textfeld 46"/>
            <xdr:cNvSpPr txBox="1"/>
          </xdr:nvSpPr>
          <xdr:spPr>
            <a:xfrm>
              <a:off x="1285875" y="35137725"/>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0^𝑡▒〖𝑝_(2∗) (𝑡)</a:t>
              </a:r>
              <a:r>
                <a:rPr lang="de-DE" sz="1100" b="0" i="0">
                  <a:latin typeface="Cambria Math"/>
                  <a:ea typeface="Cambria Math"/>
                </a:rPr>
                <a:t>⋅𝑑𝑡〗</a:t>
              </a:r>
              <a:r>
                <a:rPr lang="de-DE" sz="1100" b="0" i="0">
                  <a:latin typeface="Cambria Math"/>
                </a:rPr>
                <a:t>=𝑡−𝑏</a:t>
              </a:r>
              <a:r>
                <a:rPr lang="de-DE" sz="1100" b="0" i="0">
                  <a:latin typeface="Cambria Math"/>
                  <a:ea typeface="Cambria Math"/>
                </a:rPr>
                <a:t>⋅1/〖𝑡_𝐸2〗^𝑐 ⋅𝑡^(𝑐+1)/(𝑐+1)</a:t>
              </a:r>
              <a:endParaRPr lang="de-DE" sz="1100"/>
            </a:p>
          </xdr:txBody>
        </xdr:sp>
      </mc:Fallback>
    </mc:AlternateContent>
    <xdr:clientData/>
  </xdr:oneCellAnchor>
  <xdr:oneCellAnchor>
    <xdr:from>
      <xdr:col>1</xdr:col>
      <xdr:colOff>581025</xdr:colOff>
      <xdr:row>185</xdr:row>
      <xdr:rowOff>180975</xdr:rowOff>
    </xdr:from>
    <xdr:ext cx="1319213" cy="269304"/>
    <mc:AlternateContent xmlns:mc="http://schemas.openxmlformats.org/markup-compatibility/2006" xmlns:a14="http://schemas.microsoft.com/office/drawing/2010/main">
      <mc:Choice Requires="a14">
        <xdr:sp macro="" textlink="">
          <xdr:nvSpPr>
            <xdr:cNvPr id="48" name="Textfeld 47"/>
            <xdr:cNvSpPr txBox="1"/>
          </xdr:nvSpPr>
          <xdr:spPr>
            <a:xfrm>
              <a:off x="2228850" y="35880675"/>
              <a:ext cx="1319213"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m:t>
                        </m:r>
                        <m:sSup>
                          <m:sSupPr>
                            <m:ctrlPr>
                              <a:rPr lang="de-DE" sz="1100" i="1">
                                <a:latin typeface="Cambria Math"/>
                              </a:rPr>
                            </m:ctrlPr>
                          </m:sSupPr>
                          <m:e>
                            <m:r>
                              <a:rPr lang="de-DE" sz="1100" b="0" i="1">
                                <a:latin typeface="Cambria Math"/>
                              </a:rPr>
                              <m:t>𝑆</m:t>
                            </m:r>
                            <m:r>
                              <a:rPr lang="de-DE" sz="1100" b="0" i="1">
                                <a:latin typeface="Cambria Math"/>
                              </a:rPr>
                              <m:t>1</m:t>
                            </m:r>
                          </m:e>
                          <m:sup>
                            <m:r>
                              <a:rPr lang="de-DE" sz="1100" b="0" i="1">
                                <a:latin typeface="Cambria Math"/>
                              </a:rPr>
                              <m:t>∗</m:t>
                            </m:r>
                          </m:sup>
                        </m:sSup>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sub>
                    </m:sSub>
                  </m:oMath>
                </m:oMathPara>
              </a14:m>
              <a:endParaRPr lang="de-DE" sz="1100"/>
            </a:p>
          </xdr:txBody>
        </xdr:sp>
      </mc:Choice>
      <mc:Fallback xmlns="">
        <xdr:sp macro="" textlink="">
          <xdr:nvSpPr>
            <xdr:cNvPr id="48" name="Textfeld 47"/>
            <xdr:cNvSpPr txBox="1"/>
          </xdr:nvSpPr>
          <xdr:spPr>
            <a:xfrm>
              <a:off x="2228850" y="35880675"/>
              <a:ext cx="1319213"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𝑡_(∗,〖𝑆1〗^∗ )=𝑡_𝐸1</a:t>
              </a:r>
              <a:r>
                <a:rPr lang="de-DE" sz="1100" b="0" i="0">
                  <a:latin typeface="Cambria Math"/>
                  <a:ea typeface="Cambria Math"/>
                </a:rPr>
                <a:t>⋅𝑡_𝑆</a:t>
              </a:r>
              <a:endParaRPr lang="de-DE" sz="1100"/>
            </a:p>
          </xdr:txBody>
        </xdr:sp>
      </mc:Fallback>
    </mc:AlternateContent>
    <xdr:clientData/>
  </xdr:oneCellAnchor>
  <xdr:oneCellAnchor>
    <xdr:from>
      <xdr:col>0</xdr:col>
      <xdr:colOff>180975</xdr:colOff>
      <xdr:row>189</xdr:row>
      <xdr:rowOff>19050</xdr:rowOff>
    </xdr:from>
    <xdr:ext cx="4619624" cy="600357"/>
    <mc:AlternateContent xmlns:mc="http://schemas.openxmlformats.org/markup-compatibility/2006" xmlns:a14="http://schemas.microsoft.com/office/drawing/2010/main">
      <mc:Choice Requires="a14">
        <xdr:sp macro="" textlink="">
          <xdr:nvSpPr>
            <xdr:cNvPr id="49" name="Textfeld 48"/>
            <xdr:cNvSpPr txBox="1"/>
          </xdr:nvSpPr>
          <xdr:spPr>
            <a:xfrm>
              <a:off x="180975" y="36518850"/>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sSub>
                          <m:sSubPr>
                            <m:ctrlPr>
                              <a:rPr lang="de-DE" sz="110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r>
                          <a:rPr lang="de-DE" sz="1100" b="0" i="1">
                            <a:solidFill>
                              <a:schemeClr val="tx1"/>
                            </a:solidFill>
                            <a:effectLst/>
                            <a:latin typeface="Cambria Math"/>
                            <a:ea typeface="+mn-ea"/>
                            <a:cs typeface="+mn-cs"/>
                          </a:rPr>
                          <m:t>1</m:t>
                        </m:r>
                      </m:num>
                      <m:den>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sup>
                        </m:sSup>
                      </m:den>
                    </m:f>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r>
                          <a:rPr lang="de-DE" sz="1100" b="0" i="1">
                            <a:solidFill>
                              <a:schemeClr val="tx1"/>
                            </a:solidFill>
                            <a:effectLst/>
                            <a:latin typeface="Cambria Math"/>
                            <a:ea typeface="Cambria Math"/>
                            <a:cs typeface="+mn-cs"/>
                          </a:rPr>
                          <m:t>1−</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r>
                              <a:rPr lang="de-DE" sz="1100" b="0" i="1">
                                <a:solidFill>
                                  <a:schemeClr val="tx1"/>
                                </a:solidFill>
                                <a:effectLst/>
                                <a:latin typeface="Cambria Math"/>
                                <a:ea typeface="Cambria Math"/>
                                <a:cs typeface="+mn-cs"/>
                              </a:rPr>
                              <m:t>1</m:t>
                            </m:r>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r>
                      <a:rPr lang="de-DE" sz="1100" b="0" i="1">
                        <a:latin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1</m:t>
                        </m:r>
                      </m:sub>
                    </m:sSub>
                  </m:oMath>
                </m:oMathPara>
              </a14:m>
              <a:endParaRPr lang="de-DE" sz="1100"/>
            </a:p>
          </xdr:txBody>
        </xdr:sp>
      </mc:Choice>
      <mc:Fallback xmlns="">
        <xdr:sp macro="" textlink="">
          <xdr:nvSpPr>
            <xdr:cNvPr id="49" name="Textfeld 48"/>
            <xdr:cNvSpPr txBox="1"/>
          </xdr:nvSpPr>
          <xdr:spPr>
            <a:xfrm>
              <a:off x="180975" y="36518850"/>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0^(𝑡_𝐸1)▒〖𝑝_∗ (𝑡)</a:t>
              </a:r>
              <a:r>
                <a:rPr lang="de-DE" sz="1100" b="0" i="0">
                  <a:latin typeface="Cambria Math"/>
                  <a:ea typeface="Cambria Math"/>
                </a:rPr>
                <a:t>⋅𝑑𝑡〗</a:t>
              </a:r>
              <a:r>
                <a:rPr lang="de-DE" sz="1100" b="0" i="0">
                  <a:latin typeface="Cambria Math"/>
                </a:rPr>
                <a:t>=𝑡_𝐸1</a:t>
              </a:r>
              <a:r>
                <a:rPr lang="de-DE" sz="1100" b="0" i="0">
                  <a:solidFill>
                    <a:schemeClr val="tx1"/>
                  </a:solidFill>
                  <a:effectLst/>
                  <a:latin typeface="+mn-lt"/>
                  <a:ea typeface="+mn-ea"/>
                  <a:cs typeface="+mn-cs"/>
                </a:rPr>
                <a:t>−𝑏⋅1/〖𝑡_𝐸</a:t>
              </a:r>
              <a:r>
                <a:rPr lang="de-DE" sz="1100" b="0" i="0">
                  <a:solidFill>
                    <a:schemeClr val="tx1"/>
                  </a:solidFill>
                  <a:effectLst/>
                  <a:latin typeface="Cambria Math"/>
                  <a:ea typeface="+mn-ea"/>
                  <a:cs typeface="+mn-cs"/>
                </a:rPr>
                <a:t>1</a:t>
              </a:r>
              <a:r>
                <a:rPr lang="de-DE" sz="1100" b="0" i="0">
                  <a:solidFill>
                    <a:schemeClr val="tx1"/>
                  </a:solidFill>
                  <a:effectLst/>
                  <a:latin typeface="+mn-lt"/>
                  <a:ea typeface="+mn-ea"/>
                  <a:cs typeface="+mn-cs"/>
                </a:rPr>
                <a:t>〗^𝑐 ⋅</a:t>
              </a:r>
              <a:r>
                <a:rPr lang="de-DE" sz="1100" b="0" i="0">
                  <a:solidFill>
                    <a:schemeClr val="tx1"/>
                  </a:solidFill>
                  <a:effectLst/>
                  <a:latin typeface="Cambria Math"/>
                  <a:ea typeface="+mn-ea"/>
                  <a:cs typeface="+mn-cs"/>
                </a:rPr>
                <a:t>〖𝑡_𝐸1〗^(𝑐+1)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mn-ea"/>
                  <a:cs typeface="+mn-cs"/>
                </a:rPr>
                <a:t>=𝑡_𝐸1</a:t>
              </a:r>
              <a:r>
                <a:rPr lang="de-DE" sz="1100" b="0" i="0">
                  <a:solidFill>
                    <a:schemeClr val="tx1"/>
                  </a:solidFill>
                  <a:effectLst/>
                  <a:latin typeface="Cambria Math"/>
                  <a:ea typeface="Cambria Math"/>
                  <a:cs typeface="+mn-cs"/>
                </a:rPr>
                <a:t>⋅(1−𝑏⋅1/(𝑐+1))</a:t>
              </a:r>
              <a:r>
                <a:rPr lang="de-DE" sz="1100" b="0" i="0">
                  <a:solidFill>
                    <a:schemeClr val="tx1"/>
                  </a:solidFill>
                  <a:effectLst/>
                  <a:latin typeface="Cambria Math"/>
                  <a:ea typeface="+mn-ea"/>
                  <a:cs typeface="+mn-cs"/>
                </a:rPr>
                <a:t>=</a:t>
              </a:r>
              <a:r>
                <a:rPr lang="de-DE" sz="1100" b="0" i="0">
                  <a:latin typeface="Cambria Math"/>
                </a:rPr>
                <a:t>𝑚</a:t>
              </a:r>
              <a:r>
                <a:rPr lang="de-DE" sz="1100" b="0" i="0">
                  <a:latin typeface="Cambria Math"/>
                  <a:ea typeface="Cambria Math"/>
                </a:rPr>
                <a:t>⋅𝑡_𝐸1</a:t>
              </a:r>
              <a:endParaRPr lang="de-DE" sz="1100"/>
            </a:p>
          </xdr:txBody>
        </xdr:sp>
      </mc:Fallback>
    </mc:AlternateContent>
    <xdr:clientData/>
  </xdr:oneCellAnchor>
  <xdr:oneCellAnchor>
    <xdr:from>
      <xdr:col>0</xdr:col>
      <xdr:colOff>171450</xdr:colOff>
      <xdr:row>194</xdr:row>
      <xdr:rowOff>0</xdr:rowOff>
    </xdr:from>
    <xdr:ext cx="3933825" cy="613501"/>
    <mc:AlternateContent xmlns:mc="http://schemas.openxmlformats.org/markup-compatibility/2006" xmlns:a14="http://schemas.microsoft.com/office/drawing/2010/main">
      <mc:Choice Requires="a14">
        <xdr:sp macro="" textlink="">
          <xdr:nvSpPr>
            <xdr:cNvPr id="50" name="Textfeld 49"/>
            <xdr:cNvSpPr txBox="1"/>
          </xdr:nvSpPr>
          <xdr:spPr>
            <a:xfrm>
              <a:off x="171450" y="3749040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sup>
                      <m:e>
                        <m:sSub>
                          <m:sSubPr>
                            <m:ctrlPr>
                              <a:rPr lang="de-DE" sz="110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1</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bSup>
                              <m:sSubSupPr>
                                <m:ctrlPr>
                                  <a:rPr lang="de-DE" sz="1100" b="0" i="1">
                                    <a:solidFill>
                                      <a:schemeClr val="tx1"/>
                                    </a:solidFill>
                                    <a:effectLst/>
                                    <a:latin typeface="Cambria Math"/>
                                    <a:ea typeface="+mn-ea"/>
                                    <a:cs typeface="+mn-cs"/>
                                  </a:rPr>
                                </m:ctrlPr>
                              </m:sSub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e>
                              <m:sub/>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b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oMath>
                </m:oMathPara>
              </a14:m>
              <a:endParaRPr lang="de-DE" sz="1100"/>
            </a:p>
          </xdr:txBody>
        </xdr:sp>
      </mc:Choice>
      <mc:Fallback xmlns="">
        <xdr:sp macro="" textlink="">
          <xdr:nvSpPr>
            <xdr:cNvPr id="50" name="Textfeld 49"/>
            <xdr:cNvSpPr txBox="1"/>
          </xdr:nvSpPr>
          <xdr:spPr>
            <a:xfrm>
              <a:off x="171450" y="3749040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0^(𝑡_(∗,𝑆1))▒〖𝑝_∗ (𝑡)</a:t>
              </a:r>
              <a:r>
                <a:rPr lang="de-DE" sz="1100" b="0" i="0">
                  <a:latin typeface="Cambria Math"/>
                  <a:ea typeface="Cambria Math"/>
                </a:rPr>
                <a:t>⋅𝑑𝑡〗</a:t>
              </a:r>
              <a:r>
                <a:rPr lang="de-DE" sz="1100" b="0" i="0">
                  <a:latin typeface="Cambria Math"/>
                </a:rPr>
                <a:t>=𝑡_𝐸1</a:t>
              </a:r>
              <a:r>
                <a:rPr lang="de-DE" sz="1100" b="0" i="0">
                  <a:latin typeface="Cambria Math"/>
                  <a:ea typeface="Cambria Math"/>
                </a:rPr>
                <a:t>⋅∫25_0^(𝑡_𝑆1)▒〖𝑝(𝑡)⋅𝑑𝑡〗=𝑡_𝐸1⋅(𝑡_𝑆1</a:t>
              </a:r>
              <a:r>
                <a:rPr lang="de-DE" sz="1100" b="0" i="0">
                  <a:solidFill>
                    <a:schemeClr val="tx1"/>
                  </a:solidFill>
                  <a:effectLst/>
                  <a:latin typeface="+mn-lt"/>
                  <a:ea typeface="+mn-ea"/>
                  <a:cs typeface="+mn-cs"/>
                </a:rPr>
                <a:t>−b⋅(</a:t>
              </a:r>
              <a:r>
                <a:rPr lang="de-DE" sz="1100" b="0" i="0">
                  <a:solidFill>
                    <a:schemeClr val="tx1"/>
                  </a:solidFill>
                  <a:effectLst/>
                  <a:latin typeface="Cambria Math"/>
                  <a:ea typeface="+mn-ea"/>
                  <a:cs typeface="+mn-cs"/>
                </a:rPr>
                <a:t>〖𝑡_𝑆1〗_^(𝑐+1)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Cambria Math"/>
                  <a:cs typeface="+mn-cs"/>
                </a:rPr>
                <a:t>)</a:t>
              </a:r>
              <a:endParaRPr lang="de-DE" sz="1100"/>
            </a:p>
          </xdr:txBody>
        </xdr:sp>
      </mc:Fallback>
    </mc:AlternateContent>
    <xdr:clientData/>
  </xdr:oneCellAnchor>
</xdr:wsDr>
</file>

<file path=xl/drawings/drawing15.xml><?xml version="1.0" encoding="utf-8"?>
<c:userShapes xmlns:c="http://schemas.openxmlformats.org/drawingml/2006/chart">
  <cdr:relSizeAnchor xmlns:cdr="http://schemas.openxmlformats.org/drawingml/2006/chartDrawing">
    <cdr:from>
      <cdr:x>0.49915</cdr:x>
      <cdr:y>0.61278</cdr:y>
    </cdr:from>
    <cdr:to>
      <cdr:x>0.63954</cdr:x>
      <cdr:y>0.68568</cdr:y>
    </cdr:to>
    <cdr:sp macro="" textlink="">
      <cdr:nvSpPr>
        <cdr:cNvPr id="2" name="Textfeld 1"/>
        <cdr:cNvSpPr txBox="1"/>
      </cdr:nvSpPr>
      <cdr:spPr>
        <a:xfrm xmlns:a="http://schemas.openxmlformats.org/drawingml/2006/main">
          <a:off x="2336800" y="1841500"/>
          <a:ext cx="65722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E1</a:t>
          </a:r>
        </a:p>
      </cdr:txBody>
    </cdr:sp>
  </cdr:relSizeAnchor>
  <cdr:relSizeAnchor xmlns:cdr="http://schemas.openxmlformats.org/drawingml/2006/chartDrawing">
    <cdr:from>
      <cdr:x>0.255</cdr:x>
      <cdr:y>0.61648</cdr:y>
    </cdr:from>
    <cdr:to>
      <cdr:x>0.3469</cdr:x>
      <cdr:y>0.68251</cdr:y>
    </cdr:to>
    <cdr:sp macro="" textlink="">
      <cdr:nvSpPr>
        <cdr:cNvPr id="3" name="Textfeld 1"/>
        <cdr:cNvSpPr txBox="1"/>
      </cdr:nvSpPr>
      <cdr:spPr>
        <a:xfrm xmlns:a="http://schemas.openxmlformats.org/drawingml/2006/main">
          <a:off x="1193800" y="1852613"/>
          <a:ext cx="430213" cy="1984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0.0373</cdr:x>
      <cdr:y>0.65082</cdr:y>
    </cdr:from>
    <cdr:to>
      <cdr:x>0.12275</cdr:x>
      <cdr:y>0.74591</cdr:y>
    </cdr:to>
    <cdr:sp macro="" textlink="">
      <cdr:nvSpPr>
        <cdr:cNvPr id="4" name="Textfeld 1"/>
        <cdr:cNvSpPr txBox="1"/>
      </cdr:nvSpPr>
      <cdr:spPr>
        <a:xfrm xmlns:a="http://schemas.openxmlformats.org/drawingml/2006/main">
          <a:off x="174625" y="1955800"/>
          <a:ext cx="4000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p</a:t>
          </a:r>
          <a:r>
            <a:rPr lang="de-DE" sz="1100" baseline="-25000">
              <a:solidFill>
                <a:srgbClr val="0070C0"/>
              </a:solidFill>
            </a:rPr>
            <a:t>E1</a:t>
          </a:r>
        </a:p>
      </cdr:txBody>
    </cdr:sp>
  </cdr:relSizeAnchor>
</c:userShapes>
</file>

<file path=xl/drawings/drawing16.xml><?xml version="1.0" encoding="utf-8"?>
<c:userShapes xmlns:c="http://schemas.openxmlformats.org/drawingml/2006/chart">
  <cdr:relSizeAnchor xmlns:cdr="http://schemas.openxmlformats.org/drawingml/2006/chartDrawing">
    <cdr:from>
      <cdr:x>0.37952</cdr:x>
      <cdr:y>0.62577</cdr:y>
    </cdr:from>
    <cdr:to>
      <cdr:x>0.51807</cdr:x>
      <cdr:y>0.69632</cdr:y>
    </cdr:to>
    <cdr:sp macro="" textlink="">
      <cdr:nvSpPr>
        <cdr:cNvPr id="2" name="Textfeld 1"/>
        <cdr:cNvSpPr txBox="1"/>
      </cdr:nvSpPr>
      <cdr:spPr>
        <a:xfrm xmlns:a="http://schemas.openxmlformats.org/drawingml/2006/main">
          <a:off x="1800224" y="1943100"/>
          <a:ext cx="6572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0.02209</cdr:x>
      <cdr:y>0.66564</cdr:y>
    </cdr:from>
    <cdr:to>
      <cdr:x>0.10643</cdr:x>
      <cdr:y>0.75767</cdr:y>
    </cdr:to>
    <cdr:sp macro="" textlink="">
      <cdr:nvSpPr>
        <cdr:cNvPr id="3" name="Textfeld 2"/>
        <cdr:cNvSpPr txBox="1"/>
      </cdr:nvSpPr>
      <cdr:spPr>
        <a:xfrm xmlns:a="http://schemas.openxmlformats.org/drawingml/2006/main">
          <a:off x="104776" y="2066926"/>
          <a:ext cx="4000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E1</a:t>
          </a:r>
        </a:p>
      </cdr:txBody>
    </cdr:sp>
  </cdr:relSizeAnchor>
  <cdr:relSizeAnchor xmlns:cdr="http://schemas.openxmlformats.org/drawingml/2006/chartDrawing">
    <cdr:from>
      <cdr:x>0.59103</cdr:x>
      <cdr:y>0.62986</cdr:y>
    </cdr:from>
    <cdr:to>
      <cdr:x>0.72959</cdr:x>
      <cdr:y>0.70041</cdr:y>
    </cdr:to>
    <cdr:sp macro="" textlink="">
      <cdr:nvSpPr>
        <cdr:cNvPr id="4" name="Textfeld 1"/>
        <cdr:cNvSpPr txBox="1"/>
      </cdr:nvSpPr>
      <cdr:spPr>
        <a:xfrm xmlns:a="http://schemas.openxmlformats.org/drawingml/2006/main">
          <a:off x="2803525" y="1955800"/>
          <a:ext cx="65722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E1</a:t>
          </a:r>
        </a:p>
      </cdr:txBody>
    </cdr:sp>
  </cdr:relSizeAnchor>
</c:userShapes>
</file>

<file path=xl/drawings/drawing17.xml><?xml version="1.0" encoding="utf-8"?>
<c:userShapes xmlns:c="http://schemas.openxmlformats.org/drawingml/2006/chart">
  <cdr:relSizeAnchor xmlns:cdr="http://schemas.openxmlformats.org/drawingml/2006/chartDrawing">
    <cdr:from>
      <cdr:x>0.31042</cdr:x>
      <cdr:y>0.44681</cdr:y>
    </cdr:from>
    <cdr:to>
      <cdr:x>0.31042</cdr:x>
      <cdr:y>0.85422</cdr:y>
    </cdr:to>
    <cdr:cxnSp macro="">
      <cdr:nvCxnSpPr>
        <cdr:cNvPr id="3" name="Gerade Verbindung 2"/>
        <cdr:cNvCxnSpPr/>
      </cdr:nvCxnSpPr>
      <cdr:spPr>
        <a:xfrm xmlns:a="http://schemas.openxmlformats.org/drawingml/2006/main">
          <a:off x="1419225" y="1300163"/>
          <a:ext cx="1" cy="1185524"/>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0.15208</cdr:x>
      <cdr:y>0.34534</cdr:y>
    </cdr:from>
    <cdr:to>
      <cdr:x>0.15208</cdr:x>
      <cdr:y>0.85055</cdr:y>
    </cdr:to>
    <cdr:cxnSp macro="">
      <cdr:nvCxnSpPr>
        <cdr:cNvPr id="7" name="Gerade Verbindung 6"/>
        <cdr:cNvCxnSpPr/>
      </cdr:nvCxnSpPr>
      <cdr:spPr>
        <a:xfrm xmlns:a="http://schemas.openxmlformats.org/drawingml/2006/main">
          <a:off x="695325" y="1004888"/>
          <a:ext cx="0" cy="1470116"/>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0.61875</cdr:x>
      <cdr:y>0.6201</cdr:y>
    </cdr:from>
    <cdr:to>
      <cdr:x>0.71042</cdr:x>
      <cdr:y>0.69996</cdr:y>
    </cdr:to>
    <cdr:sp macro="" textlink="">
      <cdr:nvSpPr>
        <cdr:cNvPr id="19" name="Textfeld 18"/>
        <cdr:cNvSpPr txBox="1"/>
      </cdr:nvSpPr>
      <cdr:spPr>
        <a:xfrm xmlns:a="http://schemas.openxmlformats.org/drawingml/2006/main">
          <a:off x="2828925" y="1804418"/>
          <a:ext cx="419100" cy="2323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0.37569</cdr:x>
      <cdr:y>0.61348</cdr:y>
    </cdr:from>
    <cdr:to>
      <cdr:x>0.46736</cdr:x>
      <cdr:y>0.69334</cdr:y>
    </cdr:to>
    <cdr:sp macro="" textlink="">
      <cdr:nvSpPr>
        <cdr:cNvPr id="20" name="Textfeld 1"/>
        <cdr:cNvSpPr txBox="1"/>
      </cdr:nvSpPr>
      <cdr:spPr>
        <a:xfrm xmlns:a="http://schemas.openxmlformats.org/drawingml/2006/main">
          <a:off x="1717675" y="1785155"/>
          <a:ext cx="419100" cy="232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S1</a:t>
          </a:r>
        </a:p>
      </cdr:txBody>
    </cdr:sp>
  </cdr:relSizeAnchor>
  <cdr:relSizeAnchor xmlns:cdr="http://schemas.openxmlformats.org/drawingml/2006/chartDrawing">
    <cdr:from>
      <cdr:x>0.15069</cdr:x>
      <cdr:y>0.49025</cdr:y>
    </cdr:from>
    <cdr:to>
      <cdr:x>0.24236</cdr:x>
      <cdr:y>0.57011</cdr:y>
    </cdr:to>
    <cdr:sp macro="" textlink="">
      <cdr:nvSpPr>
        <cdr:cNvPr id="21" name="Textfeld 1"/>
        <cdr:cNvSpPr txBox="1"/>
      </cdr:nvSpPr>
      <cdr:spPr>
        <a:xfrm xmlns:a="http://schemas.openxmlformats.org/drawingml/2006/main">
          <a:off x="688975" y="1426578"/>
          <a:ext cx="419100" cy="232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t</a:t>
          </a:r>
          <a:r>
            <a:rPr lang="de-DE" sz="1100" baseline="-25000"/>
            <a:t>S2</a:t>
          </a:r>
        </a:p>
      </cdr:txBody>
    </cdr:sp>
  </cdr:relSizeAnchor>
  <cdr:relSizeAnchor xmlns:cdr="http://schemas.openxmlformats.org/drawingml/2006/chartDrawing">
    <cdr:from>
      <cdr:x>0.41667</cdr:x>
      <cdr:y>0.33552</cdr:y>
    </cdr:from>
    <cdr:to>
      <cdr:x>0.46458</cdr:x>
      <cdr:y>0.43699</cdr:y>
    </cdr:to>
    <cdr:sp macro="" textlink="">
      <cdr:nvSpPr>
        <cdr:cNvPr id="22" name="Textfeld 21"/>
        <cdr:cNvSpPr txBox="1"/>
      </cdr:nvSpPr>
      <cdr:spPr>
        <a:xfrm xmlns:a="http://schemas.openxmlformats.org/drawingml/2006/main">
          <a:off x="1905000" y="976313"/>
          <a:ext cx="2190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0.40417</cdr:x>
      <cdr:y>0.4239</cdr:y>
    </cdr:from>
    <cdr:to>
      <cdr:x>0.5875</cdr:x>
      <cdr:y>0.509</cdr:y>
    </cdr:to>
    <cdr:sp macro="" textlink="">
      <cdr:nvSpPr>
        <cdr:cNvPr id="23" name="Textfeld 22"/>
        <cdr:cNvSpPr txBox="1"/>
      </cdr:nvSpPr>
      <cdr:spPr>
        <a:xfrm xmlns:a="http://schemas.openxmlformats.org/drawingml/2006/main">
          <a:off x="1847850" y="1233488"/>
          <a:ext cx="8382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E2</a:t>
          </a:r>
          <a:r>
            <a:rPr lang="de-DE" sz="1100">
              <a:solidFill>
                <a:schemeClr val="accent1"/>
              </a:solidFill>
            </a:rPr>
            <a:t>&gt; t</a:t>
          </a:r>
          <a:r>
            <a:rPr lang="de-DE" sz="1100" baseline="-25000">
              <a:solidFill>
                <a:schemeClr val="accent1"/>
              </a:solidFill>
            </a:rPr>
            <a:t>S1</a:t>
          </a:r>
        </a:p>
      </cdr:txBody>
    </cdr:sp>
  </cdr:relSizeAnchor>
  <cdr:relSizeAnchor xmlns:cdr="http://schemas.openxmlformats.org/drawingml/2006/chartDrawing">
    <cdr:from>
      <cdr:x>0.45903</cdr:x>
      <cdr:y>0.50191</cdr:y>
    </cdr:from>
    <cdr:to>
      <cdr:x>0.46111</cdr:x>
      <cdr:y>0.85955</cdr:y>
    </cdr:to>
    <cdr:cxnSp macro="">
      <cdr:nvCxnSpPr>
        <cdr:cNvPr id="24" name="Gerade Verbindung 23"/>
        <cdr:cNvCxnSpPr/>
      </cdr:nvCxnSpPr>
      <cdr:spPr>
        <a:xfrm xmlns:a="http://schemas.openxmlformats.org/drawingml/2006/main">
          <a:off x="2098675" y="1460500"/>
          <a:ext cx="9526" cy="1040689"/>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0.2375</cdr:x>
      <cdr:y>0.36825</cdr:y>
    </cdr:from>
    <cdr:to>
      <cdr:x>0.44583</cdr:x>
      <cdr:y>0.4599</cdr:y>
    </cdr:to>
    <cdr:sp macro="" textlink="">
      <cdr:nvSpPr>
        <cdr:cNvPr id="25" name="Textfeld 24"/>
        <cdr:cNvSpPr txBox="1"/>
      </cdr:nvSpPr>
      <cdr:spPr>
        <a:xfrm xmlns:a="http://schemas.openxmlformats.org/drawingml/2006/main">
          <a:off x="1085850" y="1071563"/>
          <a:ext cx="952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S2</a:t>
          </a:r>
          <a:r>
            <a:rPr lang="de-DE" sz="1100">
              <a:solidFill>
                <a:schemeClr val="accent1"/>
              </a:solidFill>
            </a:rPr>
            <a:t>&lt;t</a:t>
          </a:r>
          <a:r>
            <a:rPr lang="de-DE" sz="1100" baseline="-25000">
              <a:solidFill>
                <a:schemeClr val="accent1"/>
              </a:solidFill>
            </a:rPr>
            <a:t>E2</a:t>
          </a:r>
          <a:r>
            <a:rPr lang="de-DE" sz="1100">
              <a:solidFill>
                <a:schemeClr val="accent1"/>
              </a:solidFill>
            </a:rPr>
            <a:t>&lt;t</a:t>
          </a:r>
          <a:r>
            <a:rPr lang="de-DE" sz="1100" baseline="-25000">
              <a:solidFill>
                <a:schemeClr val="accent1"/>
              </a:solidFill>
            </a:rPr>
            <a:t>S1</a:t>
          </a:r>
        </a:p>
      </cdr:txBody>
    </cdr:sp>
  </cdr:relSizeAnchor>
  <cdr:relSizeAnchor xmlns:cdr="http://schemas.openxmlformats.org/drawingml/2006/chartDrawing">
    <cdr:from>
      <cdr:x>0.11111</cdr:x>
      <cdr:y>0.25641</cdr:y>
    </cdr:from>
    <cdr:to>
      <cdr:x>0.29444</cdr:x>
      <cdr:y>0.34152</cdr:y>
    </cdr:to>
    <cdr:sp macro="" textlink="">
      <cdr:nvSpPr>
        <cdr:cNvPr id="31" name="Textfeld 1"/>
        <cdr:cNvSpPr txBox="1"/>
      </cdr:nvSpPr>
      <cdr:spPr>
        <a:xfrm xmlns:a="http://schemas.openxmlformats.org/drawingml/2006/main">
          <a:off x="508000" y="746125"/>
          <a:ext cx="83820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E2</a:t>
          </a:r>
          <a:r>
            <a:rPr lang="de-DE" sz="1100">
              <a:solidFill>
                <a:schemeClr val="accent1"/>
              </a:solidFill>
            </a:rPr>
            <a:t>&lt; t</a:t>
          </a:r>
          <a:r>
            <a:rPr lang="de-DE" sz="1100" baseline="-25000">
              <a:solidFill>
                <a:schemeClr val="accent1"/>
              </a:solidFill>
            </a:rPr>
            <a:t>S2</a:t>
          </a:r>
        </a:p>
      </cdr:txBody>
    </cdr:sp>
  </cdr:relSizeAnchor>
  <cdr:relSizeAnchor xmlns:cdr="http://schemas.openxmlformats.org/drawingml/2006/chartDrawing">
    <cdr:from>
      <cdr:x>0.41458</cdr:x>
      <cdr:y>0.68903</cdr:y>
    </cdr:from>
    <cdr:to>
      <cdr:x>0.41458</cdr:x>
      <cdr:y>0.73486</cdr:y>
    </cdr:to>
    <cdr:cxnSp macro="">
      <cdr:nvCxnSpPr>
        <cdr:cNvPr id="32" name="Gerade Verbindung 31"/>
        <cdr:cNvCxnSpPr/>
      </cdr:nvCxnSpPr>
      <cdr:spPr>
        <a:xfrm xmlns:a="http://schemas.openxmlformats.org/drawingml/2006/main" flipH="1" flipV="1">
          <a:off x="1895475" y="2005013"/>
          <a:ext cx="1" cy="1333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0.18194</cdr:x>
      <cdr:y>0.55756</cdr:y>
    </cdr:from>
    <cdr:to>
      <cdr:x>0.18194</cdr:x>
      <cdr:y>0.60338</cdr:y>
    </cdr:to>
    <cdr:cxnSp macro="">
      <cdr:nvCxnSpPr>
        <cdr:cNvPr id="39" name="Gerade Verbindung 38"/>
        <cdr:cNvCxnSpPr/>
      </cdr:nvCxnSpPr>
      <cdr:spPr>
        <a:xfrm xmlns:a="http://schemas.openxmlformats.org/drawingml/2006/main" flipH="1" flipV="1">
          <a:off x="831850" y="1622425"/>
          <a:ext cx="1" cy="1333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0.66285</cdr:y>
    </cdr:from>
    <cdr:to>
      <cdr:x>0.08333</cdr:x>
      <cdr:y>0.75777</cdr:y>
    </cdr:to>
    <cdr:sp macro="" textlink="">
      <cdr:nvSpPr>
        <cdr:cNvPr id="40" name="Textfeld 39"/>
        <cdr:cNvSpPr txBox="1"/>
      </cdr:nvSpPr>
      <cdr:spPr>
        <a:xfrm xmlns:a="http://schemas.openxmlformats.org/drawingml/2006/main">
          <a:off x="0" y="1928813"/>
          <a:ext cx="38100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p</a:t>
          </a:r>
          <a:r>
            <a:rPr lang="de-DE" sz="1100" baseline="-25000">
              <a:solidFill>
                <a:schemeClr val="accent1"/>
              </a:solidFill>
            </a:rPr>
            <a:t>E1</a:t>
          </a:r>
        </a:p>
      </cdr:txBody>
    </cdr:sp>
  </cdr:relSizeAnchor>
  <cdr:relSizeAnchor xmlns:cdr="http://schemas.openxmlformats.org/drawingml/2006/chartDrawing">
    <cdr:from>
      <cdr:x>0</cdr:x>
      <cdr:y>0.53792</cdr:y>
    </cdr:from>
    <cdr:to>
      <cdr:x>0.08333</cdr:x>
      <cdr:y>0.63284</cdr:y>
    </cdr:to>
    <cdr:sp macro="" textlink="">
      <cdr:nvSpPr>
        <cdr:cNvPr id="41" name="Textfeld 1"/>
        <cdr:cNvSpPr txBox="1"/>
      </cdr:nvSpPr>
      <cdr:spPr>
        <a:xfrm xmlns:a="http://schemas.openxmlformats.org/drawingml/2006/main">
          <a:off x="0" y="1565275"/>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userShapes>
</file>

<file path=xl/drawings/drawing18.xml><?xml version="1.0" encoding="utf-8"?>
<c:userShapes xmlns:c="http://schemas.openxmlformats.org/drawingml/2006/chart">
  <cdr:relSizeAnchor xmlns:cdr="http://schemas.openxmlformats.org/drawingml/2006/chartDrawing">
    <cdr:from>
      <cdr:x>0.60357</cdr:x>
      <cdr:y>0.61398</cdr:y>
    </cdr:from>
    <cdr:to>
      <cdr:x>0.69524</cdr:x>
      <cdr:y>0.71713</cdr:y>
    </cdr:to>
    <cdr:sp macro="" textlink="">
      <cdr:nvSpPr>
        <cdr:cNvPr id="19" name="Textfeld 18"/>
        <cdr:cNvSpPr txBox="1"/>
      </cdr:nvSpPr>
      <cdr:spPr>
        <a:xfrm xmlns:a="http://schemas.openxmlformats.org/drawingml/2006/main">
          <a:off x="2610036" y="1467897"/>
          <a:ext cx="396414" cy="2466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0.37125</cdr:x>
      <cdr:y>0.62009</cdr:y>
    </cdr:from>
    <cdr:to>
      <cdr:x>0.46292</cdr:x>
      <cdr:y>0.69995</cdr:y>
    </cdr:to>
    <cdr:sp macro="" textlink="">
      <cdr:nvSpPr>
        <cdr:cNvPr id="20" name="Textfeld 1"/>
        <cdr:cNvSpPr txBox="1"/>
      </cdr:nvSpPr>
      <cdr:spPr>
        <a:xfrm xmlns:a="http://schemas.openxmlformats.org/drawingml/2006/main">
          <a:off x="1513488" y="1771899"/>
          <a:ext cx="373711" cy="228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S1</a:t>
          </a:r>
        </a:p>
      </cdr:txBody>
    </cdr:sp>
  </cdr:relSizeAnchor>
  <cdr:relSizeAnchor xmlns:cdr="http://schemas.openxmlformats.org/drawingml/2006/chartDrawing">
    <cdr:from>
      <cdr:x>0.16112</cdr:x>
      <cdr:y>0.48698</cdr:y>
    </cdr:from>
    <cdr:to>
      <cdr:x>0.25278</cdr:x>
      <cdr:y>0.56684</cdr:y>
    </cdr:to>
    <cdr:sp macro="" textlink="">
      <cdr:nvSpPr>
        <cdr:cNvPr id="21" name="Textfeld 1"/>
        <cdr:cNvSpPr txBox="1"/>
      </cdr:nvSpPr>
      <cdr:spPr>
        <a:xfrm xmlns:a="http://schemas.openxmlformats.org/drawingml/2006/main">
          <a:off x="656826" y="1391536"/>
          <a:ext cx="373671" cy="228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S2</a:t>
          </a:r>
        </a:p>
      </cdr:txBody>
    </cdr:sp>
  </cdr:relSizeAnchor>
  <cdr:relSizeAnchor xmlns:cdr="http://schemas.openxmlformats.org/drawingml/2006/chartDrawing">
    <cdr:from>
      <cdr:x>0.41667</cdr:x>
      <cdr:y>0.33552</cdr:y>
    </cdr:from>
    <cdr:to>
      <cdr:x>0.46458</cdr:x>
      <cdr:y>0.43699</cdr:y>
    </cdr:to>
    <cdr:sp macro="" textlink="">
      <cdr:nvSpPr>
        <cdr:cNvPr id="22" name="Textfeld 21"/>
        <cdr:cNvSpPr txBox="1"/>
      </cdr:nvSpPr>
      <cdr:spPr>
        <a:xfrm xmlns:a="http://schemas.openxmlformats.org/drawingml/2006/main">
          <a:off x="1905000" y="976313"/>
          <a:ext cx="2190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0.42095</cdr:x>
      <cdr:y>0.48991</cdr:y>
    </cdr:from>
    <cdr:to>
      <cdr:x>0.50935</cdr:x>
      <cdr:y>0.59761</cdr:y>
    </cdr:to>
    <cdr:sp macro="" textlink="">
      <cdr:nvSpPr>
        <cdr:cNvPr id="23" name="Textfeld 22"/>
        <cdr:cNvSpPr txBox="1"/>
      </cdr:nvSpPr>
      <cdr:spPr>
        <a:xfrm xmlns:a="http://schemas.openxmlformats.org/drawingml/2006/main">
          <a:off x="1820335" y="1171274"/>
          <a:ext cx="382273" cy="257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E2</a:t>
          </a:r>
        </a:p>
      </cdr:txBody>
    </cdr:sp>
  </cdr:relSizeAnchor>
  <cdr:relSizeAnchor xmlns:cdr="http://schemas.openxmlformats.org/drawingml/2006/chartDrawing">
    <cdr:from>
      <cdr:x>0.41613</cdr:x>
      <cdr:y>0.6817</cdr:y>
    </cdr:from>
    <cdr:to>
      <cdr:x>0.41613</cdr:x>
      <cdr:y>0.72753</cdr:y>
    </cdr:to>
    <cdr:cxnSp macro="">
      <cdr:nvCxnSpPr>
        <cdr:cNvPr id="12" name="Gerade Verbindung 11"/>
        <cdr:cNvCxnSpPr/>
      </cdr:nvCxnSpPr>
      <cdr:spPr>
        <a:xfrm xmlns:a="http://schemas.openxmlformats.org/drawingml/2006/main" flipH="1" flipV="1">
          <a:off x="1696419" y="1947963"/>
          <a:ext cx="1" cy="1309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0.19639</cdr:x>
      <cdr:y>0.55744</cdr:y>
    </cdr:from>
    <cdr:to>
      <cdr:x>0.19639</cdr:x>
      <cdr:y>0.60326</cdr:y>
    </cdr:to>
    <cdr:cxnSp macro="">
      <cdr:nvCxnSpPr>
        <cdr:cNvPr id="13" name="Gerade Verbindung 12"/>
        <cdr:cNvCxnSpPr/>
      </cdr:nvCxnSpPr>
      <cdr:spPr>
        <a:xfrm xmlns:a="http://schemas.openxmlformats.org/drawingml/2006/main" flipH="1" flipV="1">
          <a:off x="800611" y="1592873"/>
          <a:ext cx="1" cy="13095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0.53111</cdr:y>
    </cdr:from>
    <cdr:to>
      <cdr:x>0.09346</cdr:x>
      <cdr:y>0.62778</cdr:y>
    </cdr:to>
    <cdr:sp macro="" textlink="">
      <cdr:nvSpPr>
        <cdr:cNvPr id="27" name="Textfeld 1"/>
        <cdr:cNvSpPr txBox="1"/>
      </cdr:nvSpPr>
      <cdr:spPr>
        <a:xfrm xmlns:a="http://schemas.openxmlformats.org/drawingml/2006/main">
          <a:off x="0" y="1517650"/>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dr:relSizeAnchor xmlns:cdr="http://schemas.openxmlformats.org/drawingml/2006/chartDrawing">
    <cdr:from>
      <cdr:x>0</cdr:x>
      <cdr:y>0.66111</cdr:y>
    </cdr:from>
    <cdr:to>
      <cdr:x>0.09346</cdr:x>
      <cdr:y>0.75778</cdr:y>
    </cdr:to>
    <cdr:sp macro="" textlink="">
      <cdr:nvSpPr>
        <cdr:cNvPr id="28" name="Textfeld 1"/>
        <cdr:cNvSpPr txBox="1"/>
      </cdr:nvSpPr>
      <cdr:spPr>
        <a:xfrm xmlns:a="http://schemas.openxmlformats.org/drawingml/2006/main">
          <a:off x="0" y="1889125"/>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E1</a:t>
          </a:r>
        </a:p>
      </cdr:txBody>
    </cdr:sp>
  </cdr:relSizeAnchor>
</c:userShapes>
</file>

<file path=xl/drawings/drawing19.xml><?xml version="1.0" encoding="utf-8"?>
<c:userShapes xmlns:c="http://schemas.openxmlformats.org/drawingml/2006/chart">
  <cdr:relSizeAnchor xmlns:cdr="http://schemas.openxmlformats.org/drawingml/2006/chartDrawing">
    <cdr:from>
      <cdr:x>0.40952</cdr:x>
      <cdr:y>0.47338</cdr:y>
    </cdr:from>
    <cdr:to>
      <cdr:x>0.49689</cdr:x>
      <cdr:y>0.56203</cdr:y>
    </cdr:to>
    <cdr:sp macro="" textlink="">
      <cdr:nvSpPr>
        <cdr:cNvPr id="2" name="Textfeld 1"/>
        <cdr:cNvSpPr txBox="1"/>
      </cdr:nvSpPr>
      <cdr:spPr>
        <a:xfrm xmlns:a="http://schemas.openxmlformats.org/drawingml/2006/main">
          <a:off x="1665582" y="1298570"/>
          <a:ext cx="355349" cy="2431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E2</a:t>
          </a:r>
        </a:p>
      </cdr:txBody>
    </cdr:sp>
  </cdr:relSizeAnchor>
  <cdr:relSizeAnchor xmlns:cdr="http://schemas.openxmlformats.org/drawingml/2006/chartDrawing">
    <cdr:from>
      <cdr:x>0.61971</cdr:x>
      <cdr:y>0.59143</cdr:y>
    </cdr:from>
    <cdr:to>
      <cdr:x>0.70708</cdr:x>
      <cdr:y>0.68008</cdr:y>
    </cdr:to>
    <cdr:sp macro="" textlink="">
      <cdr:nvSpPr>
        <cdr:cNvPr id="3" name="Textfeld 1"/>
        <cdr:cNvSpPr txBox="1"/>
      </cdr:nvSpPr>
      <cdr:spPr>
        <a:xfrm xmlns:a="http://schemas.openxmlformats.org/drawingml/2006/main">
          <a:off x="2520469" y="1622420"/>
          <a:ext cx="355349" cy="2431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0.01683</cdr:x>
      <cdr:y>0.50463</cdr:y>
    </cdr:from>
    <cdr:to>
      <cdr:x>0.10921</cdr:x>
      <cdr:y>0.60532</cdr:y>
    </cdr:to>
    <cdr:sp macro="" textlink="">
      <cdr:nvSpPr>
        <cdr:cNvPr id="4" name="Textfeld 1"/>
        <cdr:cNvSpPr txBox="1"/>
      </cdr:nvSpPr>
      <cdr:spPr>
        <a:xfrm xmlns:a="http://schemas.openxmlformats.org/drawingml/2006/main">
          <a:off x="68468" y="1384310"/>
          <a:ext cx="375725" cy="276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dr:relSizeAnchor xmlns:cdr="http://schemas.openxmlformats.org/drawingml/2006/chartDrawing">
    <cdr:from>
      <cdr:x>0.01688</cdr:x>
      <cdr:y>0.64005</cdr:y>
    </cdr:from>
    <cdr:to>
      <cdr:x>0.10925</cdr:x>
      <cdr:y>0.74075</cdr:y>
    </cdr:to>
    <cdr:sp macro="" textlink="">
      <cdr:nvSpPr>
        <cdr:cNvPr id="5" name="Textfeld 1"/>
        <cdr:cNvSpPr txBox="1"/>
      </cdr:nvSpPr>
      <cdr:spPr>
        <a:xfrm xmlns:a="http://schemas.openxmlformats.org/drawingml/2006/main">
          <a:off x="68638" y="1755773"/>
          <a:ext cx="375685" cy="27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E1</a:t>
          </a:r>
        </a:p>
      </cdr:txBody>
    </cdr:sp>
  </cdr:relSizeAnchor>
  <cdr:relSizeAnchor xmlns:cdr="http://schemas.openxmlformats.org/drawingml/2006/chartDrawing">
    <cdr:from>
      <cdr:x>0.27101</cdr:x>
      <cdr:y>0.67129</cdr:y>
    </cdr:from>
    <cdr:to>
      <cdr:x>0.27166</cdr:x>
      <cdr:y>0.82813</cdr:y>
    </cdr:to>
    <cdr:cxnSp macro="">
      <cdr:nvCxnSpPr>
        <cdr:cNvPr id="6" name="Gerade Verbindung 5"/>
        <cdr:cNvCxnSpPr/>
      </cdr:nvCxnSpPr>
      <cdr:spPr>
        <a:xfrm xmlns:a="http://schemas.openxmlformats.org/drawingml/2006/main" flipH="1" flipV="1">
          <a:off x="1102253" y="1841495"/>
          <a:ext cx="2647" cy="430218"/>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0.1786</cdr:x>
      <cdr:y>0.52546</cdr:y>
    </cdr:from>
    <cdr:to>
      <cdr:x>0.18033</cdr:x>
      <cdr:y>0.82813</cdr:y>
    </cdr:to>
    <cdr:cxnSp macro="">
      <cdr:nvCxnSpPr>
        <cdr:cNvPr id="17" name="Gerade Verbindung 16"/>
        <cdr:cNvCxnSpPr/>
      </cdr:nvCxnSpPr>
      <cdr:spPr>
        <a:xfrm xmlns:a="http://schemas.openxmlformats.org/drawingml/2006/main" flipH="1" flipV="1">
          <a:off x="726397" y="1441445"/>
          <a:ext cx="7028" cy="830268"/>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0.22713</cdr:x>
      <cdr:y>0.59143</cdr:y>
    </cdr:from>
    <cdr:to>
      <cdr:x>0.3466</cdr:x>
      <cdr:y>0.65799</cdr:y>
    </cdr:to>
    <cdr:sp macro="" textlink="">
      <cdr:nvSpPr>
        <cdr:cNvPr id="18" name="Textfeld 1"/>
        <cdr:cNvSpPr txBox="1"/>
      </cdr:nvSpPr>
      <cdr:spPr>
        <a:xfrm xmlns:a="http://schemas.openxmlformats.org/drawingml/2006/main">
          <a:off x="923784" y="1622421"/>
          <a:ext cx="485915" cy="1825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2*,s1</a:t>
          </a:r>
        </a:p>
      </cdr:txBody>
    </cdr:sp>
  </cdr:relSizeAnchor>
  <cdr:relSizeAnchor xmlns:cdr="http://schemas.openxmlformats.org/drawingml/2006/chartDrawing">
    <cdr:from>
      <cdr:x>0.14858</cdr:x>
      <cdr:y>0.43866</cdr:y>
    </cdr:from>
    <cdr:to>
      <cdr:x>0.274</cdr:x>
      <cdr:y>0.50521</cdr:y>
    </cdr:to>
    <cdr:sp macro="" textlink="">
      <cdr:nvSpPr>
        <cdr:cNvPr id="19" name="Textfeld 1"/>
        <cdr:cNvSpPr txBox="1"/>
      </cdr:nvSpPr>
      <cdr:spPr>
        <a:xfrm xmlns:a="http://schemas.openxmlformats.org/drawingml/2006/main">
          <a:off x="604301" y="1203332"/>
          <a:ext cx="510124" cy="18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2*,s2</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457199</xdr:colOff>
      <xdr:row>14</xdr:row>
      <xdr:rowOff>219075</xdr:rowOff>
    </xdr:from>
    <xdr:to>
      <xdr:col>3</xdr:col>
      <xdr:colOff>338138</xdr:colOff>
      <xdr:row>19</xdr:row>
      <xdr:rowOff>40329</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4761"/>
        <a:stretch/>
      </xdr:blipFill>
      <xdr:spPr>
        <a:xfrm>
          <a:off x="923924" y="2714625"/>
          <a:ext cx="852489" cy="811854"/>
        </a:xfrm>
        <a:prstGeom prst="rect">
          <a:avLst/>
        </a:prstGeom>
      </xdr:spPr>
    </xdr:pic>
    <xdr:clientData/>
  </xdr:twoCellAnchor>
  <xdr:twoCellAnchor editAs="oneCell">
    <xdr:from>
      <xdr:col>2</xdr:col>
      <xdr:colOff>109537</xdr:colOff>
      <xdr:row>9</xdr:row>
      <xdr:rowOff>90488</xdr:rowOff>
    </xdr:from>
    <xdr:to>
      <xdr:col>3</xdr:col>
      <xdr:colOff>288971</xdr:colOff>
      <xdr:row>14</xdr:row>
      <xdr:rowOff>21546</xdr:rowOff>
    </xdr:to>
    <xdr:pic>
      <xdr:nvPicPr>
        <xdr:cNvPr id="4"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2987" y="1633538"/>
          <a:ext cx="684259" cy="883558"/>
        </a:xfrm>
        <a:prstGeom prst="rect">
          <a:avLst/>
        </a:prstGeom>
      </xdr:spPr>
    </xdr:pic>
    <xdr:clientData/>
  </xdr:twoCellAnchor>
  <xdr:twoCellAnchor editAs="oneCell">
    <xdr:from>
      <xdr:col>12</xdr:col>
      <xdr:colOff>76200</xdr:colOff>
      <xdr:row>14</xdr:row>
      <xdr:rowOff>190500</xdr:rowOff>
    </xdr:from>
    <xdr:to>
      <xdr:col>14</xdr:col>
      <xdr:colOff>222083</xdr:colOff>
      <xdr:row>19</xdr:row>
      <xdr:rowOff>123826</xdr:rowOff>
    </xdr:to>
    <xdr:pic>
      <xdr:nvPicPr>
        <xdr:cNvPr id="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29250" y="2705100"/>
          <a:ext cx="1069808" cy="923926"/>
        </a:xfrm>
        <a:prstGeom prst="rect">
          <a:avLst/>
        </a:prstGeom>
      </xdr:spPr>
    </xdr:pic>
    <xdr:clientData/>
  </xdr:twoCellAnchor>
  <xdr:twoCellAnchor editAs="oneCell">
    <xdr:from>
      <xdr:col>2</xdr:col>
      <xdr:colOff>59055</xdr:colOff>
      <xdr:row>20</xdr:row>
      <xdr:rowOff>33338</xdr:rowOff>
    </xdr:from>
    <xdr:to>
      <xdr:col>3</xdr:col>
      <xdr:colOff>304800</xdr:colOff>
      <xdr:row>24</xdr:row>
      <xdr:rowOff>23812</xdr:rowOff>
    </xdr:to>
    <xdr:pic>
      <xdr:nvPicPr>
        <xdr:cNvPr id="2" name="Grafik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2505" y="3709988"/>
          <a:ext cx="750570" cy="761999"/>
        </a:xfrm>
        <a:prstGeom prst="rect">
          <a:avLst/>
        </a:prstGeom>
      </xdr:spPr>
    </xdr:pic>
    <xdr:clientData/>
  </xdr:twoCellAnchor>
  <xdr:twoCellAnchor>
    <xdr:from>
      <xdr:col>3</xdr:col>
      <xdr:colOff>300038</xdr:colOff>
      <xdr:row>16</xdr:row>
      <xdr:rowOff>28575</xdr:rowOff>
    </xdr:from>
    <xdr:to>
      <xdr:col>12</xdr:col>
      <xdr:colOff>28575</xdr:colOff>
      <xdr:row>16</xdr:row>
      <xdr:rowOff>28576</xdr:rowOff>
    </xdr:to>
    <xdr:cxnSp macro="">
      <xdr:nvCxnSpPr>
        <xdr:cNvPr id="13" name="Gerade Verbindung mit Pfeil 12"/>
        <xdr:cNvCxnSpPr/>
      </xdr:nvCxnSpPr>
      <xdr:spPr>
        <a:xfrm>
          <a:off x="1652588" y="2943225"/>
          <a:ext cx="3348037" cy="1"/>
        </a:xfrm>
        <a:prstGeom prst="straightConnector1">
          <a:avLst/>
        </a:prstGeom>
        <a:ln w="38100">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271463</xdr:colOff>
      <xdr:row>11</xdr:row>
      <xdr:rowOff>171450</xdr:rowOff>
    </xdr:from>
    <xdr:to>
      <xdr:col>6</xdr:col>
      <xdr:colOff>190500</xdr:colOff>
      <xdr:row>16</xdr:row>
      <xdr:rowOff>28575</xdr:rowOff>
    </xdr:to>
    <xdr:cxnSp macro="">
      <xdr:nvCxnSpPr>
        <xdr:cNvPr id="18" name="Gewinkelte Verbindung 17"/>
        <xdr:cNvCxnSpPr/>
      </xdr:nvCxnSpPr>
      <xdr:spPr>
        <a:xfrm>
          <a:off x="1624013" y="2095500"/>
          <a:ext cx="1119187" cy="847725"/>
        </a:xfrm>
        <a:prstGeom prst="bentConnector3">
          <a:avLst>
            <a:gd name="adj1" fmla="val 155532"/>
          </a:avLst>
        </a:prstGeom>
        <a:ln w="3810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47625</xdr:colOff>
      <xdr:row>19</xdr:row>
      <xdr:rowOff>19050</xdr:rowOff>
    </xdr:from>
    <xdr:to>
      <xdr:col>9</xdr:col>
      <xdr:colOff>57150</xdr:colOff>
      <xdr:row>19</xdr:row>
      <xdr:rowOff>19051</xdr:rowOff>
    </xdr:to>
    <xdr:cxnSp macro="">
      <xdr:nvCxnSpPr>
        <xdr:cNvPr id="34" name="Gerade Verbindung mit Pfeil 33"/>
        <xdr:cNvCxnSpPr/>
      </xdr:nvCxnSpPr>
      <xdr:spPr>
        <a:xfrm flipV="1">
          <a:off x="2771775" y="3524250"/>
          <a:ext cx="1323975" cy="1"/>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123825</xdr:colOff>
      <xdr:row>19</xdr:row>
      <xdr:rowOff>9525</xdr:rowOff>
    </xdr:from>
    <xdr:to>
      <xdr:col>6</xdr:col>
      <xdr:colOff>123826</xdr:colOff>
      <xdr:row>22</xdr:row>
      <xdr:rowOff>19050</xdr:rowOff>
    </xdr:to>
    <xdr:cxnSp macro="">
      <xdr:nvCxnSpPr>
        <xdr:cNvPr id="58" name="Gerade Verbindung 57"/>
        <xdr:cNvCxnSpPr/>
      </xdr:nvCxnSpPr>
      <xdr:spPr>
        <a:xfrm>
          <a:off x="2676525" y="3495675"/>
          <a:ext cx="1" cy="5905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238125</xdr:colOff>
      <xdr:row>22</xdr:row>
      <xdr:rowOff>19050</xdr:rowOff>
    </xdr:from>
    <xdr:to>
      <xdr:col>6</xdr:col>
      <xdr:colOff>128592</xdr:colOff>
      <xdr:row>22</xdr:row>
      <xdr:rowOff>19052</xdr:rowOff>
    </xdr:to>
    <xdr:cxnSp macro="">
      <xdr:nvCxnSpPr>
        <xdr:cNvPr id="64" name="Gerade Verbindung mit Pfeil 63"/>
        <xdr:cNvCxnSpPr/>
      </xdr:nvCxnSpPr>
      <xdr:spPr>
        <a:xfrm flipH="1" flipV="1">
          <a:off x="1676400" y="4086225"/>
          <a:ext cx="1176342" cy="2"/>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300038</xdr:colOff>
      <xdr:row>24</xdr:row>
      <xdr:rowOff>19050</xdr:rowOff>
    </xdr:from>
    <xdr:to>
      <xdr:col>9</xdr:col>
      <xdr:colOff>38100</xdr:colOff>
      <xdr:row>24</xdr:row>
      <xdr:rowOff>23813</xdr:rowOff>
    </xdr:to>
    <xdr:cxnSp macro="">
      <xdr:nvCxnSpPr>
        <xdr:cNvPr id="86" name="Gerade Verbindung 85"/>
        <xdr:cNvCxnSpPr/>
      </xdr:nvCxnSpPr>
      <xdr:spPr>
        <a:xfrm flipV="1">
          <a:off x="1652588" y="4467225"/>
          <a:ext cx="2166937" cy="4763"/>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47625</xdr:colOff>
      <xdr:row>19</xdr:row>
      <xdr:rowOff>2</xdr:rowOff>
    </xdr:from>
    <xdr:to>
      <xdr:col>9</xdr:col>
      <xdr:colOff>47628</xdr:colOff>
      <xdr:row>24</xdr:row>
      <xdr:rowOff>28575</xdr:rowOff>
    </xdr:to>
    <xdr:cxnSp macro="">
      <xdr:nvCxnSpPr>
        <xdr:cNvPr id="89" name="Gerade Verbindung mit Pfeil 88"/>
        <xdr:cNvCxnSpPr/>
      </xdr:nvCxnSpPr>
      <xdr:spPr>
        <a:xfrm flipV="1">
          <a:off x="4086225" y="3505202"/>
          <a:ext cx="3" cy="990598"/>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309563</xdr:colOff>
      <xdr:row>19</xdr:row>
      <xdr:rowOff>19050</xdr:rowOff>
    </xdr:from>
    <xdr:to>
      <xdr:col>6</xdr:col>
      <xdr:colOff>171450</xdr:colOff>
      <xdr:row>19</xdr:row>
      <xdr:rowOff>19050</xdr:rowOff>
    </xdr:to>
    <xdr:cxnSp macro="">
      <xdr:nvCxnSpPr>
        <xdr:cNvPr id="105" name="Gerade Verbindung mit Pfeil 104"/>
        <xdr:cNvCxnSpPr/>
      </xdr:nvCxnSpPr>
      <xdr:spPr>
        <a:xfrm>
          <a:off x="1662113" y="3505200"/>
          <a:ext cx="1062037" cy="0"/>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19050</xdr:colOff>
      <xdr:row>12</xdr:row>
      <xdr:rowOff>18726</xdr:rowOff>
    </xdr:from>
    <xdr:to>
      <xdr:col>2</xdr:col>
      <xdr:colOff>171450</xdr:colOff>
      <xdr:row>12</xdr:row>
      <xdr:rowOff>19050</xdr:rowOff>
    </xdr:to>
    <xdr:cxnSp macro="">
      <xdr:nvCxnSpPr>
        <xdr:cNvPr id="113" name="Gerade Verbindung mit Pfeil 112"/>
        <xdr:cNvCxnSpPr/>
      </xdr:nvCxnSpPr>
      <xdr:spPr>
        <a:xfrm flipV="1">
          <a:off x="19050" y="1780851"/>
          <a:ext cx="1085850" cy="324"/>
        </a:xfrm>
        <a:prstGeom prst="straightConnector1">
          <a:avLst/>
        </a:prstGeom>
        <a:ln w="3810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0</xdr:rowOff>
    </xdr:from>
    <xdr:to>
      <xdr:col>2</xdr:col>
      <xdr:colOff>152400</xdr:colOff>
      <xdr:row>18</xdr:row>
      <xdr:rowOff>0</xdr:rowOff>
    </xdr:to>
    <xdr:cxnSp macro="">
      <xdr:nvCxnSpPr>
        <xdr:cNvPr id="115" name="Gerade Verbindung mit Pfeil 114"/>
        <xdr:cNvCxnSpPr/>
      </xdr:nvCxnSpPr>
      <xdr:spPr>
        <a:xfrm>
          <a:off x="0" y="3295650"/>
          <a:ext cx="1085850" cy="0"/>
        </a:xfrm>
        <a:prstGeom prst="straightConnector1">
          <a:avLst/>
        </a:prstGeom>
        <a:ln w="3810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0</xdr:colOff>
      <xdr:row>10</xdr:row>
      <xdr:rowOff>123825</xdr:rowOff>
    </xdr:from>
    <xdr:ext cx="184731" cy="264560"/>
    <xdr:sp macro="" textlink="">
      <xdr:nvSpPr>
        <xdr:cNvPr id="132" name="Textfeld 131"/>
        <xdr:cNvSpPr txBox="1"/>
      </xdr:nvSpPr>
      <xdr:spPr>
        <a:xfrm>
          <a:off x="30384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7</xdr:col>
      <xdr:colOff>0</xdr:colOff>
      <xdr:row>19</xdr:row>
      <xdr:rowOff>19050</xdr:rowOff>
    </xdr:from>
    <xdr:to>
      <xdr:col>12</xdr:col>
      <xdr:colOff>28575</xdr:colOff>
      <xdr:row>19</xdr:row>
      <xdr:rowOff>19053</xdr:rowOff>
    </xdr:to>
    <xdr:cxnSp macro="">
      <xdr:nvCxnSpPr>
        <xdr:cNvPr id="179" name="Gerade Verbindung mit Pfeil 178"/>
        <xdr:cNvCxnSpPr/>
      </xdr:nvCxnSpPr>
      <xdr:spPr>
        <a:xfrm flipV="1">
          <a:off x="3133725" y="3524250"/>
          <a:ext cx="2181225" cy="3"/>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28575</xdr:colOff>
      <xdr:row>26</xdr:row>
      <xdr:rowOff>28574</xdr:rowOff>
    </xdr:from>
    <xdr:to>
      <xdr:col>7</xdr:col>
      <xdr:colOff>219075</xdr:colOff>
      <xdr:row>39</xdr:row>
      <xdr:rowOff>95249</xdr:rowOff>
    </xdr:to>
    <xdr:graphicFrame macro="">
      <xdr:nvGraphicFramePr>
        <xdr:cNvPr id="232" name="Diagramm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295274</xdr:colOff>
      <xdr:row>26</xdr:row>
      <xdr:rowOff>28575</xdr:rowOff>
    </xdr:from>
    <xdr:to>
      <xdr:col>15</xdr:col>
      <xdr:colOff>76200</xdr:colOff>
      <xdr:row>39</xdr:row>
      <xdr:rowOff>95250</xdr:rowOff>
    </xdr:to>
    <xdr:graphicFrame macro="">
      <xdr:nvGraphicFramePr>
        <xdr:cNvPr id="234" name="Diagramm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38100</xdr:colOff>
      <xdr:row>0</xdr:row>
      <xdr:rowOff>0</xdr:rowOff>
    </xdr:from>
    <xdr:to>
      <xdr:col>14</xdr:col>
      <xdr:colOff>287775</xdr:colOff>
      <xdr:row>3</xdr:row>
      <xdr:rowOff>20726</xdr:rowOff>
    </xdr:to>
    <xdr:pic>
      <xdr:nvPicPr>
        <xdr:cNvPr id="25" name="Grafik 2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3325"/>
        <a:stretch/>
      </xdr:blipFill>
      <xdr:spPr>
        <a:xfrm>
          <a:off x="4457700" y="0"/>
          <a:ext cx="2088000" cy="554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50</xdr:row>
      <xdr:rowOff>95250</xdr:rowOff>
    </xdr:from>
    <xdr:to>
      <xdr:col>0</xdr:col>
      <xdr:colOff>447675</xdr:colOff>
      <xdr:row>50</xdr:row>
      <xdr:rowOff>142875</xdr:rowOff>
    </xdr:to>
    <xdr:sp macro="" textlink="">
      <xdr:nvSpPr>
        <xdr:cNvPr id="2" name="Pfeil nach rechts 1"/>
        <xdr:cNvSpPr/>
      </xdr:nvSpPr>
      <xdr:spPr>
        <a:xfrm>
          <a:off x="47625" y="8191500"/>
          <a:ext cx="400050"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142875</xdr:colOff>
      <xdr:row>0</xdr:row>
      <xdr:rowOff>0</xdr:rowOff>
    </xdr:from>
    <xdr:to>
      <xdr:col>8</xdr:col>
      <xdr:colOff>887850</xdr:colOff>
      <xdr:row>3</xdr:row>
      <xdr:rowOff>135026</xdr:rowOff>
    </xdr:to>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5"/>
        <a:stretch/>
      </xdr:blipFill>
      <xdr:spPr>
        <a:xfrm>
          <a:off x="4029075" y="0"/>
          <a:ext cx="2088000" cy="554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80962</xdr:colOff>
      <xdr:row>27</xdr:row>
      <xdr:rowOff>47625</xdr:rowOff>
    </xdr:from>
    <xdr:to>
      <xdr:col>8</xdr:col>
      <xdr:colOff>161924</xdr:colOff>
      <xdr:row>44</xdr:row>
      <xdr:rowOff>104774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9525</xdr:colOff>
      <xdr:row>0</xdr:row>
      <xdr:rowOff>19050</xdr:rowOff>
    </xdr:from>
    <xdr:to>
      <xdr:col>8</xdr:col>
      <xdr:colOff>163950</xdr:colOff>
      <xdr:row>3</xdr:row>
      <xdr:rowOff>77876</xdr:rowOff>
    </xdr:to>
    <xdr:pic>
      <xdr:nvPicPr>
        <xdr:cNvPr id="6" name="Grafik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5"/>
        <a:stretch/>
      </xdr:blipFill>
      <xdr:spPr>
        <a:xfrm>
          <a:off x="4381500" y="19050"/>
          <a:ext cx="2049900" cy="554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8</xdr:row>
      <xdr:rowOff>9525</xdr:rowOff>
    </xdr:from>
    <xdr:to>
      <xdr:col>8</xdr:col>
      <xdr:colOff>93911</xdr:colOff>
      <xdr:row>28</xdr:row>
      <xdr:rowOff>171450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81075"/>
          <a:ext cx="5761286" cy="3971925"/>
        </a:xfrm>
        <a:prstGeom prst="rect">
          <a:avLst/>
        </a:prstGeom>
      </xdr:spPr>
    </xdr:pic>
    <xdr:clientData/>
  </xdr:twoCellAnchor>
  <xdr:twoCellAnchor editAs="oneCell">
    <xdr:from>
      <xdr:col>5</xdr:col>
      <xdr:colOff>666750</xdr:colOff>
      <xdr:row>0</xdr:row>
      <xdr:rowOff>38100</xdr:rowOff>
    </xdr:from>
    <xdr:to>
      <xdr:col>8</xdr:col>
      <xdr:colOff>544950</xdr:colOff>
      <xdr:row>3</xdr:row>
      <xdr:rowOff>77876</xdr:rowOff>
    </xdr:to>
    <xdr:pic>
      <xdr:nvPicPr>
        <xdr:cNvPr id="4" name="Grafik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5"/>
        <a:stretch/>
      </xdr:blipFill>
      <xdr:spPr>
        <a:xfrm>
          <a:off x="4076700" y="38100"/>
          <a:ext cx="2078475" cy="554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41</xdr:row>
      <xdr:rowOff>76200</xdr:rowOff>
    </xdr:from>
    <xdr:to>
      <xdr:col>0</xdr:col>
      <xdr:colOff>466725</xdr:colOff>
      <xdr:row>41</xdr:row>
      <xdr:rowOff>123825</xdr:rowOff>
    </xdr:to>
    <xdr:sp macro="" textlink="">
      <xdr:nvSpPr>
        <xdr:cNvPr id="2" name="Pfeil nach rechts 1"/>
        <xdr:cNvSpPr/>
      </xdr:nvSpPr>
      <xdr:spPr>
        <a:xfrm>
          <a:off x="66675" y="7791450"/>
          <a:ext cx="400050"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19050</xdr:colOff>
      <xdr:row>0</xdr:row>
      <xdr:rowOff>0</xdr:rowOff>
    </xdr:from>
    <xdr:to>
      <xdr:col>8</xdr:col>
      <xdr:colOff>583050</xdr:colOff>
      <xdr:row>3</xdr:row>
      <xdr:rowOff>49301</xdr:rowOff>
    </xdr:to>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5"/>
        <a:stretch/>
      </xdr:blipFill>
      <xdr:spPr>
        <a:xfrm>
          <a:off x="4095750" y="0"/>
          <a:ext cx="2088000" cy="554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100012</xdr:colOff>
      <xdr:row>27</xdr:row>
      <xdr:rowOff>0</xdr:rowOff>
    </xdr:from>
    <xdr:to>
      <xdr:col>8</xdr:col>
      <xdr:colOff>180974</xdr:colOff>
      <xdr:row>44</xdr:row>
      <xdr:rowOff>57149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9525</xdr:colOff>
      <xdr:row>0</xdr:row>
      <xdr:rowOff>19050</xdr:rowOff>
    </xdr:from>
    <xdr:to>
      <xdr:col>8</xdr:col>
      <xdr:colOff>163950</xdr:colOff>
      <xdr:row>3</xdr:row>
      <xdr:rowOff>77876</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5"/>
        <a:stretch/>
      </xdr:blipFill>
      <xdr:spPr>
        <a:xfrm>
          <a:off x="4429125" y="19050"/>
          <a:ext cx="2068950" cy="5827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142875</xdr:colOff>
      <xdr:row>0</xdr:row>
      <xdr:rowOff>0</xdr:rowOff>
    </xdr:from>
    <xdr:to>
      <xdr:col>8</xdr:col>
      <xdr:colOff>887850</xdr:colOff>
      <xdr:row>3</xdr:row>
      <xdr:rowOff>135026</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5"/>
        <a:stretch/>
      </xdr:blipFill>
      <xdr:spPr>
        <a:xfrm>
          <a:off x="4229100" y="0"/>
          <a:ext cx="2068950" cy="582701"/>
        </a:xfrm>
        <a:prstGeom prst="rect">
          <a:avLst/>
        </a:prstGeom>
      </xdr:spPr>
    </xdr:pic>
    <xdr:clientData/>
  </xdr:twoCellAnchor>
  <xdr:twoCellAnchor>
    <xdr:from>
      <xdr:col>0</xdr:col>
      <xdr:colOff>47625</xdr:colOff>
      <xdr:row>66</xdr:row>
      <xdr:rowOff>95250</xdr:rowOff>
    </xdr:from>
    <xdr:to>
      <xdr:col>0</xdr:col>
      <xdr:colOff>447675</xdr:colOff>
      <xdr:row>66</xdr:row>
      <xdr:rowOff>142875</xdr:rowOff>
    </xdr:to>
    <xdr:sp macro="" textlink="">
      <xdr:nvSpPr>
        <xdr:cNvPr id="4" name="Pfeil nach rechts 3"/>
        <xdr:cNvSpPr/>
      </xdr:nvSpPr>
      <xdr:spPr>
        <a:xfrm>
          <a:off x="47625" y="9391650"/>
          <a:ext cx="400050"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8</xdr:row>
      <xdr:rowOff>85725</xdr:rowOff>
    </xdr:from>
    <xdr:to>
      <xdr:col>6</xdr:col>
      <xdr:colOff>400050</xdr:colOff>
      <xdr:row>25</xdr:row>
      <xdr:rowOff>142875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igene%20Dateien/EXCEL%20Dokumente/WirtschaftlichkeitsR/Herbert%202014/0-Till-WI-Test%20Version%20f&#252;r%20Herbert/4-Testserie%204%20-%20Einf&#252;gen%20&#220;bersicht/Test%20Pmin/alte%20WI-zum%20Vergleich-3-Test%20Pm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e\Eigene%20Dateien\Excel%20Dokumente\Heiz-Plan\Druckvl-Pumpen-UP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E\Eigene%20Dateien\ExcelDokumente\L+T%20Abrechnungen\Lohkamp%20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igene%20Dateien/Excel%20Dokumente/Bilanzen/Lohkamp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e\Eigene%20Dateien\Excel%20Dokumente\WirtschaftlichkeitsR\Jahresdauerlinien\Z-Pappkorb\Jahresdauerlinie%20f&#252;r%20Word-Spiele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e\Eigene%20Dateien\ExcelDokumente\Wirtschaftlichlichkeitsrechnungen\Vorlage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e\Eigene%20Dateien\Energieb&#252;ro\Projekte\Niebuhr-Anlagen\SPRENG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e\Eigene%20Dateien\Projekte\Kofferfabrik\LV-s\EBW\PROJEKTE\SPRENGEL\SPRENGL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igene%20Dateien/Excel%20Dokumente/WirtschaftlichkeitsR/Volleinspeisung-0607/1-Volleinspeis-Wirtschaftlk/Projekte/BHKW-Wi-Volleinspeisung-6-Friesenschu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preise"/>
      <sheetName val="E-Tarife"/>
      <sheetName val="FW-Tarife"/>
      <sheetName val="BHKW-Dat."/>
      <sheetName val="Kessel-Dat."/>
      <sheetName val="Investition"/>
      <sheetName val="MONATS.XLS"/>
      <sheetName val="1.3.04"/>
      <sheetName val="Energiedaten"/>
      <sheetName val="Preise 04"/>
      <sheetName val="Werte für34 BHKW-Hohenrode"/>
      <sheetName val="INV_VA1.XLS"/>
      <sheetName val="Werte für BHKW-Georgstr"/>
      <sheetName val="Werte für20 BHKW-üstra Döhren"/>
      <sheetName val="Werte für BHKW-Voßstraße G20"/>
      <sheetName val="DECKBLATT"/>
      <sheetName val="Suche-Eingabe"/>
      <sheetName val="BHKW-Übersicht"/>
      <sheetName val="BHKW-Übersicht-2"/>
      <sheetName val="Barwert-Tabelle"/>
      <sheetName val="Öko-Bilanz ASUE (BHKW)"/>
      <sheetName val="Öko-Bilanz-BHKW"/>
      <sheetName val="Anmerkungen zur BHKW-Wirtschaft"/>
      <sheetName val="Einspar.-gesamt Ber. 1"/>
      <sheetName val="Einspar.-gesamt Ber. 2-Gegr"/>
      <sheetName val="Einspar.-gesamt Ber. 2-Gegr (2)"/>
      <sheetName val="Einspar-Anmerk"/>
      <sheetName val="Barwertmethode-statisch"/>
      <sheetName val="BHKW-Förderung-BMU-BAFA-08"/>
      <sheetName val="Förderung proklima"/>
      <sheetName val="Kraftwerk-34 kW"/>
      <sheetName val="2008-20kW-Kraftwerk-Wiesen"/>
      <sheetName val="Ausl.-th."/>
      <sheetName val="Ausl.-el."/>
      <sheetName val="Barwert"/>
      <sheetName val="Stromkosten"/>
      <sheetName val="Wärmekosten"/>
      <sheetName val="Schadstoffbilanz"/>
      <sheetName val="Sensitivität"/>
      <sheetName val="BHKW-Bh(p)"/>
    </sheetNames>
    <sheetDataSet>
      <sheetData sheetId="0">
        <row r="3">
          <cell r="G3">
            <v>1.2829999999999999</v>
          </cell>
        </row>
        <row r="4">
          <cell r="G4">
            <v>0.11</v>
          </cell>
        </row>
      </sheetData>
      <sheetData sheetId="1"/>
      <sheetData sheetId="2"/>
      <sheetData sheetId="3"/>
      <sheetData sheetId="4"/>
      <sheetData sheetId="5">
        <row r="13">
          <cell r="C13" t="str">
            <v>Steinecke</v>
          </cell>
        </row>
        <row r="14">
          <cell r="C14" t="str">
            <v>unser Kleines</v>
          </cell>
        </row>
        <row r="15">
          <cell r="C15">
            <v>20</v>
          </cell>
        </row>
      </sheetData>
      <sheetData sheetId="6"/>
      <sheetData sheetId="7"/>
      <sheetData sheetId="8">
        <row r="19">
          <cell r="A19" t="str">
            <v>Summe WW-Wärmebedarf</v>
          </cell>
          <cell r="B19" t="str">
            <v>[kWh/a]</v>
          </cell>
          <cell r="C19">
            <v>25000</v>
          </cell>
          <cell r="D19">
            <v>75000</v>
          </cell>
          <cell r="E19">
            <v>0</v>
          </cell>
          <cell r="F19">
            <v>0</v>
          </cell>
          <cell r="G19">
            <v>0</v>
          </cell>
          <cell r="H19">
            <v>25000</v>
          </cell>
          <cell r="I19">
            <v>100000</v>
          </cell>
          <cell r="J19">
            <v>100000</v>
          </cell>
          <cell r="K19">
            <v>100000</v>
          </cell>
          <cell r="L19">
            <v>100000</v>
          </cell>
          <cell r="M19">
            <v>25000</v>
          </cell>
        </row>
        <row r="23">
          <cell r="A23" t="str">
            <v>Heizwärmebedarf</v>
          </cell>
          <cell r="B23" t="str">
            <v>[kWh/a]</v>
          </cell>
          <cell r="C23">
            <v>62000</v>
          </cell>
          <cell r="D23">
            <v>456000</v>
          </cell>
          <cell r="E23">
            <v>399000</v>
          </cell>
          <cell r="F23">
            <v>399000</v>
          </cell>
          <cell r="G23">
            <v>399000</v>
          </cell>
          <cell r="H23">
            <v>62000</v>
          </cell>
          <cell r="I23">
            <v>518000</v>
          </cell>
          <cell r="J23">
            <v>917000</v>
          </cell>
          <cell r="K23">
            <v>1316000</v>
          </cell>
          <cell r="L23">
            <v>1715000</v>
          </cell>
          <cell r="M23">
            <v>62000</v>
          </cell>
        </row>
        <row r="26">
          <cell r="A26" t="str">
            <v>HZG Trassenverl.</v>
          </cell>
          <cell r="B26" t="str">
            <v>[kWh/a]</v>
          </cell>
          <cell r="C26">
            <v>0</v>
          </cell>
          <cell r="D26">
            <v>1681.92</v>
          </cell>
          <cell r="E26">
            <v>0</v>
          </cell>
          <cell r="F26">
            <v>0</v>
          </cell>
          <cell r="G26">
            <v>0</v>
          </cell>
          <cell r="H26">
            <v>0</v>
          </cell>
          <cell r="I26">
            <v>1681.92</v>
          </cell>
          <cell r="J26">
            <v>1681.92</v>
          </cell>
          <cell r="K26">
            <v>1681.92</v>
          </cell>
          <cell r="L26">
            <v>1681.92</v>
          </cell>
          <cell r="M26">
            <v>0</v>
          </cell>
        </row>
        <row r="30">
          <cell r="A30" t="str">
            <v>Summe Trassenverluste</v>
          </cell>
          <cell r="B30" t="str">
            <v>[kWh/a]</v>
          </cell>
          <cell r="C30">
            <v>0</v>
          </cell>
          <cell r="D30">
            <v>3048.48</v>
          </cell>
          <cell r="E30">
            <v>0</v>
          </cell>
          <cell r="F30">
            <v>0</v>
          </cell>
          <cell r="G30">
            <v>0</v>
          </cell>
          <cell r="H30">
            <v>0</v>
          </cell>
          <cell r="I30">
            <v>3048.48</v>
          </cell>
          <cell r="J30">
            <v>3048.48</v>
          </cell>
          <cell r="K30">
            <v>3048.48</v>
          </cell>
          <cell r="L30">
            <v>3048.48</v>
          </cell>
          <cell r="M30">
            <v>0</v>
          </cell>
        </row>
      </sheetData>
      <sheetData sheetId="9"/>
      <sheetData sheetId="10"/>
      <sheetData sheetId="11">
        <row r="7">
          <cell r="E7">
            <v>333333</v>
          </cell>
        </row>
      </sheetData>
      <sheetData sheetId="12"/>
      <sheetData sheetId="13"/>
      <sheetData sheetId="14"/>
      <sheetData sheetId="15">
        <row r="10">
          <cell r="D10">
            <v>0</v>
          </cell>
        </row>
        <row r="36">
          <cell r="D36">
            <v>1</v>
          </cell>
          <cell r="E36">
            <v>1</v>
          </cell>
          <cell r="F36">
            <v>25</v>
          </cell>
        </row>
        <row r="37">
          <cell r="D37">
            <v>47.290694251296713</v>
          </cell>
          <cell r="F37">
            <v>60.273972602739725</v>
          </cell>
        </row>
        <row r="41">
          <cell r="D41">
            <v>0</v>
          </cell>
          <cell r="E41">
            <v>0</v>
          </cell>
          <cell r="F41">
            <v>0</v>
          </cell>
        </row>
        <row r="42">
          <cell r="D42">
            <v>0</v>
          </cell>
          <cell r="E42">
            <v>0</v>
          </cell>
          <cell r="F42">
            <v>0</v>
          </cell>
        </row>
        <row r="43">
          <cell r="D43">
            <v>26.28</v>
          </cell>
          <cell r="E43">
            <v>4.3599999999999994</v>
          </cell>
          <cell r="F43">
            <v>26.28</v>
          </cell>
        </row>
        <row r="44">
          <cell r="D44">
            <v>26.28</v>
          </cell>
          <cell r="E44">
            <v>4.3599999999999994</v>
          </cell>
          <cell r="F44">
            <v>26.28</v>
          </cell>
        </row>
        <row r="45">
          <cell r="D45">
            <v>26.28</v>
          </cell>
          <cell r="E45">
            <v>4.3599999999999994</v>
          </cell>
          <cell r="F45">
            <v>26.28</v>
          </cell>
        </row>
        <row r="49">
          <cell r="D49">
            <v>0</v>
          </cell>
          <cell r="E49">
            <v>0</v>
          </cell>
          <cell r="F49">
            <v>0</v>
          </cell>
        </row>
        <row r="50">
          <cell r="D50">
            <v>0</v>
          </cell>
          <cell r="E50">
            <v>0</v>
          </cell>
          <cell r="F50">
            <v>0</v>
          </cell>
        </row>
        <row r="51">
          <cell r="D51">
            <v>0</v>
          </cell>
          <cell r="E51">
            <v>0</v>
          </cell>
          <cell r="F51">
            <v>0</v>
          </cell>
        </row>
        <row r="52">
          <cell r="D52">
            <v>0</v>
          </cell>
          <cell r="E52">
            <v>0</v>
          </cell>
          <cell r="F52">
            <v>0</v>
          </cell>
        </row>
        <row r="53">
          <cell r="D53">
            <v>26.28</v>
          </cell>
          <cell r="E53">
            <v>4.3599999999999994</v>
          </cell>
          <cell r="F53">
            <v>26.28</v>
          </cell>
        </row>
        <row r="54">
          <cell r="D54">
            <v>26.28</v>
          </cell>
          <cell r="E54">
            <v>4.3599999999999994</v>
          </cell>
          <cell r="F54" t="str">
            <v>-</v>
          </cell>
        </row>
        <row r="55">
          <cell r="D55">
            <v>26.28</v>
          </cell>
          <cell r="E55">
            <v>4.3599999999999994</v>
          </cell>
          <cell r="F55">
            <v>26.28</v>
          </cell>
        </row>
        <row r="56">
          <cell r="D56">
            <v>26.28</v>
          </cell>
          <cell r="E56">
            <v>4.3599999999999994</v>
          </cell>
          <cell r="F56" t="str">
            <v>-</v>
          </cell>
        </row>
        <row r="57">
          <cell r="D57">
            <v>26.28</v>
          </cell>
          <cell r="E57">
            <v>4.3599999999999994</v>
          </cell>
          <cell r="F57" t="str">
            <v>-</v>
          </cell>
        </row>
        <row r="65">
          <cell r="D65">
            <v>0</v>
          </cell>
        </row>
        <row r="66">
          <cell r="D66">
            <v>0</v>
          </cell>
        </row>
        <row r="96">
          <cell r="K96">
            <v>20</v>
          </cell>
        </row>
        <row r="98">
          <cell r="K98">
            <v>5686.6759179320397</v>
          </cell>
        </row>
        <row r="131">
          <cell r="J131" t="b">
            <v>1</v>
          </cell>
        </row>
      </sheetData>
      <sheetData sheetId="16"/>
      <sheetData sheetId="17"/>
      <sheetData sheetId="18"/>
      <sheetData sheetId="19">
        <row r="21">
          <cell r="B21">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ow r="9">
          <cell r="M9" t="str">
            <v>p(t)</v>
          </cell>
        </row>
        <row r="11">
          <cell r="D11">
            <v>8760</v>
          </cell>
        </row>
      </sheetData>
      <sheetData sheetId="33">
        <row r="15">
          <cell r="D15">
            <v>60.273972602739725</v>
          </cell>
        </row>
        <row r="100">
          <cell r="A100" t="str">
            <v>Bh-Ø</v>
          </cell>
          <cell r="B100">
            <v>5686.6759179320397</v>
          </cell>
          <cell r="C100">
            <v>3761.9082407485193</v>
          </cell>
          <cell r="D100">
            <v>2625.4161288846813</v>
          </cell>
          <cell r="E100">
            <v>1973.6822287363532</v>
          </cell>
          <cell r="F100">
            <v>1578.9457894736843</v>
          </cell>
          <cell r="G100">
            <v>55.199999999999996</v>
          </cell>
          <cell r="H100">
            <v>55.199999999999996</v>
          </cell>
        </row>
        <row r="117">
          <cell r="B117">
            <v>113733.51835864079</v>
          </cell>
          <cell r="C117">
            <v>150476.32962994077</v>
          </cell>
          <cell r="D117">
            <v>157524.96773308088</v>
          </cell>
          <cell r="E117">
            <v>157894.57829890825</v>
          </cell>
          <cell r="F117">
            <v>157894.57894736843</v>
          </cell>
          <cell r="G117">
            <v>184210.34210526317</v>
          </cell>
          <cell r="H117">
            <v>206766.71052631582</v>
          </cell>
        </row>
        <row r="135">
          <cell r="D135">
            <v>26.28</v>
          </cell>
        </row>
        <row r="136">
          <cell r="D136">
            <v>26.28</v>
          </cell>
        </row>
        <row r="137">
          <cell r="D137">
            <v>4.3599999999999994</v>
          </cell>
        </row>
        <row r="138">
          <cell r="D138">
            <v>4.3599999999999994</v>
          </cell>
        </row>
      </sheetData>
      <sheetData sheetId="34"/>
      <sheetData sheetId="35">
        <row r="9">
          <cell r="B9">
            <v>5686.6759179320397</v>
          </cell>
          <cell r="E9">
            <v>665.92075490938464</v>
          </cell>
        </row>
        <row r="68">
          <cell r="B68">
            <v>5686.6759179320397</v>
          </cell>
        </row>
      </sheetData>
      <sheetData sheetId="36"/>
      <sheetData sheetId="37"/>
      <sheetData sheetId="38">
        <row r="7">
          <cell r="C7">
            <v>5686.6759179320397</v>
          </cell>
          <cell r="G7">
            <v>2978.3240000000001</v>
          </cell>
        </row>
        <row r="9">
          <cell r="H9">
            <v>1.1892262189755407</v>
          </cell>
        </row>
      </sheetData>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Punkte"/>
      <sheetName val="Pumpe-3Punkte"/>
      <sheetName val="UPE 25-40"/>
      <sheetName val="UPE 25-60"/>
      <sheetName val="UPE 25-80"/>
      <sheetName val="25-80-Logstor"/>
      <sheetName val="25-80-Logstor-W"/>
      <sheetName val="UPE-Stufen"/>
      <sheetName val="Versuch"/>
      <sheetName val="Versuch (2)"/>
      <sheetName val="Vers65-120"/>
      <sheetName val="Vers65-120 (2)"/>
      <sheetName val="Vers65-120 (3)"/>
      <sheetName val="LKW-Wasch"/>
      <sheetName val="UPE 50-120"/>
      <sheetName val="P-Umrechn"/>
      <sheetName val="d-P-V"/>
      <sheetName val="Leitung"/>
      <sheetName val="Leitung 2"/>
      <sheetName val="dP=KV2"/>
      <sheetName val="BHKW-Pumpe"/>
      <sheetName val="Pumpe-3Punkte-Kessel"/>
    </sheetNames>
    <sheetDataSet>
      <sheetData sheetId="0"/>
      <sheetData sheetId="1"/>
      <sheetData sheetId="2" refreshError="1">
        <row r="4">
          <cell r="D4">
            <v>5</v>
          </cell>
        </row>
        <row r="5">
          <cell r="D5">
            <v>20</v>
          </cell>
        </row>
        <row r="6">
          <cell r="D6">
            <v>150</v>
          </cell>
        </row>
        <row r="7">
          <cell r="D7">
            <v>20</v>
          </cell>
        </row>
        <row r="8">
          <cell r="D8">
            <v>800</v>
          </cell>
        </row>
        <row r="9">
          <cell r="D9">
            <v>60</v>
          </cell>
        </row>
        <row r="10">
          <cell r="D10">
            <v>1.1400999999999999</v>
          </cell>
        </row>
        <row r="12">
          <cell r="D12">
            <v>0.21927901061310412</v>
          </cell>
        </row>
        <row r="13">
          <cell r="D13">
            <v>6.0910836281417809E-2</v>
          </cell>
        </row>
        <row r="14">
          <cell r="D14">
            <v>5.9722222222222225E-2</v>
          </cell>
        </row>
        <row r="17">
          <cell r="D17">
            <v>15</v>
          </cell>
        </row>
        <row r="19">
          <cell r="D19">
            <v>117.93607143801886</v>
          </cell>
        </row>
        <row r="20">
          <cell r="D20">
            <v>2358.721428760377</v>
          </cell>
        </row>
      </sheetData>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row r="4">
          <cell r="J4">
            <v>2.5000000000000001E-2</v>
          </cell>
        </row>
        <row r="5">
          <cell r="J5">
            <v>1</v>
          </cell>
        </row>
        <row r="6">
          <cell r="J6">
            <v>6.3</v>
          </cell>
        </row>
        <row r="7">
          <cell r="J7">
            <v>1</v>
          </cell>
        </row>
      </sheetData>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heetName val="Str-B2"/>
      <sheetName val="Str-Rück"/>
      <sheetName val="Zähl8 (2)"/>
      <sheetName val="Bilanz"/>
      <sheetName val="Monat"/>
      <sheetName val="Kom"/>
      <sheetName val="Zähl6 (2)"/>
    </sheetNames>
    <sheetDataSet>
      <sheetData sheetId="0"/>
      <sheetData sheetId="1"/>
      <sheetData sheetId="2"/>
      <sheetData sheetId="3">
        <row r="1">
          <cell r="D1">
            <v>8.4600000000000009</v>
          </cell>
        </row>
      </sheetData>
      <sheetData sheetId="4"/>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ax-neu"/>
      <sheetName val="Solarzähler"/>
      <sheetName val="BHKW 1"/>
      <sheetName val="Zähler"/>
      <sheetName val="Zähl8"/>
      <sheetName val="Gas"/>
      <sheetName val="Str-B2"/>
      <sheetName val="Str-Rück"/>
      <sheetName val="Strom"/>
      <sheetName val="Strom 2"/>
      <sheetName val="Bilanz"/>
      <sheetName val="Öko01"/>
      <sheetName val="Öko00"/>
      <sheetName val="Öko00Za"/>
      <sheetName val="Öko99"/>
      <sheetName val="Verbrauch"/>
      <sheetName val="Monat"/>
      <sheetName val="Kom97"/>
      <sheetName val="Monat-Gas"/>
      <sheetName val="Stadtw-Gas"/>
      <sheetName val="KomZoll"/>
      <sheetName val="Steuereinsp"/>
      <sheetName val="Öko (2)"/>
      <sheetName val="Stadtw-Gas (2)"/>
      <sheetName val="Strombzpreis"/>
      <sheetName val="Öko08ZA"/>
      <sheetName val="Öko07ZA"/>
      <sheetName val="Öko06ZA  "/>
      <sheetName val="Öko05ZA  "/>
      <sheetName val="Öko04ZA "/>
      <sheetName val="Öko03ZA "/>
      <sheetName val="Öko02ZA"/>
      <sheetName val="Öko03"/>
      <sheetName val="Öko02"/>
      <sheetName val="Öko01ZA"/>
      <sheetName val="Laufzeit1"/>
    </sheetNames>
    <sheetDataSet>
      <sheetData sheetId="0"/>
      <sheetData sheetId="1"/>
      <sheetData sheetId="2"/>
      <sheetData sheetId="3"/>
      <sheetData sheetId="4">
        <row r="1">
          <cell r="D1">
            <v>8.4600000000000009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esdauerlinie-1"/>
      <sheetName val="Jahresdauerlinie-2"/>
      <sheetName val="Jahresdauerlinie-4-die isse4 "/>
      <sheetName val="Jahresdauerlinie-3-die isses"/>
      <sheetName val="Jahresdauerlinie-3-isses-alt"/>
      <sheetName val="Text"/>
      <sheetName val="Jahresdauerlinie-für Word"/>
      <sheetName val="Stomeigenbedarfsdeckung"/>
    </sheetNames>
    <sheetDataSet>
      <sheetData sheetId="0"/>
      <sheetData sheetId="1" refreshError="1">
        <row r="12">
          <cell r="D12">
            <v>0.22</v>
          </cell>
        </row>
        <row r="13">
          <cell r="D13">
            <v>0.73</v>
          </cell>
        </row>
        <row r="14">
          <cell r="D14">
            <v>0.78</v>
          </cell>
        </row>
      </sheetData>
      <sheetData sheetId="2"/>
      <sheetData sheetId="3" refreshError="1">
        <row r="5">
          <cell r="D5">
            <v>8760</v>
          </cell>
        </row>
        <row r="21">
          <cell r="D21">
            <v>0.51396941339494306</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preise"/>
      <sheetName val="E-Tarife"/>
      <sheetName val="FW-Tarife"/>
      <sheetName val="BHKW-Dat."/>
      <sheetName val="Kessel-Dat."/>
      <sheetName val="Investition"/>
      <sheetName val="MONATS.XLS"/>
      <sheetName val="Energiedaten"/>
      <sheetName val="INV_VA1.XLS"/>
      <sheetName val="DECKBLATT"/>
      <sheetName val="Ausl.-th."/>
      <sheetName val="Ausl.-el."/>
      <sheetName val="Barwert"/>
      <sheetName val="Stromkosten"/>
      <sheetName val="Wärmekosten"/>
      <sheetName val="Schadstoffbilanz"/>
      <sheetName val="Sensitivität"/>
      <sheetName val="BHKW-B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6">
          <cell r="K96">
            <v>30</v>
          </cell>
        </row>
        <row r="98">
          <cell r="K98">
            <v>5923.9247079846373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ekontor"/>
      <sheetName val="Angebot 3.12.1997"/>
      <sheetName val="Allgemeine Vertragsbedingungen "/>
      <sheetName val="Angebot 3.9.1997"/>
      <sheetName val="Heizkörper"/>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ekontor"/>
      <sheetName val="Kopfbogen"/>
      <sheetName val="Muster-Angebot"/>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für20 BHKW-Friesen"/>
      <sheetName val="Jahresdauerlinie-4"/>
      <sheetName val="Geradengleichung"/>
      <sheetName val="Wärmebedarf-Abschätzung"/>
      <sheetName val="Fernwärmepreis"/>
      <sheetName val="JDL-Strom-Gegenrechnung"/>
      <sheetName val="BHKW-Wirtschaftlichk-gewerblich"/>
      <sheetName val="Barwertmethode-statisch"/>
      <sheetName val="Barwert-Tabelle"/>
      <sheetName val="Öko-Bilanz"/>
      <sheetName val="BHKW-Wirtslk.-G15-privat "/>
      <sheetName val="BHKW-Daten-Näherung"/>
      <sheetName val="Förderung proklima"/>
      <sheetName val="BHKW-Förderung-BMU-BAFA-08"/>
      <sheetName val="BHKW-Förder-prokl-Übersicht"/>
      <sheetName val="BHKW-Daten-Beispiele"/>
      <sheetName val="Variatition"/>
    </sheetNames>
    <sheetDataSet>
      <sheetData sheetId="0" refreshError="1"/>
      <sheetData sheetId="1" refreshError="1"/>
      <sheetData sheetId="2" refreshError="1"/>
      <sheetData sheetId="3" refreshError="1"/>
      <sheetData sheetId="4" refreshError="1"/>
      <sheetData sheetId="5" refreshError="1">
        <row r="31">
          <cell r="D31">
            <v>0.28388447360851221</v>
          </cell>
          <cell r="E31">
            <v>0.28388447360851221</v>
          </cell>
          <cell r="F31">
            <v>0.28388447360851221</v>
          </cell>
        </row>
        <row r="37">
          <cell r="D37">
            <v>1</v>
          </cell>
          <cell r="F37">
            <v>0.69159975582199495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N91"/>
  <sheetViews>
    <sheetView tabSelected="1" view="pageLayout" topLeftCell="A51" zoomScaleNormal="100" workbookViewId="0">
      <selection activeCell="F75" sqref="F75"/>
    </sheetView>
  </sheetViews>
  <sheetFormatPr baseColWidth="10" defaultRowHeight="15" x14ac:dyDescent="0.25"/>
  <cols>
    <col min="1" max="1" width="23.140625" customWidth="1"/>
    <col min="2" max="2" width="11.28515625" customWidth="1"/>
    <col min="3" max="6" width="10.7109375" customWidth="1"/>
    <col min="7" max="7" width="12.140625" customWidth="1"/>
    <col min="8" max="11" width="9.5703125" customWidth="1"/>
    <col min="12" max="12" width="12.85546875" customWidth="1"/>
  </cols>
  <sheetData>
    <row r="1" spans="1:7" ht="15.75" x14ac:dyDescent="0.25">
      <c r="A1" s="558" t="s">
        <v>0</v>
      </c>
      <c r="B1" s="570" t="s">
        <v>267</v>
      </c>
      <c r="C1" s="570"/>
    </row>
    <row r="2" spans="1:7" s="17" customFormat="1" ht="8.25" customHeight="1" x14ac:dyDescent="0.25">
      <c r="A2" s="558"/>
      <c r="B2" s="557"/>
      <c r="C2" s="557"/>
    </row>
    <row r="3" spans="1:7" s="17" customFormat="1" ht="6.75" customHeight="1" x14ac:dyDescent="0.25">
      <c r="A3" s="576" t="s">
        <v>542</v>
      </c>
      <c r="B3" s="576"/>
      <c r="C3" s="576"/>
      <c r="D3" s="576"/>
      <c r="E3" s="576"/>
      <c r="F3" s="576"/>
      <c r="G3" s="576"/>
    </row>
    <row r="4" spans="1:7" s="17" customFormat="1" x14ac:dyDescent="0.25">
      <c r="A4" s="576"/>
      <c r="B4" s="576"/>
      <c r="C4" s="576"/>
      <c r="D4" s="576"/>
      <c r="E4" s="576"/>
      <c r="F4" s="576"/>
      <c r="G4" s="576"/>
    </row>
    <row r="5" spans="1:7" s="17" customFormat="1" x14ac:dyDescent="0.25">
      <c r="A5" s="576"/>
      <c r="B5" s="576"/>
      <c r="C5" s="576"/>
      <c r="D5" s="576"/>
      <c r="E5" s="576"/>
      <c r="F5" s="576"/>
      <c r="G5" s="576"/>
    </row>
    <row r="6" spans="1:7" s="17" customFormat="1" ht="15" customHeight="1" x14ac:dyDescent="0.25">
      <c r="A6" s="576"/>
      <c r="B6" s="576"/>
      <c r="C6" s="576"/>
      <c r="D6" s="576"/>
      <c r="E6" s="576"/>
      <c r="F6" s="576"/>
      <c r="G6" s="576"/>
    </row>
    <row r="7" spans="1:7" s="17" customFormat="1" ht="27" customHeight="1" x14ac:dyDescent="0.25">
      <c r="A7" s="577" t="s">
        <v>544</v>
      </c>
      <c r="B7" s="577"/>
      <c r="C7" s="577"/>
      <c r="D7" s="577"/>
      <c r="E7" s="577"/>
      <c r="F7" s="577"/>
      <c r="G7" s="577"/>
    </row>
    <row r="8" spans="1:7" s="17" customFormat="1" ht="8.25" customHeight="1" x14ac:dyDescent="0.25">
      <c r="A8" s="559"/>
      <c r="B8" s="559"/>
      <c r="C8" s="559"/>
      <c r="D8" s="559"/>
      <c r="E8" s="559"/>
      <c r="F8" s="559"/>
      <c r="G8" s="559"/>
    </row>
    <row r="9" spans="1:7" x14ac:dyDescent="0.25">
      <c r="A9" s="98" t="s">
        <v>313</v>
      </c>
      <c r="B9" s="17"/>
      <c r="C9" s="17"/>
      <c r="D9" s="17"/>
      <c r="E9" s="17"/>
      <c r="F9" s="17"/>
      <c r="G9" s="17"/>
    </row>
    <row r="10" spans="1:7" x14ac:dyDescent="0.25">
      <c r="A10" s="560" t="s">
        <v>294</v>
      </c>
      <c r="B10" s="17"/>
      <c r="C10" s="17"/>
      <c r="D10" s="17"/>
      <c r="E10" s="17"/>
      <c r="F10" s="17"/>
      <c r="G10" s="17"/>
    </row>
    <row r="11" spans="1:7" ht="9.75" customHeight="1" x14ac:dyDescent="0.25">
      <c r="A11" s="17"/>
      <c r="B11" s="17"/>
      <c r="C11" s="17"/>
      <c r="D11" s="17"/>
      <c r="E11" s="17"/>
      <c r="F11" s="17"/>
      <c r="G11" s="17"/>
    </row>
    <row r="12" spans="1:7" x14ac:dyDescent="0.25">
      <c r="A12" t="s">
        <v>543</v>
      </c>
      <c r="B12" s="571" t="s">
        <v>444</v>
      </c>
      <c r="C12" s="571"/>
      <c r="D12" s="25" t="s">
        <v>469</v>
      </c>
      <c r="E12" s="564" t="s">
        <v>558</v>
      </c>
    </row>
    <row r="13" spans="1:7" ht="9.75" customHeight="1" x14ac:dyDescent="0.25"/>
    <row r="14" spans="1:7" ht="21" x14ac:dyDescent="0.35">
      <c r="A14" s="567" t="s">
        <v>34</v>
      </c>
      <c r="B14" s="567"/>
      <c r="C14" s="567"/>
      <c r="D14" s="567"/>
      <c r="E14" s="567"/>
      <c r="F14" s="567"/>
      <c r="G14" s="567"/>
    </row>
    <row r="15" spans="1:7" ht="8.25" customHeight="1" x14ac:dyDescent="0.25">
      <c r="A15" s="21"/>
    </row>
    <row r="16" spans="1:7" x14ac:dyDescent="0.25">
      <c r="A16" s="73" t="s">
        <v>53</v>
      </c>
    </row>
    <row r="17" spans="1:6" x14ac:dyDescent="0.25">
      <c r="A17" s="21" t="s">
        <v>1</v>
      </c>
      <c r="B17" s="456">
        <v>255000</v>
      </c>
      <c r="C17" t="s">
        <v>4</v>
      </c>
    </row>
    <row r="18" spans="1:6" ht="18" x14ac:dyDescent="0.35">
      <c r="A18" s="21" t="s">
        <v>40</v>
      </c>
      <c r="B18" s="457">
        <v>3</v>
      </c>
    </row>
    <row r="19" spans="1:6" x14ac:dyDescent="0.25">
      <c r="A19" s="22" t="s">
        <v>7</v>
      </c>
      <c r="B19" s="456">
        <v>8760</v>
      </c>
      <c r="C19" t="s">
        <v>8</v>
      </c>
    </row>
    <row r="20" spans="1:6" x14ac:dyDescent="0.25">
      <c r="A20" s="22" t="s">
        <v>6</v>
      </c>
      <c r="B20" s="457">
        <v>3</v>
      </c>
      <c r="C20" t="s">
        <v>5</v>
      </c>
    </row>
    <row r="21" spans="1:6" ht="18" x14ac:dyDescent="0.35">
      <c r="A21" s="21" t="s">
        <v>3</v>
      </c>
      <c r="B21" s="2">
        <f>B22*B18</f>
        <v>87.328767123287676</v>
      </c>
      <c r="C21" t="s">
        <v>5</v>
      </c>
    </row>
    <row r="22" spans="1:6" x14ac:dyDescent="0.25">
      <c r="A22" s="22" t="s">
        <v>2</v>
      </c>
      <c r="B22" s="2">
        <f>B17/8760</f>
        <v>29.109589041095891</v>
      </c>
      <c r="C22" t="s">
        <v>5</v>
      </c>
    </row>
    <row r="23" spans="1:6" ht="6" customHeight="1" x14ac:dyDescent="0.25">
      <c r="A23" s="21"/>
    </row>
    <row r="24" spans="1:6" x14ac:dyDescent="0.25">
      <c r="A24" s="73" t="s">
        <v>54</v>
      </c>
    </row>
    <row r="25" spans="1:6" x14ac:dyDescent="0.25">
      <c r="A25" s="21" t="s">
        <v>36</v>
      </c>
      <c r="B25" s="456">
        <v>89000</v>
      </c>
      <c r="C25" t="s">
        <v>4</v>
      </c>
    </row>
    <row r="26" spans="1:6" ht="18" x14ac:dyDescent="0.35">
      <c r="A26" s="21" t="s">
        <v>40</v>
      </c>
      <c r="B26" s="457">
        <v>6</v>
      </c>
    </row>
    <row r="27" spans="1:6" ht="18" x14ac:dyDescent="0.35">
      <c r="A27" s="21" t="s">
        <v>41</v>
      </c>
      <c r="B27" s="457">
        <v>5</v>
      </c>
    </row>
    <row r="28" spans="1:6" x14ac:dyDescent="0.25">
      <c r="A28" s="21" t="s">
        <v>7</v>
      </c>
      <c r="B28" s="456">
        <v>8760</v>
      </c>
      <c r="C28" t="s">
        <v>8</v>
      </c>
      <c r="D28" s="98" t="s">
        <v>557</v>
      </c>
    </row>
    <row r="29" spans="1:6" x14ac:dyDescent="0.25">
      <c r="A29" s="21" t="s">
        <v>38</v>
      </c>
      <c r="B29" s="2">
        <f>B25/B28</f>
        <v>10.159817351598173</v>
      </c>
      <c r="C29" t="s">
        <v>5</v>
      </c>
    </row>
    <row r="30" spans="1:6" x14ac:dyDescent="0.25">
      <c r="A30" s="21" t="s">
        <v>37</v>
      </c>
      <c r="B30" s="2">
        <f>B29*B26</f>
        <v>60.958904109589042</v>
      </c>
      <c r="C30" t="s">
        <v>5</v>
      </c>
    </row>
    <row r="31" spans="1:6" x14ac:dyDescent="0.25">
      <c r="A31" s="21" t="s">
        <v>39</v>
      </c>
      <c r="B31" s="2">
        <f>B29/B27</f>
        <v>2.0319634703196345</v>
      </c>
      <c r="C31" t="s">
        <v>5</v>
      </c>
      <c r="F31" s="4"/>
    </row>
    <row r="32" spans="1:6" s="17" customFormat="1" ht="5.25" customHeight="1" x14ac:dyDescent="0.25">
      <c r="A32" s="105"/>
      <c r="B32" s="2"/>
      <c r="F32" s="76"/>
    </row>
    <row r="33" spans="1:7" s="17" customFormat="1" ht="14.25" customHeight="1" x14ac:dyDescent="0.3">
      <c r="A33" s="572" t="s">
        <v>410</v>
      </c>
      <c r="B33" s="572"/>
      <c r="C33" s="572"/>
      <c r="D33" s="572"/>
      <c r="E33" s="572"/>
      <c r="F33" s="572"/>
      <c r="G33" s="572"/>
    </row>
    <row r="34" spans="1:7" s="17" customFormat="1" ht="15" customHeight="1" x14ac:dyDescent="0.25">
      <c r="A34" s="21" t="s">
        <v>411</v>
      </c>
      <c r="B34" s="458">
        <v>1</v>
      </c>
      <c r="C34" s="251" t="s">
        <v>440</v>
      </c>
      <c r="D34" s="250"/>
      <c r="E34" s="250"/>
      <c r="F34" s="250"/>
      <c r="G34" s="250"/>
    </row>
    <row r="35" spans="1:7" s="17" customFormat="1" x14ac:dyDescent="0.25">
      <c r="A35" s="98"/>
      <c r="B35" s="2"/>
      <c r="C35" s="561" t="s">
        <v>441</v>
      </c>
      <c r="D35" s="250"/>
      <c r="E35" s="250"/>
      <c r="F35" s="250"/>
      <c r="G35" s="250"/>
    </row>
    <row r="36" spans="1:7" ht="21" x14ac:dyDescent="0.35">
      <c r="A36" s="567" t="s">
        <v>310</v>
      </c>
      <c r="B36" s="567"/>
      <c r="C36" s="567"/>
      <c r="D36" s="567"/>
      <c r="E36" s="567"/>
      <c r="F36" s="567"/>
      <c r="G36" s="567"/>
    </row>
    <row r="37" spans="1:7" ht="33.75" x14ac:dyDescent="0.35">
      <c r="A37" s="85" t="s">
        <v>241</v>
      </c>
      <c r="B37" s="459">
        <v>1</v>
      </c>
      <c r="C37" s="16" t="s">
        <v>370</v>
      </c>
      <c r="D37" s="460">
        <v>12</v>
      </c>
      <c r="E37" s="158" t="s">
        <v>337</v>
      </c>
    </row>
    <row r="38" spans="1:7" ht="17.25" customHeight="1" x14ac:dyDescent="0.25">
      <c r="A38" s="92"/>
      <c r="B38" s="99" t="s">
        <v>28</v>
      </c>
      <c r="C38" s="99" t="s">
        <v>28</v>
      </c>
      <c r="D38" s="99" t="s">
        <v>28</v>
      </c>
      <c r="E38" s="99" t="s">
        <v>28</v>
      </c>
      <c r="F38" s="99" t="s">
        <v>28</v>
      </c>
      <c r="G38" s="99" t="s">
        <v>28</v>
      </c>
    </row>
    <row r="39" spans="1:7" ht="12.75" customHeight="1" x14ac:dyDescent="0.25">
      <c r="A39" s="86"/>
      <c r="B39" s="100">
        <v>1</v>
      </c>
      <c r="C39" s="100">
        <v>2</v>
      </c>
      <c r="D39" s="100">
        <v>3</v>
      </c>
      <c r="E39" s="100">
        <v>4</v>
      </c>
      <c r="F39" s="100">
        <v>5</v>
      </c>
      <c r="G39" s="100">
        <v>6</v>
      </c>
    </row>
    <row r="40" spans="1:7" ht="30" x14ac:dyDescent="0.25">
      <c r="A40" s="224" t="s">
        <v>31</v>
      </c>
      <c r="B40" s="461" t="s">
        <v>546</v>
      </c>
      <c r="C40" s="461" t="s">
        <v>536</v>
      </c>
      <c r="D40" s="461" t="s">
        <v>537</v>
      </c>
      <c r="E40" s="461" t="s">
        <v>538</v>
      </c>
      <c r="F40" s="461" t="s">
        <v>539</v>
      </c>
      <c r="G40" s="461" t="s">
        <v>540</v>
      </c>
    </row>
    <row r="41" spans="1:7" s="17" customFormat="1" ht="18" x14ac:dyDescent="0.35">
      <c r="A41" s="87" t="s">
        <v>32</v>
      </c>
      <c r="B41" s="562">
        <v>20</v>
      </c>
      <c r="C41" s="562">
        <v>16</v>
      </c>
      <c r="D41" s="562">
        <v>34</v>
      </c>
      <c r="E41" s="562">
        <v>50</v>
      </c>
      <c r="F41" s="562">
        <v>26</v>
      </c>
      <c r="G41" s="562">
        <v>5.5</v>
      </c>
    </row>
    <row r="42" spans="1:7" ht="18" x14ac:dyDescent="0.35">
      <c r="A42" s="87" t="s">
        <v>124</v>
      </c>
      <c r="B42" s="222">
        <f t="shared" ref="B42:G42" si="0">B41/B44*B45</f>
        <v>42.539682539682538</v>
      </c>
      <c r="C42" s="222">
        <f t="shared" si="0"/>
        <v>33.777777777777779</v>
      </c>
      <c r="D42" s="222">
        <f t="shared" si="0"/>
        <v>72.857142857142861</v>
      </c>
      <c r="E42" s="222">
        <f t="shared" si="0"/>
        <v>93.478260869565219</v>
      </c>
      <c r="F42" s="222">
        <f t="shared" si="0"/>
        <v>57.540983606557383</v>
      </c>
      <c r="G42" s="222">
        <f t="shared" si="0"/>
        <v>13.037037037037038</v>
      </c>
    </row>
    <row r="43" spans="1:7" ht="17.25" hidden="1" customHeight="1" x14ac:dyDescent="0.35">
      <c r="A43" s="102" t="s">
        <v>309</v>
      </c>
      <c r="B43" s="162">
        <f t="shared" ref="B43:G43" si="1">IF($B$37&gt;=B39,B42,0)</f>
        <v>42.539682539682538</v>
      </c>
      <c r="C43" s="162">
        <f t="shared" si="1"/>
        <v>0</v>
      </c>
      <c r="D43" s="162">
        <f t="shared" si="1"/>
        <v>0</v>
      </c>
      <c r="E43" s="162">
        <f t="shared" si="1"/>
        <v>0</v>
      </c>
      <c r="F43" s="162">
        <f t="shared" si="1"/>
        <v>0</v>
      </c>
      <c r="G43" s="162">
        <f t="shared" si="1"/>
        <v>0</v>
      </c>
    </row>
    <row r="44" spans="1:7" s="17" customFormat="1" ht="18" x14ac:dyDescent="0.35">
      <c r="A44" s="88" t="s">
        <v>292</v>
      </c>
      <c r="B44" s="462">
        <v>0.315</v>
      </c>
      <c r="C44" s="462">
        <v>0.315</v>
      </c>
      <c r="D44" s="462">
        <v>0.315</v>
      </c>
      <c r="E44" s="462">
        <v>0.34499999999999997</v>
      </c>
      <c r="F44" s="462">
        <v>0.30499999999999999</v>
      </c>
      <c r="G44" s="462">
        <v>0.27</v>
      </c>
    </row>
    <row r="45" spans="1:7" s="17" customFormat="1" ht="18" x14ac:dyDescent="0.35">
      <c r="A45" s="88" t="s">
        <v>290</v>
      </c>
      <c r="B45" s="223">
        <f>B46-B44</f>
        <v>0.66999999999999993</v>
      </c>
      <c r="C45" s="223">
        <f t="shared" ref="C45:D45" si="2">C46-C44</f>
        <v>0.66500000000000004</v>
      </c>
      <c r="D45" s="223">
        <f t="shared" si="2"/>
        <v>0.67500000000000004</v>
      </c>
      <c r="E45" s="223">
        <f>E46-E44</f>
        <v>0.64500000000000002</v>
      </c>
      <c r="F45" s="223">
        <f t="shared" ref="F45" si="3">F46-F44</f>
        <v>0.67500000000000004</v>
      </c>
      <c r="G45" s="223">
        <f t="shared" ref="G45" si="4">G46-G44</f>
        <v>0.64</v>
      </c>
    </row>
    <row r="46" spans="1:7" ht="16.5" customHeight="1" x14ac:dyDescent="0.35">
      <c r="A46" s="88" t="s">
        <v>293</v>
      </c>
      <c r="B46" s="463">
        <v>0.98499999999999999</v>
      </c>
      <c r="C46" s="463">
        <v>0.98</v>
      </c>
      <c r="D46" s="463">
        <v>0.99</v>
      </c>
      <c r="E46" s="463">
        <v>0.99</v>
      </c>
      <c r="F46" s="463">
        <v>0.98</v>
      </c>
      <c r="G46" s="463">
        <v>0.91</v>
      </c>
    </row>
    <row r="47" spans="1:7" ht="18" customHeight="1" x14ac:dyDescent="0.25">
      <c r="A47" s="88" t="s">
        <v>284</v>
      </c>
      <c r="B47" s="267">
        <f>'Auslegung thermisch'!B54</f>
        <v>0.88380077396350587</v>
      </c>
      <c r="C47" s="267">
        <f>'Auslegung thermisch'!C54</f>
        <v>0.11494845422282962</v>
      </c>
      <c r="D47" s="267">
        <f>'Auslegung thermisch'!D54</f>
        <v>1.2507718136645085E-3</v>
      </c>
      <c r="E47" s="267">
        <f>'Auslegung thermisch'!E54</f>
        <v>0</v>
      </c>
      <c r="F47" s="267">
        <f>'Auslegung thermisch'!F54</f>
        <v>0</v>
      </c>
      <c r="G47" s="267">
        <f>'Auslegung thermisch'!G54</f>
        <v>0</v>
      </c>
    </row>
    <row r="48" spans="1:7" x14ac:dyDescent="0.25">
      <c r="A48" s="88" t="s">
        <v>283</v>
      </c>
      <c r="B48" s="268">
        <f>'Auslegung thermisch'!B57</f>
        <v>5297.8579976581059</v>
      </c>
      <c r="C48" s="268">
        <f>'Auslegung thermisch'!C57</f>
        <v>867.78520539932242</v>
      </c>
      <c r="D48" s="268">
        <f>'Auslegung thermisch'!D57</f>
        <v>4.3777013478256812</v>
      </c>
      <c r="E48" s="268">
        <f>'Auslegung thermisch'!E57</f>
        <v>0</v>
      </c>
      <c r="F48" s="268">
        <f>'Auslegung thermisch'!F57</f>
        <v>0</v>
      </c>
      <c r="G48" s="268">
        <f>'Auslegung thermisch'!G57</f>
        <v>0</v>
      </c>
    </row>
    <row r="49" spans="1:7" ht="18" x14ac:dyDescent="0.35">
      <c r="A49" s="88" t="s">
        <v>291</v>
      </c>
      <c r="B49" s="207">
        <f>IF(B37&gt;0,(B43*B45+C43*C45+D43*D45+E43*E45+F43*F45+G43*G45)/SUM(B43:G43),0)</f>
        <v>0.66999999999999993</v>
      </c>
      <c r="C49" s="13"/>
      <c r="D49" s="13"/>
      <c r="E49" s="13"/>
      <c r="F49" s="13"/>
      <c r="G49" s="13"/>
    </row>
    <row r="50" spans="1:7" ht="18" x14ac:dyDescent="0.35">
      <c r="A50" s="89" t="s">
        <v>393</v>
      </c>
      <c r="B50" s="208">
        <f>IF(B37&gt;0,(B43*B44+C43*C44+D43*D44+E43*E44+F43*F44+G43*G44)/SUM(B43:G43),0)</f>
        <v>0.315</v>
      </c>
      <c r="C50" s="101"/>
      <c r="D50" s="101"/>
      <c r="E50" s="101"/>
      <c r="F50" s="101"/>
      <c r="G50" s="101"/>
    </row>
    <row r="51" spans="1:7" x14ac:dyDescent="0.25">
      <c r="A51" s="568" t="s">
        <v>242</v>
      </c>
      <c r="B51" s="569">
        <v>1</v>
      </c>
      <c r="C51" s="17" t="s">
        <v>266</v>
      </c>
      <c r="D51" s="17"/>
      <c r="E51" s="84">
        <f ca="1">'Auslegung thermisch'!$B$36</f>
        <v>44.789084583605138</v>
      </c>
      <c r="F51" s="17"/>
      <c r="G51" s="17"/>
    </row>
    <row r="52" spans="1:7" x14ac:dyDescent="0.25">
      <c r="A52" s="568"/>
      <c r="B52" s="569"/>
      <c r="C52" s="97"/>
      <c r="D52" s="17"/>
      <c r="E52" s="17"/>
      <c r="F52" s="17"/>
      <c r="G52" s="17"/>
    </row>
    <row r="53" spans="1:7" x14ac:dyDescent="0.25">
      <c r="A53" s="90" t="s">
        <v>243</v>
      </c>
      <c r="B53" s="77" t="s">
        <v>244</v>
      </c>
      <c r="C53" s="77" t="s">
        <v>245</v>
      </c>
      <c r="D53" s="77" t="s">
        <v>246</v>
      </c>
      <c r="E53" s="77" t="s">
        <v>247</v>
      </c>
      <c r="F53" s="77" t="s">
        <v>248</v>
      </c>
      <c r="G53" s="77" t="s">
        <v>249</v>
      </c>
    </row>
    <row r="54" spans="1:7" x14ac:dyDescent="0.25">
      <c r="A54" s="91" t="s">
        <v>271</v>
      </c>
      <c r="B54" s="464" t="s">
        <v>416</v>
      </c>
      <c r="C54" s="464" t="s">
        <v>416</v>
      </c>
      <c r="D54" s="464" t="s">
        <v>416</v>
      </c>
      <c r="E54" s="464" t="s">
        <v>416</v>
      </c>
      <c r="F54" s="464" t="s">
        <v>419</v>
      </c>
      <c r="G54" s="464" t="s">
        <v>419</v>
      </c>
    </row>
    <row r="55" spans="1:7" x14ac:dyDescent="0.25">
      <c r="A55" s="87" t="s">
        <v>250</v>
      </c>
      <c r="B55" s="465">
        <v>45</v>
      </c>
      <c r="C55" s="465">
        <v>200</v>
      </c>
      <c r="D55" s="465">
        <v>60</v>
      </c>
      <c r="E55" s="465">
        <v>60</v>
      </c>
      <c r="F55" s="465">
        <v>50</v>
      </c>
      <c r="G55" s="465">
        <v>40</v>
      </c>
    </row>
    <row r="56" spans="1:7" x14ac:dyDescent="0.25">
      <c r="A56" s="103" t="s">
        <v>276</v>
      </c>
      <c r="B56" s="466">
        <f>IF($B$51&gt;=1,B55,0)</f>
        <v>45</v>
      </c>
      <c r="C56" s="466">
        <f>IF($B$51&gt;=2,C55,0)</f>
        <v>0</v>
      </c>
      <c r="D56" s="466">
        <f>IF($B$51&gt;=3,D55,0)</f>
        <v>0</v>
      </c>
      <c r="E56" s="466">
        <f>IF($B$51&gt;=4,E55,0)</f>
        <v>0</v>
      </c>
      <c r="F56" s="466">
        <f>IF($B$51&gt;=5,F55,0)</f>
        <v>0</v>
      </c>
      <c r="G56" s="466">
        <f>IF($B$51&gt;=6,G55,0)</f>
        <v>0</v>
      </c>
    </row>
    <row r="57" spans="1:7" x14ac:dyDescent="0.25">
      <c r="A57" s="103" t="s">
        <v>311</v>
      </c>
      <c r="B57" s="466">
        <f>B56</f>
        <v>45</v>
      </c>
      <c r="C57" s="466">
        <f>B57+C56</f>
        <v>45</v>
      </c>
      <c r="D57" s="466">
        <f t="shared" ref="D57:G57" si="5">C57+D56</f>
        <v>45</v>
      </c>
      <c r="E57" s="466">
        <f t="shared" si="5"/>
        <v>45</v>
      </c>
      <c r="F57" s="466">
        <f t="shared" si="5"/>
        <v>45</v>
      </c>
      <c r="G57" s="466">
        <f t="shared" si="5"/>
        <v>45</v>
      </c>
    </row>
    <row r="58" spans="1:7" ht="18" hidden="1" x14ac:dyDescent="0.35">
      <c r="A58" s="88" t="s">
        <v>290</v>
      </c>
      <c r="B58" s="467">
        <v>0.95</v>
      </c>
      <c r="C58" s="467">
        <v>0.95</v>
      </c>
      <c r="D58" s="467">
        <v>0.95</v>
      </c>
      <c r="E58" s="467">
        <v>0.95</v>
      </c>
      <c r="F58" s="467">
        <v>0.93</v>
      </c>
      <c r="G58" s="467">
        <v>0.92</v>
      </c>
    </row>
    <row r="59" spans="1:7" hidden="1" x14ac:dyDescent="0.25">
      <c r="A59" s="92"/>
      <c r="B59" s="17"/>
      <c r="C59" s="17"/>
      <c r="D59" s="17"/>
      <c r="E59" s="17"/>
      <c r="F59" s="17"/>
      <c r="G59" s="17"/>
    </row>
    <row r="60" spans="1:7" x14ac:dyDescent="0.25">
      <c r="A60" s="92" t="s">
        <v>251</v>
      </c>
      <c r="B60" s="104">
        <f>G57</f>
        <v>45</v>
      </c>
      <c r="C60" s="52" t="str">
        <f ca="1">IF(B60&lt;'Auslegung thermisch'!$B$36,"Kesselleistung zu klein !! mindestens: ","")</f>
        <v/>
      </c>
      <c r="G60" s="60" t="str">
        <f ca="1">IF(B60&lt;'Auslegung thermisch'!$B$36,'Auslegung thermisch'!$B$36,"")</f>
        <v/>
      </c>
    </row>
    <row r="61" spans="1:7" ht="18" x14ac:dyDescent="0.35">
      <c r="A61" s="88" t="s">
        <v>291</v>
      </c>
      <c r="B61" s="160">
        <f>IF(B51&gt;0,(B58*B56+C58*C56+D58*D56+E58*E56+F58*F56+G58*G56)/B60,0)</f>
        <v>0.95</v>
      </c>
      <c r="C61" s="575" t="str">
        <f ca="1">IF(B60&lt;'Auslegung thermisch'!$B$36,"zu kleine Kesselleistung verfälscht die Wirtschaftlichkeitsrechnung, weil weniger Gas verbraucht wird, als nötig wäre!","")</f>
        <v/>
      </c>
      <c r="D61" s="575"/>
      <c r="E61" s="575"/>
      <c r="F61" s="575"/>
      <c r="G61" s="575"/>
    </row>
    <row r="62" spans="1:7" x14ac:dyDescent="0.25">
      <c r="A62" s="106"/>
      <c r="B62" s="76"/>
      <c r="C62" s="575"/>
      <c r="D62" s="575"/>
      <c r="E62" s="575"/>
      <c r="F62" s="575"/>
      <c r="G62" s="575"/>
    </row>
    <row r="63" spans="1:7" ht="18" customHeight="1" x14ac:dyDescent="0.35">
      <c r="A63" s="567" t="s">
        <v>240</v>
      </c>
      <c r="B63" s="567"/>
      <c r="C63" s="567"/>
      <c r="D63" s="567"/>
      <c r="E63" s="567"/>
      <c r="F63" s="567"/>
      <c r="G63" s="567"/>
    </row>
    <row r="64" spans="1:7" s="17" customFormat="1" x14ac:dyDescent="0.25">
      <c r="A64" s="199" t="s">
        <v>377</v>
      </c>
      <c r="B64" s="468" t="s">
        <v>471</v>
      </c>
      <c r="C64" s="200" t="s">
        <v>378</v>
      </c>
      <c r="D64" s="183"/>
      <c r="E64" s="183"/>
      <c r="F64" s="183"/>
      <c r="G64" s="183"/>
    </row>
    <row r="65" spans="1:7" ht="18" customHeight="1" x14ac:dyDescent="0.25">
      <c r="A65" s="272"/>
      <c r="B65" s="274"/>
      <c r="C65" s="273"/>
      <c r="D65" s="274"/>
      <c r="E65" s="274"/>
      <c r="F65" s="274"/>
      <c r="G65" s="274"/>
    </row>
    <row r="66" spans="1:7" s="180" customFormat="1" ht="15" customHeight="1" x14ac:dyDescent="0.25">
      <c r="A66" s="275" t="s">
        <v>453</v>
      </c>
      <c r="B66" s="469">
        <v>0.19</v>
      </c>
      <c r="D66" s="183"/>
      <c r="E66" s="183"/>
      <c r="F66" s="183"/>
      <c r="G66" s="183"/>
    </row>
    <row r="67" spans="1:7" s="180" customFormat="1" ht="15" customHeight="1" x14ac:dyDescent="0.25">
      <c r="A67" s="273"/>
      <c r="B67" s="17"/>
      <c r="C67" s="160"/>
      <c r="D67" s="17"/>
      <c r="E67" s="17"/>
      <c r="F67" s="17"/>
      <c r="G67" s="17"/>
    </row>
    <row r="68" spans="1:7" s="180" customFormat="1" ht="15" customHeight="1" x14ac:dyDescent="0.25">
      <c r="A68" s="566" t="s">
        <v>454</v>
      </c>
      <c r="B68" s="566"/>
      <c r="C68" s="566"/>
      <c r="D68"/>
      <c r="E68"/>
      <c r="F68"/>
      <c r="G68"/>
    </row>
    <row r="69" spans="1:7" s="17" customFormat="1" x14ac:dyDescent="0.25">
      <c r="A69" s="182"/>
      <c r="B69" s="294" t="s">
        <v>461</v>
      </c>
      <c r="C69" s="159"/>
      <c r="D69" s="276" t="str">
        <f>IF(B64="mit","brutto","")</f>
        <v/>
      </c>
    </row>
    <row r="70" spans="1:7" x14ac:dyDescent="0.25">
      <c r="A70" s="21" t="s">
        <v>458</v>
      </c>
      <c r="B70" s="470">
        <v>24</v>
      </c>
      <c r="C70" t="s">
        <v>272</v>
      </c>
      <c r="D70" s="277" t="str">
        <f>IF($B$64="mit",B70*(1+$B$66),"")</f>
        <v/>
      </c>
      <c r="E70" s="477"/>
      <c r="F70" s="478"/>
      <c r="G70" s="478"/>
    </row>
    <row r="71" spans="1:7" s="17" customFormat="1" x14ac:dyDescent="0.25">
      <c r="A71" s="21" t="s">
        <v>459</v>
      </c>
      <c r="B71" s="470">
        <v>24</v>
      </c>
      <c r="C71" s="17" t="s">
        <v>272</v>
      </c>
      <c r="D71" s="277" t="str">
        <f>IF($B$64="mit",B71*(1+$B$66),"")</f>
        <v/>
      </c>
      <c r="E71" s="477"/>
      <c r="F71" s="478"/>
      <c r="G71" s="478"/>
    </row>
    <row r="72" spans="1:7" ht="18" x14ac:dyDescent="0.25">
      <c r="A72" s="231" t="s">
        <v>274</v>
      </c>
      <c r="B72" s="471">
        <v>4.5</v>
      </c>
      <c r="C72" s="111" t="s">
        <v>446</v>
      </c>
      <c r="D72" s="280" t="str">
        <f>IF($B$64="mit",B72*(1+$B$66),"")</f>
        <v/>
      </c>
      <c r="E72" s="574"/>
      <c r="F72" s="574"/>
      <c r="G72" s="478"/>
    </row>
    <row r="73" spans="1:7" s="17" customFormat="1" ht="18" x14ac:dyDescent="0.25">
      <c r="A73" s="296" t="s">
        <v>450</v>
      </c>
      <c r="B73" s="297">
        <v>5</v>
      </c>
      <c r="C73" s="298" t="s">
        <v>470</v>
      </c>
      <c r="D73" s="280" t="str">
        <f>IF($B$64="mit",B73*(1+$B$66),"")</f>
        <v/>
      </c>
      <c r="E73" s="479"/>
      <c r="F73" s="480"/>
      <c r="G73" s="480"/>
    </row>
    <row r="74" spans="1:7" x14ac:dyDescent="0.25">
      <c r="A74" s="21" t="s">
        <v>275</v>
      </c>
      <c r="B74" s="472">
        <v>3.3</v>
      </c>
      <c r="C74" s="17" t="s">
        <v>272</v>
      </c>
      <c r="E74" s="481"/>
      <c r="F74" s="478"/>
      <c r="G74" s="478"/>
    </row>
    <row r="75" spans="1:7" s="17" customFormat="1" ht="30" x14ac:dyDescent="0.25">
      <c r="A75" s="152" t="s">
        <v>354</v>
      </c>
      <c r="B75" s="473">
        <v>0.5</v>
      </c>
      <c r="C75" s="111" t="s">
        <v>272</v>
      </c>
      <c r="E75" s="478"/>
      <c r="F75" s="482"/>
      <c r="G75" s="478"/>
    </row>
    <row r="76" spans="1:7" x14ac:dyDescent="0.25">
      <c r="A76" s="21" t="s">
        <v>481</v>
      </c>
      <c r="B76" s="474">
        <v>8</v>
      </c>
      <c r="C76" s="17" t="s">
        <v>272</v>
      </c>
      <c r="E76" s="478"/>
      <c r="F76" s="478"/>
      <c r="G76" s="478"/>
    </row>
    <row r="77" spans="1:7" s="17" customFormat="1" ht="30" customHeight="1" x14ac:dyDescent="0.25">
      <c r="A77" s="21" t="s">
        <v>482</v>
      </c>
      <c r="B77" s="474">
        <v>4</v>
      </c>
      <c r="C77" s="17" t="s">
        <v>272</v>
      </c>
      <c r="E77" s="478"/>
      <c r="F77" s="478"/>
      <c r="G77" s="478"/>
    </row>
    <row r="78" spans="1:7" x14ac:dyDescent="0.25">
      <c r="A78" s="21" t="s">
        <v>483</v>
      </c>
      <c r="B78" s="475">
        <v>60000</v>
      </c>
      <c r="C78" s="17" t="s">
        <v>480</v>
      </c>
      <c r="D78" s="17"/>
      <c r="E78" s="478"/>
      <c r="F78" s="478"/>
      <c r="G78" s="478"/>
    </row>
    <row r="79" spans="1:7" s="17" customFormat="1" x14ac:dyDescent="0.25">
      <c r="A79" s="21" t="s">
        <v>273</v>
      </c>
      <c r="B79" s="470">
        <v>6.7560000000000002</v>
      </c>
      <c r="C79" s="17" t="s">
        <v>272</v>
      </c>
      <c r="D79" s="477" t="s">
        <v>559</v>
      </c>
      <c r="E79"/>
      <c r="F79"/>
      <c r="G79"/>
    </row>
    <row r="80" spans="1:7" s="17" customFormat="1" ht="24.75" customHeight="1" x14ac:dyDescent="0.25">
      <c r="A80" s="231" t="s">
        <v>448</v>
      </c>
      <c r="B80" s="473">
        <v>100</v>
      </c>
      <c r="C80" s="111" t="s">
        <v>406</v>
      </c>
      <c r="D80" s="573" t="s">
        <v>449</v>
      </c>
      <c r="E80" s="573"/>
      <c r="F80" s="573"/>
      <c r="G80" s="573"/>
    </row>
    <row r="81" spans="1:14" ht="18" x14ac:dyDescent="0.35">
      <c r="A81" s="21" t="s">
        <v>312</v>
      </c>
      <c r="B81" s="476">
        <v>0.55000000000000004</v>
      </c>
      <c r="C81" s="17" t="s">
        <v>314</v>
      </c>
      <c r="D81" s="556" t="s">
        <v>452</v>
      </c>
      <c r="H81" s="17" t="s">
        <v>477</v>
      </c>
      <c r="I81" s="17"/>
      <c r="J81" s="17"/>
      <c r="K81" s="17"/>
      <c r="L81" s="17"/>
    </row>
    <row r="82" spans="1:14" s="17" customFormat="1" ht="24.75" customHeight="1" x14ac:dyDescent="0.25">
      <c r="A82"/>
      <c r="C82"/>
      <c r="D82"/>
      <c r="E82"/>
      <c r="F82"/>
      <c r="G82"/>
      <c r="H82" s="565" t="s">
        <v>478</v>
      </c>
      <c r="I82" s="565"/>
      <c r="J82" s="565"/>
      <c r="K82" s="565"/>
      <c r="L82" s="565"/>
      <c r="M82" s="565"/>
      <c r="N82" s="565"/>
    </row>
    <row r="83" spans="1:14" ht="22.5" customHeight="1" x14ac:dyDescent="0.25">
      <c r="A83" s="566" t="s">
        <v>455</v>
      </c>
      <c r="B83" s="566"/>
      <c r="C83" s="566"/>
      <c r="E83" s="478"/>
      <c r="F83" s="478"/>
      <c r="G83" s="478"/>
      <c r="H83" s="565" t="s">
        <v>479</v>
      </c>
      <c r="I83" s="565"/>
      <c r="J83" s="565"/>
      <c r="K83" s="565"/>
      <c r="L83" s="165"/>
    </row>
    <row r="84" spans="1:14" ht="18" x14ac:dyDescent="0.35">
      <c r="A84" s="21" t="s">
        <v>277</v>
      </c>
      <c r="B84" s="470">
        <v>1</v>
      </c>
      <c r="C84" t="s">
        <v>418</v>
      </c>
      <c r="D84" s="277" t="str">
        <f>IF($B$64="mit",B84*(1+$B$66),"")</f>
        <v/>
      </c>
      <c r="E84" s="477"/>
      <c r="F84" s="478"/>
      <c r="G84" s="478"/>
      <c r="H84" s="17"/>
      <c r="I84" s="17"/>
      <c r="J84" s="17"/>
      <c r="K84" s="17"/>
      <c r="L84" s="17"/>
    </row>
    <row r="85" spans="1:14" x14ac:dyDescent="0.25">
      <c r="A85" s="21" t="s">
        <v>277</v>
      </c>
      <c r="B85" s="470">
        <v>42</v>
      </c>
      <c r="C85" s="17" t="s">
        <v>417</v>
      </c>
      <c r="D85" s="277" t="str">
        <f>IF($B$64="mit",B85*(1+$B$66),"")</f>
        <v/>
      </c>
      <c r="E85" s="478"/>
      <c r="F85" s="478"/>
      <c r="G85" s="478"/>
      <c r="H85" s="192"/>
      <c r="I85" s="13"/>
      <c r="J85" s="13"/>
      <c r="K85" s="13"/>
      <c r="L85" s="17"/>
    </row>
    <row r="86" spans="1:14" x14ac:dyDescent="0.25">
      <c r="A86" s="21" t="s">
        <v>278</v>
      </c>
      <c r="B86" s="470">
        <v>600</v>
      </c>
      <c r="C86" s="17" t="s">
        <v>279</v>
      </c>
      <c r="D86" s="277" t="str">
        <f>IF($B$64="mit",B86*(1+$B$66),"")</f>
        <v/>
      </c>
      <c r="E86" s="478"/>
      <c r="F86" s="478"/>
      <c r="G86" s="478"/>
      <c r="H86" s="13"/>
      <c r="I86" s="13"/>
      <c r="J86" s="13"/>
      <c r="K86" s="13"/>
      <c r="L86" s="17"/>
    </row>
    <row r="87" spans="1:14" s="17" customFormat="1" x14ac:dyDescent="0.25">
      <c r="A87"/>
      <c r="B87"/>
      <c r="C87"/>
      <c r="D87" s="278"/>
      <c r="E87" s="478"/>
      <c r="F87" s="478"/>
      <c r="G87" s="478"/>
      <c r="H87" s="13"/>
      <c r="I87" s="13"/>
      <c r="J87" s="13"/>
      <c r="K87" s="563"/>
    </row>
    <row r="88" spans="1:14" x14ac:dyDescent="0.25">
      <c r="A88" s="566" t="s">
        <v>280</v>
      </c>
      <c r="B88" s="566"/>
      <c r="C88" s="566"/>
      <c r="D88" s="278"/>
      <c r="E88" s="478"/>
      <c r="F88" s="478"/>
      <c r="G88" s="478"/>
      <c r="H88" s="13"/>
      <c r="I88" s="13"/>
      <c r="J88" s="13"/>
      <c r="K88" s="563"/>
      <c r="L88" s="17"/>
    </row>
    <row r="89" spans="1:14" x14ac:dyDescent="0.25">
      <c r="A89" s="21" t="s">
        <v>456</v>
      </c>
      <c r="B89" s="456">
        <v>50000</v>
      </c>
      <c r="C89" t="s">
        <v>457</v>
      </c>
      <c r="D89" s="279" t="str">
        <f>IF($B$64="mit",B89*(1+$B$66),"")</f>
        <v/>
      </c>
      <c r="E89" s="477" t="s">
        <v>473</v>
      </c>
      <c r="F89" s="478"/>
      <c r="G89" s="478"/>
      <c r="H89" s="13"/>
      <c r="I89" s="13"/>
      <c r="J89" s="13"/>
      <c r="K89" s="563"/>
      <c r="L89" s="17"/>
    </row>
    <row r="90" spans="1:14" x14ac:dyDescent="0.25">
      <c r="A90" s="21" t="s">
        <v>281</v>
      </c>
      <c r="B90" s="458">
        <v>2.5000000000000001E-2</v>
      </c>
      <c r="E90" s="478"/>
      <c r="F90" s="478"/>
      <c r="G90" s="478"/>
      <c r="H90" s="13"/>
      <c r="I90" s="13"/>
      <c r="J90" s="13"/>
      <c r="K90" s="563"/>
      <c r="L90" s="17"/>
    </row>
    <row r="91" spans="1:14" x14ac:dyDescent="0.25">
      <c r="A91" s="21" t="s">
        <v>282</v>
      </c>
      <c r="B91" s="458">
        <v>0.02</v>
      </c>
      <c r="D91" s="17"/>
      <c r="E91" s="477" t="s">
        <v>334</v>
      </c>
      <c r="F91" s="478"/>
      <c r="G91" s="478"/>
      <c r="H91" s="13"/>
      <c r="I91" s="13"/>
      <c r="J91" s="13"/>
      <c r="K91" s="563"/>
      <c r="L91" s="17"/>
    </row>
  </sheetData>
  <sheetProtection sheet="1" objects="1" scenarios="1"/>
  <mergeCells count="18">
    <mergeCell ref="B1:C1"/>
    <mergeCell ref="A14:G14"/>
    <mergeCell ref="A63:G63"/>
    <mergeCell ref="A68:C68"/>
    <mergeCell ref="A83:C83"/>
    <mergeCell ref="B12:C12"/>
    <mergeCell ref="A33:G33"/>
    <mergeCell ref="D80:G80"/>
    <mergeCell ref="E72:F72"/>
    <mergeCell ref="C61:G62"/>
    <mergeCell ref="A3:G6"/>
    <mergeCell ref="A7:G7"/>
    <mergeCell ref="H83:K83"/>
    <mergeCell ref="H82:N82"/>
    <mergeCell ref="A88:C88"/>
    <mergeCell ref="A36:G36"/>
    <mergeCell ref="A51:A52"/>
    <mergeCell ref="B51:B52"/>
  </mergeCells>
  <pageMargins left="0.7" right="0.55208333333333337" top="0.75" bottom="0.75" header="0.3" footer="0.3"/>
  <pageSetup paperSize="9" scale="76" orientation="portrait" horizontalDpi="1200" verticalDpi="1200" r:id="rId1"/>
  <rowBreaks count="1" manualBreakCount="1">
    <brk id="50" max="16383" man="1"/>
  </rowBreaks>
  <colBreaks count="1" manualBreakCount="1">
    <brk id="7"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7"/>
  <sheetViews>
    <sheetView zoomScaleNormal="100" workbookViewId="0">
      <selection activeCell="B50" sqref="B50"/>
    </sheetView>
  </sheetViews>
  <sheetFormatPr baseColWidth="10" defaultRowHeight="15" x14ac:dyDescent="0.25"/>
  <cols>
    <col min="1" max="1" width="31.85546875" customWidth="1"/>
    <col min="2" max="2" width="12" customWidth="1"/>
    <col min="3" max="3" width="10.7109375" customWidth="1"/>
    <col min="4" max="4" width="11.140625" customWidth="1"/>
    <col min="5" max="5" width="10.85546875" customWidth="1"/>
    <col min="6" max="6" width="11" customWidth="1"/>
    <col min="7" max="7" width="10.7109375" customWidth="1"/>
    <col min="8" max="8" width="12.5703125" customWidth="1"/>
    <col min="11" max="11" width="13.42578125" style="39" customWidth="1"/>
    <col min="12" max="12" width="14.42578125" style="39" customWidth="1"/>
    <col min="13" max="20" width="11.42578125" style="39"/>
  </cols>
  <sheetData>
    <row r="1" spans="1:24" ht="18.75" x14ac:dyDescent="0.3">
      <c r="A1" s="154" t="s">
        <v>409</v>
      </c>
      <c r="K1" s="39" t="s">
        <v>262</v>
      </c>
    </row>
    <row r="2" spans="1:24" x14ac:dyDescent="0.25">
      <c r="M2" s="39" t="s">
        <v>30</v>
      </c>
      <c r="N2" s="39" t="s">
        <v>111</v>
      </c>
      <c r="O2" s="39" t="s">
        <v>112</v>
      </c>
      <c r="P2" s="39" t="s">
        <v>113</v>
      </c>
      <c r="Q2" s="39" t="s">
        <v>114</v>
      </c>
      <c r="R2" s="39" t="s">
        <v>125</v>
      </c>
    </row>
    <row r="3" spans="1:24" x14ac:dyDescent="0.25">
      <c r="L3" s="39" t="s">
        <v>126</v>
      </c>
      <c r="M3" s="69">
        <f>IF(Eingabe!$B$37&gt;=B48,B51,"")</f>
        <v>5297.8579976581059</v>
      </c>
      <c r="N3" s="69" t="str">
        <f>IF(Eingabe!$B$37&gt;=C48,C51,"")</f>
        <v/>
      </c>
      <c r="O3" s="69" t="str">
        <f>IF(Eingabe!$B$37&gt;=D48,D51,"")</f>
        <v/>
      </c>
      <c r="P3" s="69" t="str">
        <f>IF(Eingabe!$B$37&gt;=E48,E51,"")</f>
        <v/>
      </c>
      <c r="Q3" s="69" t="str">
        <f>IF(Eingabe!$B$37&gt;=F48,F51,"")</f>
        <v/>
      </c>
      <c r="R3" s="69" t="str">
        <f>IF(Eingabe!$B$37&gt;=G48,G51,"")</f>
        <v/>
      </c>
    </row>
    <row r="4" spans="1:24" ht="18" x14ac:dyDescent="0.35">
      <c r="A4" s="10" t="s">
        <v>34</v>
      </c>
      <c r="B4" s="299" t="s">
        <v>476</v>
      </c>
      <c r="F4" t="s">
        <v>21</v>
      </c>
      <c r="L4" s="39" t="s">
        <v>228</v>
      </c>
      <c r="M4" s="39">
        <f>IF(Eingabe!$B$37&gt;=B48,B56,"")</f>
        <v>0.32808988764044944</v>
      </c>
      <c r="N4" s="39" t="str">
        <f>IF(Eingabe!$B$37&gt;=C48,C56,"")</f>
        <v/>
      </c>
      <c r="O4" s="39" t="str">
        <f>IF(Eingabe!$B$37&gt;=D48,D56,"")</f>
        <v/>
      </c>
      <c r="P4" s="39" t="str">
        <f>IF(Eingabe!$B$37&gt;=E48,E56,"")</f>
        <v/>
      </c>
      <c r="Q4" s="39" t="str">
        <f>IF(Eingabe!$B$37&gt;=F48,F56,"")</f>
        <v/>
      </c>
      <c r="R4" s="39" t="str">
        <f>IF(Eingabe!$B$37&gt;=G48,G56,"")</f>
        <v/>
      </c>
    </row>
    <row r="5" spans="1:24" x14ac:dyDescent="0.25">
      <c r="M5" s="39">
        <v>0</v>
      </c>
      <c r="N5" s="39">
        <v>0</v>
      </c>
      <c r="O5" s="39">
        <v>0</v>
      </c>
      <c r="P5" s="39">
        <v>0</v>
      </c>
      <c r="Q5" s="39">
        <v>0</v>
      </c>
      <c r="R5" s="39">
        <v>0</v>
      </c>
    </row>
    <row r="6" spans="1:24" ht="18" x14ac:dyDescent="0.35">
      <c r="A6" t="s">
        <v>42</v>
      </c>
      <c r="B6" s="20">
        <f>Eingabe!B25</f>
        <v>89000</v>
      </c>
      <c r="F6" t="s">
        <v>22</v>
      </c>
    </row>
    <row r="7" spans="1:24" ht="18" x14ac:dyDescent="0.35">
      <c r="A7" t="s">
        <v>47</v>
      </c>
      <c r="B7" s="50">
        <f>Eingabe!B29</f>
        <v>10.159817351598173</v>
      </c>
      <c r="F7" t="s">
        <v>24</v>
      </c>
      <c r="G7" t="s">
        <v>25</v>
      </c>
    </row>
    <row r="8" spans="1:24" ht="18" x14ac:dyDescent="0.35">
      <c r="A8" t="s">
        <v>45</v>
      </c>
      <c r="B8" s="50">
        <f>Eingabe!B30</f>
        <v>60.958904109589042</v>
      </c>
      <c r="F8" s="7" t="s">
        <v>17</v>
      </c>
      <c r="G8" s="5">
        <f>B9/B8</f>
        <v>3.3333333333333333E-2</v>
      </c>
      <c r="H8" s="4" t="s">
        <v>9</v>
      </c>
      <c r="I8" s="4"/>
      <c r="K8" s="39" t="s">
        <v>20</v>
      </c>
      <c r="L8" s="39" t="s">
        <v>23</v>
      </c>
      <c r="M8" s="39" t="s">
        <v>26</v>
      </c>
      <c r="N8" s="39" t="s">
        <v>27</v>
      </c>
      <c r="O8" s="39" t="s">
        <v>234</v>
      </c>
      <c r="P8" s="39" t="s">
        <v>235</v>
      </c>
      <c r="Q8" s="39" t="s">
        <v>236</v>
      </c>
      <c r="R8" s="39" t="s">
        <v>237</v>
      </c>
      <c r="S8" s="39" t="s">
        <v>238</v>
      </c>
      <c r="T8" s="39" t="s">
        <v>239</v>
      </c>
      <c r="U8" s="39" t="s">
        <v>551</v>
      </c>
      <c r="W8" s="39" t="s">
        <v>552</v>
      </c>
    </row>
    <row r="9" spans="1:24" ht="18" x14ac:dyDescent="0.35">
      <c r="A9" t="s">
        <v>46</v>
      </c>
      <c r="B9" s="50">
        <f>Eingabe!B31</f>
        <v>2.0319634703196345</v>
      </c>
      <c r="F9" s="7" t="s">
        <v>16</v>
      </c>
      <c r="G9" s="6">
        <f>B7/B8</f>
        <v>0.16666666666666666</v>
      </c>
      <c r="H9" s="4" t="s">
        <v>13</v>
      </c>
      <c r="I9" s="4"/>
      <c r="K9" s="70">
        <v>0</v>
      </c>
      <c r="L9" s="39">
        <f>IF(K9&gt;$B$10,$B$10,K9)</f>
        <v>0</v>
      </c>
      <c r="M9" s="72">
        <f>L9/$B$10</f>
        <v>0</v>
      </c>
      <c r="N9" s="72">
        <f>IF(M9=1,0,1-$G$11*M9^$G$10)</f>
        <v>1</v>
      </c>
      <c r="O9" s="39">
        <f t="shared" ref="O9:O72" si="0">IF(K9&lt;$B$51,$B$57,0)</f>
        <v>0.32808988764044944</v>
      </c>
      <c r="P9" s="39">
        <f>IF(AND(Eingabe!$B$37&gt;1,$M9&lt;=C$55),C$56,O9)</f>
        <v>0.32808988764044944</v>
      </c>
      <c r="Q9" s="39">
        <f>IF(AND(Eingabe!$B$37&gt;2,$M9&lt;=D$55),D$56,P9)</f>
        <v>0.32808988764044944</v>
      </c>
      <c r="R9" s="39">
        <f>IF(AND(Eingabe!$B$37&gt;3,$M9&lt;=E$55),E$56,Q9)</f>
        <v>0.32808988764044944</v>
      </c>
      <c r="S9" s="39">
        <f>IF(AND(Eingabe!$B$37&gt;4,$M9&lt;=F$55),F$56,R9)</f>
        <v>0.32808988764044944</v>
      </c>
      <c r="T9" s="39">
        <f>IF(AND(Eingabe!$B$37&gt;5,$M9&lt;=G$55),G$56,S9)</f>
        <v>0.32808988764044944</v>
      </c>
      <c r="U9">
        <f>N9*$B$8*10</f>
        <v>609.58904109589048</v>
      </c>
      <c r="W9">
        <f>N9*$B$8</f>
        <v>60.958904109589042</v>
      </c>
      <c r="X9">
        <f>W9*10</f>
        <v>609.58904109589048</v>
      </c>
    </row>
    <row r="10" spans="1:24" x14ac:dyDescent="0.25">
      <c r="A10" t="s">
        <v>7</v>
      </c>
      <c r="B10" s="19">
        <f>Eingabe!B28</f>
        <v>8760</v>
      </c>
      <c r="F10" s="7" t="s">
        <v>18</v>
      </c>
      <c r="G10" s="6">
        <f>(G9-G8)/(1-G9)</f>
        <v>0.16</v>
      </c>
      <c r="H10" s="4" t="s">
        <v>14</v>
      </c>
      <c r="I10" s="4"/>
      <c r="K10" s="70">
        <v>10</v>
      </c>
      <c r="L10" s="39">
        <f t="shared" ref="L10:L73" si="1">IF(K10&gt;$B$10,$B$10,K10)</f>
        <v>10</v>
      </c>
      <c r="M10" s="72">
        <f t="shared" ref="M10:M73" si="2">L10/$B$10</f>
        <v>1.1415525114155251E-3</v>
      </c>
      <c r="N10" s="72">
        <f t="shared" ref="N10:N73" si="3">IF(M10=1,0,1-$G$11*M10^$G$10)</f>
        <v>0.67305395647996147</v>
      </c>
      <c r="O10" s="39">
        <f t="shared" si="0"/>
        <v>0.32808988764044944</v>
      </c>
      <c r="P10" s="39">
        <f>IF(AND(Eingabe!$B$37&gt;1,$M10&lt;=C$55),C$56,O10)</f>
        <v>0.32808988764044944</v>
      </c>
      <c r="Q10" s="39">
        <f>IF(AND(Eingabe!$B$37&gt;2,$M10&lt;=D$55),D$56,P10)</f>
        <v>0.32808988764044944</v>
      </c>
      <c r="R10" s="39">
        <f>IF(AND(Eingabe!$B$37&gt;3,$M10&lt;=E$55),E$56,Q10)</f>
        <v>0.32808988764044944</v>
      </c>
      <c r="S10" s="39">
        <f>IF(AND(Eingabe!$B$37&gt;4,$M10&lt;=F$55),F$56,R10)</f>
        <v>0.32808988764044944</v>
      </c>
      <c r="T10" s="39">
        <f>IF(AND(Eingabe!$B$37&gt;5,$M10&lt;=G$55),G$56,S10)</f>
        <v>0.32808988764044944</v>
      </c>
      <c r="U10" s="17">
        <f>N10*$B$8*10</f>
        <v>410.28631593641484</v>
      </c>
      <c r="V10">
        <f>(M10-M9)*$B$10*N10*$B$8</f>
        <v>410.28631593641484</v>
      </c>
      <c r="W10" s="17">
        <f t="shared" ref="W10:W73" si="4">N10*$B$8</f>
        <v>41.028631593641485</v>
      </c>
      <c r="X10" s="17">
        <f t="shared" ref="X10:X73" si="5">W10*10</f>
        <v>410.28631593641484</v>
      </c>
    </row>
    <row r="11" spans="1:24" x14ac:dyDescent="0.25">
      <c r="F11" s="7" t="s">
        <v>19</v>
      </c>
      <c r="G11" s="5">
        <f>1-G8</f>
        <v>0.96666666666666667</v>
      </c>
      <c r="H11" s="4" t="s">
        <v>15</v>
      </c>
      <c r="I11" s="4"/>
      <c r="K11" s="70">
        <v>20</v>
      </c>
      <c r="L11" s="39">
        <f t="shared" si="1"/>
        <v>20</v>
      </c>
      <c r="M11" s="72">
        <f t="shared" si="2"/>
        <v>2.2831050228310501E-3</v>
      </c>
      <c r="N11" s="72">
        <f t="shared" si="3"/>
        <v>0.63470739073146065</v>
      </c>
      <c r="O11" s="39">
        <f t="shared" si="0"/>
        <v>0.32808988764044944</v>
      </c>
      <c r="P11" s="39">
        <f>IF(AND(Eingabe!$B$37&gt;1,$M11&lt;=C$55),C$56,O11)</f>
        <v>0.32808988764044944</v>
      </c>
      <c r="Q11" s="39">
        <f>IF(AND(Eingabe!$B$37&gt;2,$M11&lt;=D$55),D$56,P11)</f>
        <v>0.32808988764044944</v>
      </c>
      <c r="R11" s="39">
        <f>IF(AND(Eingabe!$B$37&gt;3,$M11&lt;=E$55),E$56,Q11)</f>
        <v>0.32808988764044944</v>
      </c>
      <c r="S11" s="39">
        <f>IF(AND(Eingabe!$B$37&gt;4,$M11&lt;=F$55),F$56,R11)</f>
        <v>0.32808988764044944</v>
      </c>
      <c r="T11" s="39">
        <f>IF(AND(Eingabe!$B$37&gt;5,$M11&lt;=G$55),G$56,S11)</f>
        <v>0.32808988764044944</v>
      </c>
      <c r="U11" s="17">
        <f t="shared" ref="U11:U73" si="6">N11*$B$8*10</f>
        <v>386.91066969246577</v>
      </c>
      <c r="V11" s="17">
        <f t="shared" ref="V11:V74" si="7">(M11-M10)*$B$10*N11*$B$8</f>
        <v>386.91066969246577</v>
      </c>
      <c r="W11" s="17">
        <f t="shared" si="4"/>
        <v>38.691066969246577</v>
      </c>
      <c r="X11" s="17">
        <f t="shared" si="5"/>
        <v>386.91066969246577</v>
      </c>
    </row>
    <row r="12" spans="1:24" x14ac:dyDescent="0.25">
      <c r="K12" s="70">
        <v>30</v>
      </c>
      <c r="L12" s="39">
        <f t="shared" si="1"/>
        <v>30</v>
      </c>
      <c r="M12" s="72">
        <f t="shared" si="2"/>
        <v>3.4246575342465752E-3</v>
      </c>
      <c r="N12" s="72">
        <f t="shared" si="3"/>
        <v>0.61022364771970794</v>
      </c>
      <c r="O12" s="39">
        <f t="shared" si="0"/>
        <v>0.32808988764044944</v>
      </c>
      <c r="P12" s="39">
        <f>IF(AND(Eingabe!$B$37&gt;1,$M12&lt;=C$55),C$56,O12)</f>
        <v>0.32808988764044944</v>
      </c>
      <c r="Q12" s="39">
        <f>IF(AND(Eingabe!$B$37&gt;2,$M12&lt;=D$55),D$56,P12)</f>
        <v>0.32808988764044944</v>
      </c>
      <c r="R12" s="39">
        <f>IF(AND(Eingabe!$B$37&gt;3,$M12&lt;=E$55),E$56,Q12)</f>
        <v>0.32808988764044944</v>
      </c>
      <c r="S12" s="39">
        <f>IF(AND(Eingabe!$B$37&gt;4,$M12&lt;=F$55),F$56,R12)</f>
        <v>0.32808988764044944</v>
      </c>
      <c r="T12" s="39">
        <f>IF(AND(Eingabe!$B$37&gt;5,$M12&lt;=G$55),G$56,S12)</f>
        <v>0.32808988764044944</v>
      </c>
      <c r="U12" s="17">
        <f t="shared" si="6"/>
        <v>371.98564826749316</v>
      </c>
      <c r="V12" s="17">
        <f t="shared" si="7"/>
        <v>371.98564826749322</v>
      </c>
      <c r="W12" s="17">
        <f t="shared" si="4"/>
        <v>37.198564826749319</v>
      </c>
      <c r="X12" s="17">
        <f t="shared" si="5"/>
        <v>371.98564826749316</v>
      </c>
    </row>
    <row r="13" spans="1:24" x14ac:dyDescent="0.25">
      <c r="K13" s="70">
        <v>40</v>
      </c>
      <c r="L13" s="39">
        <f t="shared" si="1"/>
        <v>40</v>
      </c>
      <c r="M13" s="72">
        <f t="shared" si="2"/>
        <v>4.5662100456621002E-3</v>
      </c>
      <c r="N13" s="72">
        <f t="shared" si="3"/>
        <v>0.59186326603141992</v>
      </c>
      <c r="O13" s="39">
        <f t="shared" si="0"/>
        <v>0.32808988764044944</v>
      </c>
      <c r="P13" s="39">
        <f>IF(AND(Eingabe!$B$37&gt;1,$M13&lt;=C$55),C$56,O13)</f>
        <v>0.32808988764044944</v>
      </c>
      <c r="Q13" s="39">
        <f>IF(AND(Eingabe!$B$37&gt;2,$M13&lt;=D$55),D$56,P13)</f>
        <v>0.32808988764044944</v>
      </c>
      <c r="R13" s="39">
        <f>IF(AND(Eingabe!$B$37&gt;3,$M13&lt;=E$55),E$56,Q13)</f>
        <v>0.32808988764044944</v>
      </c>
      <c r="S13" s="39">
        <f>IF(AND(Eingabe!$B$37&gt;4,$M13&lt;=F$55),F$56,R13)</f>
        <v>0.32808988764044944</v>
      </c>
      <c r="T13" s="39">
        <f>IF(AND(Eingabe!$B$37&gt;5,$M13&lt;=G$55),G$56,S13)</f>
        <v>0.32808988764044944</v>
      </c>
      <c r="U13" s="17">
        <f t="shared" si="6"/>
        <v>360.79336079997518</v>
      </c>
      <c r="V13" s="17">
        <f t="shared" si="7"/>
        <v>360.79336079997518</v>
      </c>
      <c r="W13" s="17">
        <f t="shared" si="4"/>
        <v>36.079336079997518</v>
      </c>
      <c r="X13" s="17">
        <f t="shared" si="5"/>
        <v>360.79336079997518</v>
      </c>
    </row>
    <row r="14" spans="1:24" x14ac:dyDescent="0.25">
      <c r="K14" s="70">
        <v>50</v>
      </c>
      <c r="L14" s="39">
        <f t="shared" si="1"/>
        <v>50</v>
      </c>
      <c r="M14" s="72">
        <f t="shared" si="2"/>
        <v>5.7077625570776253E-3</v>
      </c>
      <c r="N14" s="72">
        <f t="shared" si="3"/>
        <v>0.57702832325870235</v>
      </c>
      <c r="O14" s="39">
        <f t="shared" si="0"/>
        <v>0.32808988764044944</v>
      </c>
      <c r="P14" s="39">
        <f>IF(AND(Eingabe!$B$37&gt;1,$M14&lt;=C$55),C$56,O14)</f>
        <v>0.32808988764044944</v>
      </c>
      <c r="Q14" s="39">
        <f>IF(AND(Eingabe!$B$37&gt;2,$M14&lt;=D$55),D$56,P14)</f>
        <v>0.32808988764044944</v>
      </c>
      <c r="R14" s="39">
        <f>IF(AND(Eingabe!$B$37&gt;3,$M14&lt;=E$55),E$56,Q14)</f>
        <v>0.32808988764044944</v>
      </c>
      <c r="S14" s="39">
        <f>IF(AND(Eingabe!$B$37&gt;4,$M14&lt;=F$55),F$56,R14)</f>
        <v>0.32808988764044944</v>
      </c>
      <c r="T14" s="39">
        <f>IF(AND(Eingabe!$B$37&gt;5,$M14&lt;=G$55),G$56,S14)</f>
        <v>0.32808988764044944</v>
      </c>
      <c r="U14" s="17">
        <f t="shared" si="6"/>
        <v>351.75014226044186</v>
      </c>
      <c r="V14" s="17">
        <f t="shared" si="7"/>
        <v>351.75014226044186</v>
      </c>
      <c r="W14" s="17">
        <f t="shared" si="4"/>
        <v>35.175014226044183</v>
      </c>
      <c r="X14" s="17">
        <f t="shared" si="5"/>
        <v>351.75014226044186</v>
      </c>
    </row>
    <row r="15" spans="1:24" x14ac:dyDescent="0.25">
      <c r="K15" s="70">
        <v>60</v>
      </c>
      <c r="L15" s="39">
        <f t="shared" si="1"/>
        <v>60</v>
      </c>
      <c r="M15" s="72">
        <f t="shared" si="2"/>
        <v>6.8493150684931503E-3</v>
      </c>
      <c r="N15" s="72">
        <f t="shared" si="3"/>
        <v>0.56450789487252306</v>
      </c>
      <c r="O15" s="39">
        <f t="shared" si="0"/>
        <v>0.32808988764044944</v>
      </c>
      <c r="P15" s="39">
        <f>IF(AND(Eingabe!$B$37&gt;1,$M15&lt;=C$55),C$56,O15)</f>
        <v>0.32808988764044944</v>
      </c>
      <c r="Q15" s="39">
        <f>IF(AND(Eingabe!$B$37&gt;2,$M15&lt;=D$55),D$56,P15)</f>
        <v>0.32808988764044944</v>
      </c>
      <c r="R15" s="39">
        <f>IF(AND(Eingabe!$B$37&gt;3,$M15&lt;=E$55),E$56,Q15)</f>
        <v>0.32808988764044944</v>
      </c>
      <c r="S15" s="39">
        <f>IF(AND(Eingabe!$B$37&gt;4,$M15&lt;=F$55),F$56,R15)</f>
        <v>0.32808988764044944</v>
      </c>
      <c r="T15" s="39">
        <f>IF(AND(Eingabe!$B$37&gt;5,$M15&lt;=G$55),G$56,S15)</f>
        <v>0.32808988764044944</v>
      </c>
      <c r="U15" s="17">
        <f t="shared" si="6"/>
        <v>344.11782632640103</v>
      </c>
      <c r="V15" s="17">
        <f t="shared" si="7"/>
        <v>344.11782632640103</v>
      </c>
      <c r="W15" s="17">
        <f t="shared" si="4"/>
        <v>34.411782632640104</v>
      </c>
      <c r="X15" s="17">
        <f t="shared" si="5"/>
        <v>344.11782632640103</v>
      </c>
    </row>
    <row r="16" spans="1:24" x14ac:dyDescent="0.25">
      <c r="K16" s="70">
        <v>70</v>
      </c>
      <c r="L16" s="39">
        <f t="shared" si="1"/>
        <v>70</v>
      </c>
      <c r="M16" s="72">
        <f t="shared" si="2"/>
        <v>7.9908675799086754E-3</v>
      </c>
      <c r="N16" s="72">
        <f t="shared" si="3"/>
        <v>0.55363331558040563</v>
      </c>
      <c r="O16" s="39">
        <f t="shared" si="0"/>
        <v>0.32808988764044944</v>
      </c>
      <c r="P16" s="39">
        <f>IF(AND(Eingabe!$B$37&gt;1,$M16&lt;=C$55),C$56,O16)</f>
        <v>0.32808988764044944</v>
      </c>
      <c r="Q16" s="39">
        <f>IF(AND(Eingabe!$B$37&gt;2,$M16&lt;=D$55),D$56,P16)</f>
        <v>0.32808988764044944</v>
      </c>
      <c r="R16" s="39">
        <f>IF(AND(Eingabe!$B$37&gt;3,$M16&lt;=E$55),E$56,Q16)</f>
        <v>0.32808988764044944</v>
      </c>
      <c r="S16" s="39">
        <f>IF(AND(Eingabe!$B$37&gt;4,$M16&lt;=F$55),F$56,R16)</f>
        <v>0.32808988764044944</v>
      </c>
      <c r="T16" s="39">
        <f>IF(AND(Eingabe!$B$37&gt;5,$M16&lt;=G$55),G$56,S16)</f>
        <v>0.32808988764044944</v>
      </c>
      <c r="U16" s="17">
        <f t="shared" si="6"/>
        <v>337.48880196339798</v>
      </c>
      <c r="V16" s="17">
        <f t="shared" si="7"/>
        <v>337.48880196339798</v>
      </c>
      <c r="W16" s="17">
        <f t="shared" si="4"/>
        <v>33.748880196339798</v>
      </c>
      <c r="X16" s="17">
        <f t="shared" si="5"/>
        <v>337.48880196339798</v>
      </c>
    </row>
    <row r="17" spans="11:24" x14ac:dyDescent="0.25">
      <c r="K17" s="70">
        <v>80</v>
      </c>
      <c r="L17" s="39">
        <f t="shared" si="1"/>
        <v>80</v>
      </c>
      <c r="M17" s="72">
        <f t="shared" si="2"/>
        <v>9.1324200913242004E-3</v>
      </c>
      <c r="N17" s="72">
        <f t="shared" si="3"/>
        <v>0.54399407656210219</v>
      </c>
      <c r="O17" s="39">
        <f t="shared" si="0"/>
        <v>0.32808988764044944</v>
      </c>
      <c r="P17" s="39">
        <f>IF(AND(Eingabe!$B$37&gt;1,$M17&lt;=C$55),C$56,O17)</f>
        <v>0.32808988764044944</v>
      </c>
      <c r="Q17" s="39">
        <f>IF(AND(Eingabe!$B$37&gt;2,$M17&lt;=D$55),D$56,P17)</f>
        <v>0.32808988764044944</v>
      </c>
      <c r="R17" s="39">
        <f>IF(AND(Eingabe!$B$37&gt;3,$M17&lt;=E$55),E$56,Q17)</f>
        <v>0.32808988764044944</v>
      </c>
      <c r="S17" s="39">
        <f>IF(AND(Eingabe!$B$37&gt;4,$M17&lt;=F$55),F$56,R17)</f>
        <v>0.32808988764044944</v>
      </c>
      <c r="T17" s="39">
        <f>IF(AND(Eingabe!$B$37&gt;5,$M17&lt;=G$55),G$56,S17)</f>
        <v>0.32808988764044944</v>
      </c>
      <c r="U17" s="17">
        <f t="shared" si="6"/>
        <v>331.61282749333628</v>
      </c>
      <c r="V17" s="17">
        <f t="shared" si="7"/>
        <v>331.61282749333628</v>
      </c>
      <c r="W17" s="17">
        <f t="shared" si="4"/>
        <v>33.16128274933363</v>
      </c>
      <c r="X17" s="17">
        <f t="shared" si="5"/>
        <v>331.61282749333628</v>
      </c>
    </row>
    <row r="18" spans="11:24" x14ac:dyDescent="0.25">
      <c r="K18" s="70">
        <v>90</v>
      </c>
      <c r="L18" s="39">
        <f t="shared" si="1"/>
        <v>90</v>
      </c>
      <c r="M18" s="72">
        <f t="shared" si="2"/>
        <v>1.0273972602739725E-2</v>
      </c>
      <c r="N18" s="72">
        <f t="shared" si="3"/>
        <v>0.53531902952170518</v>
      </c>
      <c r="O18" s="39">
        <f t="shared" si="0"/>
        <v>0.32808988764044944</v>
      </c>
      <c r="P18" s="39">
        <f>IF(AND(Eingabe!$B$37&gt;1,$M18&lt;=C$55),C$56,O18)</f>
        <v>0.32808988764044944</v>
      </c>
      <c r="Q18" s="39">
        <f>IF(AND(Eingabe!$B$37&gt;2,$M18&lt;=D$55),D$56,P18)</f>
        <v>0.32808988764044944</v>
      </c>
      <c r="R18" s="39">
        <f>IF(AND(Eingabe!$B$37&gt;3,$M18&lt;=E$55),E$56,Q18)</f>
        <v>0.32808988764044944</v>
      </c>
      <c r="S18" s="39">
        <f>IF(AND(Eingabe!$B$37&gt;4,$M18&lt;=F$55),F$56,R18)</f>
        <v>0.32808988764044944</v>
      </c>
      <c r="T18" s="39">
        <f>IF(AND(Eingabe!$B$37&gt;5,$M18&lt;=G$55),G$56,S18)</f>
        <v>0.32808988764044944</v>
      </c>
      <c r="U18" s="17">
        <f t="shared" si="6"/>
        <v>326.32461388651893</v>
      </c>
      <c r="V18" s="17">
        <f t="shared" si="7"/>
        <v>326.32461388651893</v>
      </c>
      <c r="W18" s="17">
        <f t="shared" si="4"/>
        <v>32.63246138865189</v>
      </c>
      <c r="X18" s="17">
        <f t="shared" si="5"/>
        <v>326.32461388651893</v>
      </c>
    </row>
    <row r="19" spans="11:24" x14ac:dyDescent="0.25">
      <c r="K19" s="70">
        <v>100</v>
      </c>
      <c r="L19" s="39">
        <f t="shared" si="1"/>
        <v>100</v>
      </c>
      <c r="M19" s="72">
        <f t="shared" si="2"/>
        <v>1.1415525114155251E-2</v>
      </c>
      <c r="N19" s="72">
        <f t="shared" si="3"/>
        <v>0.52741918580810743</v>
      </c>
      <c r="O19" s="39">
        <f t="shared" si="0"/>
        <v>0.32808988764044944</v>
      </c>
      <c r="P19" s="39">
        <f>IF(AND(Eingabe!$B$37&gt;1,$M19&lt;=C$55),C$56,O19)</f>
        <v>0.32808988764044944</v>
      </c>
      <c r="Q19" s="39">
        <f>IF(AND(Eingabe!$B$37&gt;2,$M19&lt;=D$55),D$56,P19)</f>
        <v>0.32808988764044944</v>
      </c>
      <c r="R19" s="39">
        <f>IF(AND(Eingabe!$B$37&gt;3,$M19&lt;=E$55),E$56,Q19)</f>
        <v>0.32808988764044944</v>
      </c>
      <c r="S19" s="39">
        <f>IF(AND(Eingabe!$B$37&gt;4,$M19&lt;=F$55),F$56,R19)</f>
        <v>0.32808988764044944</v>
      </c>
      <c r="T19" s="39">
        <f>IF(AND(Eingabe!$B$37&gt;5,$M19&lt;=G$55),G$56,S19)</f>
        <v>0.32808988764044944</v>
      </c>
      <c r="U19" s="17">
        <f t="shared" si="6"/>
        <v>321.50895573233947</v>
      </c>
      <c r="V19" s="17">
        <f t="shared" si="7"/>
        <v>321.50895573233947</v>
      </c>
      <c r="W19" s="17">
        <f t="shared" si="4"/>
        <v>32.150895573233946</v>
      </c>
      <c r="X19" s="17">
        <f t="shared" si="5"/>
        <v>321.50895573233947</v>
      </c>
    </row>
    <row r="20" spans="11:24" x14ac:dyDescent="0.25">
      <c r="K20" s="70">
        <v>110</v>
      </c>
      <c r="L20" s="39">
        <f t="shared" si="1"/>
        <v>110</v>
      </c>
      <c r="M20" s="72">
        <f t="shared" si="2"/>
        <v>1.2557077625570776E-2</v>
      </c>
      <c r="N20" s="72">
        <f t="shared" si="3"/>
        <v>0.52015727382751709</v>
      </c>
      <c r="O20" s="39">
        <f t="shared" si="0"/>
        <v>0.32808988764044944</v>
      </c>
      <c r="P20" s="39">
        <f>IF(AND(Eingabe!$B$37&gt;1,$M20&lt;=C$55),C$56,O20)</f>
        <v>0.32808988764044944</v>
      </c>
      <c r="Q20" s="39">
        <f>IF(AND(Eingabe!$B$37&gt;2,$M20&lt;=D$55),D$56,P20)</f>
        <v>0.32808988764044944</v>
      </c>
      <c r="R20" s="39">
        <f>IF(AND(Eingabe!$B$37&gt;3,$M20&lt;=E$55),E$56,Q20)</f>
        <v>0.32808988764044944</v>
      </c>
      <c r="S20" s="39">
        <f>IF(AND(Eingabe!$B$37&gt;4,$M20&lt;=F$55),F$56,R20)</f>
        <v>0.32808988764044944</v>
      </c>
      <c r="T20" s="39">
        <f>IF(AND(Eingabe!$B$37&gt;5,$M20&lt;=G$55),G$56,S20)</f>
        <v>0.32808988764044944</v>
      </c>
      <c r="U20" s="17">
        <f t="shared" si="6"/>
        <v>317.08217377156865</v>
      </c>
      <c r="V20" s="17">
        <f t="shared" si="7"/>
        <v>317.08217377156865</v>
      </c>
      <c r="W20" s="17">
        <f t="shared" si="4"/>
        <v>31.708217377156863</v>
      </c>
      <c r="X20" s="17">
        <f t="shared" si="5"/>
        <v>317.08217377156865</v>
      </c>
    </row>
    <row r="21" spans="11:24" x14ac:dyDescent="0.25">
      <c r="K21" s="70">
        <v>120</v>
      </c>
      <c r="L21" s="39">
        <f t="shared" si="1"/>
        <v>120</v>
      </c>
      <c r="M21" s="72">
        <f t="shared" si="2"/>
        <v>1.3698630136986301E-2</v>
      </c>
      <c r="N21" s="72">
        <f t="shared" si="3"/>
        <v>0.513430272209075</v>
      </c>
      <c r="O21" s="39">
        <f t="shared" si="0"/>
        <v>0.32808988764044944</v>
      </c>
      <c r="P21" s="39">
        <f>IF(AND(Eingabe!$B$37&gt;1,$M21&lt;=C$55),C$56,O21)</f>
        <v>0.32808988764044944</v>
      </c>
      <c r="Q21" s="39">
        <f>IF(AND(Eingabe!$B$37&gt;2,$M21&lt;=D$55),D$56,P21)</f>
        <v>0.32808988764044944</v>
      </c>
      <c r="R21" s="39">
        <f>IF(AND(Eingabe!$B$37&gt;3,$M21&lt;=E$55),E$56,Q21)</f>
        <v>0.32808988764044944</v>
      </c>
      <c r="S21" s="39">
        <f>IF(AND(Eingabe!$B$37&gt;4,$M21&lt;=F$55),F$56,R21)</f>
        <v>0.32808988764044944</v>
      </c>
      <c r="T21" s="39">
        <f>IF(AND(Eingabe!$B$37&gt;5,$M21&lt;=G$55),G$56,S21)</f>
        <v>0.32808988764044944</v>
      </c>
      <c r="U21" s="17">
        <f t="shared" si="6"/>
        <v>312.98146730553202</v>
      </c>
      <c r="V21" s="17">
        <f t="shared" si="7"/>
        <v>312.98146730553202</v>
      </c>
      <c r="W21" s="17">
        <f t="shared" si="4"/>
        <v>31.298146730553203</v>
      </c>
      <c r="X21" s="17">
        <f t="shared" si="5"/>
        <v>312.98146730553202</v>
      </c>
    </row>
    <row r="22" spans="11:24" x14ac:dyDescent="0.25">
      <c r="K22" s="70">
        <v>130</v>
      </c>
      <c r="L22" s="39">
        <f t="shared" si="1"/>
        <v>130</v>
      </c>
      <c r="M22" s="72">
        <f t="shared" si="2"/>
        <v>1.4840182648401826E-2</v>
      </c>
      <c r="N22" s="72">
        <f t="shared" si="3"/>
        <v>0.50715878160239736</v>
      </c>
      <c r="O22" s="39">
        <f t="shared" si="0"/>
        <v>0.32808988764044944</v>
      </c>
      <c r="P22" s="39">
        <f>IF(AND(Eingabe!$B$37&gt;1,$M22&lt;=C$55),C$56,O22)</f>
        <v>0.32808988764044944</v>
      </c>
      <c r="Q22" s="39">
        <f>IF(AND(Eingabe!$B$37&gt;2,$M22&lt;=D$55),D$56,P22)</f>
        <v>0.32808988764044944</v>
      </c>
      <c r="R22" s="39">
        <f>IF(AND(Eingabe!$B$37&gt;3,$M22&lt;=E$55),E$56,Q22)</f>
        <v>0.32808988764044944</v>
      </c>
      <c r="S22" s="39">
        <f>IF(AND(Eingabe!$B$37&gt;4,$M22&lt;=F$55),F$56,R22)</f>
        <v>0.32808988764044944</v>
      </c>
      <c r="T22" s="39">
        <f>IF(AND(Eingabe!$B$37&gt;5,$M22&lt;=G$55),G$56,S22)</f>
        <v>0.32808988764044944</v>
      </c>
      <c r="U22" s="17">
        <f t="shared" si="6"/>
        <v>309.1584353603655</v>
      </c>
      <c r="V22" s="17">
        <f t="shared" si="7"/>
        <v>309.15843536036556</v>
      </c>
      <c r="W22" s="17">
        <f t="shared" si="4"/>
        <v>30.915843536036551</v>
      </c>
      <c r="X22" s="17">
        <f t="shared" si="5"/>
        <v>309.1584353603655</v>
      </c>
    </row>
    <row r="23" spans="11:24" x14ac:dyDescent="0.25">
      <c r="K23" s="70">
        <v>140</v>
      </c>
      <c r="L23" s="39">
        <f t="shared" si="1"/>
        <v>140</v>
      </c>
      <c r="M23" s="72">
        <f t="shared" si="2"/>
        <v>1.5981735159817351E-2</v>
      </c>
      <c r="N23" s="72">
        <f t="shared" si="3"/>
        <v>0.50128024463404564</v>
      </c>
      <c r="O23" s="39">
        <f t="shared" si="0"/>
        <v>0.32808988764044944</v>
      </c>
      <c r="P23" s="39">
        <f>IF(AND(Eingabe!$B$37&gt;1,$M23&lt;=C$55),C$56,O23)</f>
        <v>0.32808988764044944</v>
      </c>
      <c r="Q23" s="39">
        <f>IF(AND(Eingabe!$B$37&gt;2,$M23&lt;=D$55),D$56,P23)</f>
        <v>0.32808988764044944</v>
      </c>
      <c r="R23" s="39">
        <f>IF(AND(Eingabe!$B$37&gt;3,$M23&lt;=E$55),E$56,Q23)</f>
        <v>0.32808988764044944</v>
      </c>
      <c r="S23" s="39">
        <f>IF(AND(Eingabe!$B$37&gt;4,$M23&lt;=F$55),F$56,R23)</f>
        <v>0.32808988764044944</v>
      </c>
      <c r="T23" s="39">
        <f>IF(AND(Eingabe!$B$37&gt;5,$M23&lt;=G$55),G$56,S23)</f>
        <v>0.32808988764044944</v>
      </c>
      <c r="U23" s="17">
        <f t="shared" si="6"/>
        <v>305.57494364678126</v>
      </c>
      <c r="V23" s="17">
        <f t="shared" si="7"/>
        <v>305.57494364678126</v>
      </c>
      <c r="W23" s="17">
        <f t="shared" si="4"/>
        <v>30.557494364678124</v>
      </c>
      <c r="X23" s="17">
        <f t="shared" si="5"/>
        <v>305.57494364678126</v>
      </c>
    </row>
    <row r="24" spans="11:24" x14ac:dyDescent="0.25">
      <c r="K24" s="70">
        <v>150</v>
      </c>
      <c r="L24" s="39">
        <f t="shared" si="1"/>
        <v>150</v>
      </c>
      <c r="M24" s="72">
        <f t="shared" si="2"/>
        <v>1.7123287671232876E-2</v>
      </c>
      <c r="N24" s="72">
        <f t="shared" si="3"/>
        <v>0.49574444913569571</v>
      </c>
      <c r="O24" s="39">
        <f t="shared" si="0"/>
        <v>0.32808988764044944</v>
      </c>
      <c r="P24" s="39">
        <f>IF(AND(Eingabe!$B$37&gt;1,$M24&lt;=C$55),C$56,O24)</f>
        <v>0.32808988764044944</v>
      </c>
      <c r="Q24" s="39">
        <f>IF(AND(Eingabe!$B$37&gt;2,$M24&lt;=D$55),D$56,P24)</f>
        <v>0.32808988764044944</v>
      </c>
      <c r="R24" s="39">
        <f>IF(AND(Eingabe!$B$37&gt;3,$M24&lt;=E$55),E$56,Q24)</f>
        <v>0.32808988764044944</v>
      </c>
      <c r="S24" s="39">
        <f>IF(AND(Eingabe!$B$37&gt;4,$M24&lt;=F$55),F$56,R24)</f>
        <v>0.32808988764044944</v>
      </c>
      <c r="T24" s="39">
        <f>IF(AND(Eingabe!$B$37&gt;5,$M24&lt;=G$55),G$56,S24)</f>
        <v>0.32808988764044944</v>
      </c>
      <c r="U24" s="17">
        <f t="shared" si="6"/>
        <v>302.20038337723918</v>
      </c>
      <c r="V24" s="17">
        <f t="shared" si="7"/>
        <v>302.20038337723918</v>
      </c>
      <c r="W24" s="17">
        <f t="shared" si="4"/>
        <v>30.220038337723917</v>
      </c>
      <c r="X24" s="17">
        <f t="shared" si="5"/>
        <v>302.20038337723918</v>
      </c>
    </row>
    <row r="25" spans="11:24" x14ac:dyDescent="0.25">
      <c r="K25" s="70">
        <v>160</v>
      </c>
      <c r="L25" s="39">
        <f t="shared" si="1"/>
        <v>160</v>
      </c>
      <c r="M25" s="72">
        <f t="shared" si="2"/>
        <v>1.8264840182648401E-2</v>
      </c>
      <c r="N25" s="72">
        <f t="shared" si="3"/>
        <v>0.4905104468580912</v>
      </c>
      <c r="O25" s="39">
        <f t="shared" si="0"/>
        <v>0.32808988764044944</v>
      </c>
      <c r="P25" s="39">
        <f>IF(AND(Eingabe!$B$37&gt;1,$M25&lt;=C$55),C$56,O25)</f>
        <v>0.32808988764044944</v>
      </c>
      <c r="Q25" s="39">
        <f>IF(AND(Eingabe!$B$37&gt;2,$M25&lt;=D$55),D$56,P25)</f>
        <v>0.32808988764044944</v>
      </c>
      <c r="R25" s="39">
        <f>IF(AND(Eingabe!$B$37&gt;3,$M25&lt;=E$55),E$56,Q25)</f>
        <v>0.32808988764044944</v>
      </c>
      <c r="S25" s="39">
        <f>IF(AND(Eingabe!$B$37&gt;4,$M25&lt;=F$55),F$56,R25)</f>
        <v>0.32808988764044944</v>
      </c>
      <c r="T25" s="39">
        <f>IF(AND(Eingabe!$B$37&gt;5,$M25&lt;=G$55),G$56,S25)</f>
        <v>0.32808988764044944</v>
      </c>
      <c r="U25" s="17">
        <f t="shared" si="6"/>
        <v>299.00979294774055</v>
      </c>
      <c r="V25" s="17">
        <f t="shared" si="7"/>
        <v>299.00979294774055</v>
      </c>
      <c r="W25" s="17">
        <f t="shared" si="4"/>
        <v>29.900979294774054</v>
      </c>
      <c r="X25" s="17">
        <f t="shared" si="5"/>
        <v>299.00979294774055</v>
      </c>
    </row>
    <row r="26" spans="11:24" x14ac:dyDescent="0.25">
      <c r="K26" s="70">
        <v>170</v>
      </c>
      <c r="L26" s="39">
        <f t="shared" si="1"/>
        <v>170</v>
      </c>
      <c r="M26" s="72">
        <f t="shared" si="2"/>
        <v>1.9406392694063926E-2</v>
      </c>
      <c r="N26" s="72">
        <f t="shared" si="3"/>
        <v>0.48554438269811229</v>
      </c>
      <c r="O26" s="39">
        <f t="shared" si="0"/>
        <v>0.32808988764044944</v>
      </c>
      <c r="P26" s="39">
        <f>IF(AND(Eingabe!$B$37&gt;1,$M26&lt;=C$55),C$56,O26)</f>
        <v>0.32808988764044944</v>
      </c>
      <c r="Q26" s="39">
        <f>IF(AND(Eingabe!$B$37&gt;2,$M26&lt;=D$55),D$56,P26)</f>
        <v>0.32808988764044944</v>
      </c>
      <c r="R26" s="39">
        <f>IF(AND(Eingabe!$B$37&gt;3,$M26&lt;=E$55),E$56,Q26)</f>
        <v>0.32808988764044944</v>
      </c>
      <c r="S26" s="39">
        <f>IF(AND(Eingabe!$B$37&gt;4,$M26&lt;=F$55),F$56,R26)</f>
        <v>0.32808988764044944</v>
      </c>
      <c r="T26" s="39">
        <f>IF(AND(Eingabe!$B$37&gt;5,$M26&lt;=G$55),G$56,S26)</f>
        <v>0.32808988764044944</v>
      </c>
      <c r="U26" s="17">
        <f t="shared" si="6"/>
        <v>295.98253465843834</v>
      </c>
      <c r="V26" s="17">
        <f t="shared" si="7"/>
        <v>295.98253465843834</v>
      </c>
      <c r="W26" s="17">
        <f t="shared" si="4"/>
        <v>29.598253465843833</v>
      </c>
      <c r="X26" s="17">
        <f t="shared" si="5"/>
        <v>295.98253465843834</v>
      </c>
    </row>
    <row r="27" spans="11:24" x14ac:dyDescent="0.25">
      <c r="K27" s="70">
        <v>180</v>
      </c>
      <c r="L27" s="39">
        <f t="shared" si="1"/>
        <v>180</v>
      </c>
      <c r="M27" s="72">
        <f t="shared" si="2"/>
        <v>2.0547945205479451E-2</v>
      </c>
      <c r="N27" s="72">
        <f t="shared" si="3"/>
        <v>0.48081792837768422</v>
      </c>
      <c r="O27" s="39">
        <f t="shared" si="0"/>
        <v>0.32808988764044944</v>
      </c>
      <c r="P27" s="39">
        <f>IF(AND(Eingabe!$B$37&gt;1,$M27&lt;=C$55),C$56,O27)</f>
        <v>0.32808988764044944</v>
      </c>
      <c r="Q27" s="39">
        <f>IF(AND(Eingabe!$B$37&gt;2,$M27&lt;=D$55),D$56,P27)</f>
        <v>0.32808988764044944</v>
      </c>
      <c r="R27" s="39">
        <f>IF(AND(Eingabe!$B$37&gt;3,$M27&lt;=E$55),E$56,Q27)</f>
        <v>0.32808988764044944</v>
      </c>
      <c r="S27" s="39">
        <f>IF(AND(Eingabe!$B$37&gt;4,$M27&lt;=F$55),F$56,R27)</f>
        <v>0.32808988764044944</v>
      </c>
      <c r="T27" s="39">
        <f>IF(AND(Eingabe!$B$37&gt;5,$M27&lt;=G$55),G$56,S27)</f>
        <v>0.32808988764044944</v>
      </c>
      <c r="U27" s="17">
        <f t="shared" si="6"/>
        <v>293.10133990146505</v>
      </c>
      <c r="V27" s="17">
        <f t="shared" si="7"/>
        <v>293.10133990146505</v>
      </c>
      <c r="W27" s="17">
        <f t="shared" si="4"/>
        <v>29.310133990146504</v>
      </c>
      <c r="X27" s="17">
        <f t="shared" si="5"/>
        <v>293.10133990146505</v>
      </c>
    </row>
    <row r="28" spans="11:24" x14ac:dyDescent="0.25">
      <c r="K28" s="70">
        <v>190</v>
      </c>
      <c r="L28" s="39">
        <f t="shared" si="1"/>
        <v>190</v>
      </c>
      <c r="M28" s="72">
        <f t="shared" si="2"/>
        <v>2.1689497716894976E-2</v>
      </c>
      <c r="N28" s="72">
        <f t="shared" si="3"/>
        <v>0.47630712848370671</v>
      </c>
      <c r="O28" s="39">
        <f t="shared" si="0"/>
        <v>0.32808988764044944</v>
      </c>
      <c r="P28" s="39">
        <f>IF(AND(Eingabe!$B$37&gt;1,$M28&lt;=C$55),C$56,O28)</f>
        <v>0.32808988764044944</v>
      </c>
      <c r="Q28" s="39">
        <f>IF(AND(Eingabe!$B$37&gt;2,$M28&lt;=D$55),D$56,P28)</f>
        <v>0.32808988764044944</v>
      </c>
      <c r="R28" s="39">
        <f>IF(AND(Eingabe!$B$37&gt;3,$M28&lt;=E$55),E$56,Q28)</f>
        <v>0.32808988764044944</v>
      </c>
      <c r="S28" s="39">
        <f>IF(AND(Eingabe!$B$37&gt;4,$M28&lt;=F$55),F$56,R28)</f>
        <v>0.32808988764044944</v>
      </c>
      <c r="T28" s="39">
        <f>IF(AND(Eingabe!$B$37&gt;5,$M28&lt;=G$55),G$56,S28)</f>
        <v>0.32808988764044944</v>
      </c>
      <c r="U28" s="17">
        <f t="shared" si="6"/>
        <v>290.35160571951985</v>
      </c>
      <c r="V28" s="17">
        <f t="shared" si="7"/>
        <v>290.35160571951985</v>
      </c>
      <c r="W28" s="17">
        <f t="shared" si="4"/>
        <v>29.035160571951984</v>
      </c>
      <c r="X28" s="17">
        <f t="shared" si="5"/>
        <v>290.35160571951985</v>
      </c>
    </row>
    <row r="29" spans="11:24" x14ac:dyDescent="0.25">
      <c r="K29" s="70">
        <v>200</v>
      </c>
      <c r="L29" s="39">
        <f t="shared" si="1"/>
        <v>200</v>
      </c>
      <c r="M29" s="72">
        <f t="shared" si="2"/>
        <v>2.2831050228310501E-2</v>
      </c>
      <c r="N29" s="72">
        <f t="shared" si="3"/>
        <v>0.47199153460370069</v>
      </c>
      <c r="O29" s="39">
        <f t="shared" si="0"/>
        <v>0.32808988764044944</v>
      </c>
      <c r="P29" s="39">
        <f>IF(AND(Eingabe!$B$37&gt;1,$M29&lt;=C$55),C$56,O29)</f>
        <v>0.32808988764044944</v>
      </c>
      <c r="Q29" s="39">
        <f>IF(AND(Eingabe!$B$37&gt;2,$M29&lt;=D$55),D$56,P29)</f>
        <v>0.32808988764044944</v>
      </c>
      <c r="R29" s="39">
        <f>IF(AND(Eingabe!$B$37&gt;3,$M29&lt;=E$55),E$56,Q29)</f>
        <v>0.32808988764044944</v>
      </c>
      <c r="S29" s="39">
        <f>IF(AND(Eingabe!$B$37&gt;4,$M29&lt;=F$55),F$56,R29)</f>
        <v>0.32808988764044944</v>
      </c>
      <c r="T29" s="39">
        <f>IF(AND(Eingabe!$B$37&gt;5,$M29&lt;=G$55),G$56,S29)</f>
        <v>0.32808988764044944</v>
      </c>
      <c r="U29" s="17">
        <f t="shared" si="6"/>
        <v>287.7208669844477</v>
      </c>
      <c r="V29" s="17">
        <f t="shared" si="7"/>
        <v>287.7208669844477</v>
      </c>
      <c r="W29" s="17">
        <f t="shared" si="4"/>
        <v>28.77208669844477</v>
      </c>
      <c r="X29" s="17">
        <f t="shared" si="5"/>
        <v>287.7208669844477</v>
      </c>
    </row>
    <row r="30" spans="11:24" x14ac:dyDescent="0.25">
      <c r="K30" s="70">
        <v>210</v>
      </c>
      <c r="L30" s="39">
        <f t="shared" si="1"/>
        <v>210</v>
      </c>
      <c r="M30" s="72">
        <f t="shared" si="2"/>
        <v>2.3972602739726026E-2</v>
      </c>
      <c r="N30" s="72">
        <f t="shared" si="3"/>
        <v>0.467853545009012</v>
      </c>
      <c r="O30" s="39">
        <f t="shared" si="0"/>
        <v>0.32808988764044944</v>
      </c>
      <c r="P30" s="39">
        <f>IF(AND(Eingabe!$B$37&gt;1,$M30&lt;=C$55),C$56,O30)</f>
        <v>0.32808988764044944</v>
      </c>
      <c r="Q30" s="39">
        <f>IF(AND(Eingabe!$B$37&gt;2,$M30&lt;=D$55),D$56,P30)</f>
        <v>0.32808988764044944</v>
      </c>
      <c r="R30" s="39">
        <f>IF(AND(Eingabe!$B$37&gt;3,$M30&lt;=E$55),E$56,Q30)</f>
        <v>0.32808988764044944</v>
      </c>
      <c r="S30" s="39">
        <f>IF(AND(Eingabe!$B$37&gt;4,$M30&lt;=F$55),F$56,R30)</f>
        <v>0.32808988764044944</v>
      </c>
      <c r="T30" s="39">
        <f>IF(AND(Eingabe!$B$37&gt;5,$M30&lt;=G$55),G$56,S30)</f>
        <v>0.32808988764044944</v>
      </c>
      <c r="U30" s="17">
        <f t="shared" si="6"/>
        <v>285.1983938753566</v>
      </c>
      <c r="V30" s="17">
        <f t="shared" si="7"/>
        <v>285.19839387535666</v>
      </c>
      <c r="W30" s="17">
        <f t="shared" si="4"/>
        <v>28.519839387535662</v>
      </c>
      <c r="X30" s="17">
        <f t="shared" si="5"/>
        <v>285.1983938753566</v>
      </c>
    </row>
    <row r="31" spans="11:24" x14ac:dyDescent="0.25">
      <c r="K31" s="70">
        <v>220</v>
      </c>
      <c r="L31" s="39">
        <f t="shared" si="1"/>
        <v>220</v>
      </c>
      <c r="M31" s="72">
        <f t="shared" si="2"/>
        <v>2.5114155251141551E-2</v>
      </c>
      <c r="N31" s="72">
        <f t="shared" si="3"/>
        <v>0.46387789374997468</v>
      </c>
      <c r="O31" s="39">
        <f t="shared" si="0"/>
        <v>0.32808988764044944</v>
      </c>
      <c r="P31" s="39">
        <f>IF(AND(Eingabe!$B$37&gt;1,$M31&lt;=C$55),C$56,O31)</f>
        <v>0.32808988764044944</v>
      </c>
      <c r="Q31" s="39">
        <f>IF(AND(Eingabe!$B$37&gt;2,$M31&lt;=D$55),D$56,P31)</f>
        <v>0.32808988764044944</v>
      </c>
      <c r="R31" s="39">
        <f>IF(AND(Eingabe!$B$37&gt;3,$M31&lt;=E$55),E$56,Q31)</f>
        <v>0.32808988764044944</v>
      </c>
      <c r="S31" s="39">
        <f>IF(AND(Eingabe!$B$37&gt;4,$M31&lt;=F$55),F$56,R31)</f>
        <v>0.32808988764044944</v>
      </c>
      <c r="T31" s="39">
        <f>IF(AND(Eingabe!$B$37&gt;5,$M31&lt;=G$55),G$56,S31)</f>
        <v>0.32808988764044944</v>
      </c>
      <c r="U31" s="17">
        <f t="shared" si="6"/>
        <v>282.77488043662845</v>
      </c>
      <c r="V31" s="17">
        <f t="shared" si="7"/>
        <v>282.77488043662839</v>
      </c>
      <c r="W31" s="17">
        <f t="shared" si="4"/>
        <v>28.277488043662842</v>
      </c>
      <c r="X31" s="17">
        <f t="shared" si="5"/>
        <v>282.77488043662845</v>
      </c>
    </row>
    <row r="32" spans="11:24" x14ac:dyDescent="0.25">
      <c r="K32" s="70">
        <v>230</v>
      </c>
      <c r="L32" s="39">
        <f t="shared" si="1"/>
        <v>230</v>
      </c>
      <c r="M32" s="72">
        <f t="shared" si="2"/>
        <v>2.6255707762557076E-2</v>
      </c>
      <c r="N32" s="72">
        <f t="shared" si="3"/>
        <v>0.46005125018445869</v>
      </c>
      <c r="O32" s="39">
        <f t="shared" si="0"/>
        <v>0.32808988764044944</v>
      </c>
      <c r="P32" s="39">
        <f>IF(AND(Eingabe!$B$37&gt;1,$M32&lt;=C$55),C$56,O32)</f>
        <v>0.32808988764044944</v>
      </c>
      <c r="Q32" s="39">
        <f>IF(AND(Eingabe!$B$37&gt;2,$M32&lt;=D$55),D$56,P32)</f>
        <v>0.32808988764044944</v>
      </c>
      <c r="R32" s="39">
        <f>IF(AND(Eingabe!$B$37&gt;3,$M32&lt;=E$55),E$56,Q32)</f>
        <v>0.32808988764044944</v>
      </c>
      <c r="S32" s="39">
        <f>IF(AND(Eingabe!$B$37&gt;4,$M32&lt;=F$55),F$56,R32)</f>
        <v>0.32808988764044944</v>
      </c>
      <c r="T32" s="39">
        <f>IF(AND(Eingabe!$B$37&gt;5,$M32&lt;=G$55),G$56,S32)</f>
        <v>0.32808988764044944</v>
      </c>
      <c r="U32" s="17">
        <f t="shared" si="6"/>
        <v>280.44220045490977</v>
      </c>
      <c r="V32" s="17">
        <f t="shared" si="7"/>
        <v>280.44220045490977</v>
      </c>
      <c r="W32" s="17">
        <f t="shared" si="4"/>
        <v>28.044220045490977</v>
      </c>
      <c r="X32" s="17">
        <f t="shared" si="5"/>
        <v>280.44220045490977</v>
      </c>
    </row>
    <row r="33" spans="1:24" x14ac:dyDescent="0.25">
      <c r="K33" s="70">
        <v>240</v>
      </c>
      <c r="L33" s="39">
        <f t="shared" si="1"/>
        <v>240</v>
      </c>
      <c r="M33" s="72">
        <f t="shared" si="2"/>
        <v>2.7397260273972601E-2</v>
      </c>
      <c r="N33" s="72">
        <f t="shared" si="3"/>
        <v>0.45636190136389831</v>
      </c>
      <c r="O33" s="39">
        <f t="shared" si="0"/>
        <v>0.32808988764044944</v>
      </c>
      <c r="P33" s="39">
        <f>IF(AND(Eingabe!$B$37&gt;1,$M33&lt;=C$55),C$56,O33)</f>
        <v>0.32808988764044944</v>
      </c>
      <c r="Q33" s="39">
        <f>IF(AND(Eingabe!$B$37&gt;2,$M33&lt;=D$55),D$56,P33)</f>
        <v>0.32808988764044944</v>
      </c>
      <c r="R33" s="39">
        <f>IF(AND(Eingabe!$B$37&gt;3,$M33&lt;=E$55),E$56,Q33)</f>
        <v>0.32808988764044944</v>
      </c>
      <c r="S33" s="39">
        <f>IF(AND(Eingabe!$B$37&gt;4,$M33&lt;=F$55),F$56,R33)</f>
        <v>0.32808988764044944</v>
      </c>
      <c r="T33" s="39">
        <f>IF(AND(Eingabe!$B$37&gt;5,$M33&lt;=G$55),G$56,S33)</f>
        <v>0.32808988764044944</v>
      </c>
      <c r="U33" s="17">
        <f t="shared" si="6"/>
        <v>278.19321384511613</v>
      </c>
      <c r="V33" s="17">
        <f t="shared" si="7"/>
        <v>278.19321384511613</v>
      </c>
      <c r="W33" s="17">
        <f t="shared" si="4"/>
        <v>27.819321384511611</v>
      </c>
      <c r="X33" s="17">
        <f t="shared" si="5"/>
        <v>278.19321384511613</v>
      </c>
    </row>
    <row r="34" spans="1:24" x14ac:dyDescent="0.25">
      <c r="A34" s="17"/>
      <c r="B34" s="17"/>
      <c r="C34" s="17"/>
      <c r="D34" s="17"/>
      <c r="E34" s="17"/>
      <c r="F34" s="17"/>
      <c r="G34" s="17"/>
      <c r="H34" s="17"/>
      <c r="K34" s="70">
        <v>250</v>
      </c>
      <c r="L34" s="39">
        <f t="shared" si="1"/>
        <v>250</v>
      </c>
      <c r="M34" s="72">
        <f t="shared" si="2"/>
        <v>2.8538812785388126E-2</v>
      </c>
      <c r="N34" s="72">
        <f t="shared" si="3"/>
        <v>0.45279949743640291</v>
      </c>
      <c r="O34" s="39">
        <f t="shared" si="0"/>
        <v>0.32808988764044944</v>
      </c>
      <c r="P34" s="39">
        <f>IF(AND(Eingabe!$B$37&gt;1,$M34&lt;=C$55),C$56,O34)</f>
        <v>0.32808988764044944</v>
      </c>
      <c r="Q34" s="39">
        <f>IF(AND(Eingabe!$B$37&gt;2,$M34&lt;=D$55),D$56,P34)</f>
        <v>0.32808988764044944</v>
      </c>
      <c r="R34" s="39">
        <f>IF(AND(Eingabe!$B$37&gt;3,$M34&lt;=E$55),E$56,Q34)</f>
        <v>0.32808988764044944</v>
      </c>
      <c r="S34" s="39">
        <f>IF(AND(Eingabe!$B$37&gt;4,$M34&lt;=F$55),F$56,R34)</f>
        <v>0.32808988764044944</v>
      </c>
      <c r="T34" s="39">
        <f>IF(AND(Eingabe!$B$37&gt;5,$M34&lt;=G$55),G$56,S34)</f>
        <v>0.32808988764044944</v>
      </c>
      <c r="U34" s="17">
        <f t="shared" si="6"/>
        <v>276.02161145095795</v>
      </c>
      <c r="V34" s="17">
        <f t="shared" si="7"/>
        <v>276.02161145095795</v>
      </c>
      <c r="W34" s="17">
        <f t="shared" si="4"/>
        <v>27.602161145095796</v>
      </c>
      <c r="X34" s="17">
        <f t="shared" si="5"/>
        <v>276.02161145095795</v>
      </c>
    </row>
    <row r="35" spans="1:24" x14ac:dyDescent="0.25">
      <c r="A35" s="51" t="s">
        <v>307</v>
      </c>
      <c r="B35" s="17"/>
      <c r="C35" s="17"/>
      <c r="D35" s="17"/>
      <c r="E35" s="17"/>
      <c r="F35" s="17"/>
      <c r="G35" s="17"/>
      <c r="K35" s="70">
        <v>260</v>
      </c>
      <c r="L35" s="39">
        <f t="shared" si="1"/>
        <v>260</v>
      </c>
      <c r="M35" s="72">
        <f t="shared" si="2"/>
        <v>2.9680365296803651E-2</v>
      </c>
      <c r="N35" s="72">
        <f t="shared" si="3"/>
        <v>0.44935484557251659</v>
      </c>
      <c r="O35" s="39">
        <f t="shared" si="0"/>
        <v>0.32808988764044944</v>
      </c>
      <c r="P35" s="39">
        <f>IF(AND(Eingabe!$B$37&gt;1,$M35&lt;=C$55),C$56,O35)</f>
        <v>0.32808988764044944</v>
      </c>
      <c r="Q35" s="39">
        <f>IF(AND(Eingabe!$B$37&gt;2,$M35&lt;=D$55),D$56,P35)</f>
        <v>0.32808988764044944</v>
      </c>
      <c r="R35" s="39">
        <f>IF(AND(Eingabe!$B$37&gt;3,$M35&lt;=E$55),E$56,Q35)</f>
        <v>0.32808988764044944</v>
      </c>
      <c r="S35" s="39">
        <f>IF(AND(Eingabe!$B$37&gt;4,$M35&lt;=F$55),F$56,R35)</f>
        <v>0.32808988764044944</v>
      </c>
      <c r="T35" s="39">
        <f>IF(AND(Eingabe!$B$37&gt;5,$M35&lt;=G$55),G$56,S35)</f>
        <v>0.32808988764044944</v>
      </c>
      <c r="U35" s="17">
        <f t="shared" si="6"/>
        <v>273.92178942434231</v>
      </c>
      <c r="V35" s="17">
        <f t="shared" si="7"/>
        <v>273.92178942434231</v>
      </c>
      <c r="W35" s="17">
        <f t="shared" si="4"/>
        <v>27.392178942434231</v>
      </c>
      <c r="X35" s="17">
        <f t="shared" si="5"/>
        <v>273.92178942434231</v>
      </c>
    </row>
    <row r="36" spans="1:24" x14ac:dyDescent="0.25">
      <c r="A36" s="23" t="s">
        <v>308</v>
      </c>
      <c r="B36" s="17">
        <f>Eingabe!B37</f>
        <v>1</v>
      </c>
      <c r="C36" s="17"/>
      <c r="D36" s="17"/>
      <c r="E36" s="17"/>
      <c r="F36" s="17"/>
      <c r="G36" s="17"/>
      <c r="K36" s="70">
        <v>270</v>
      </c>
      <c r="L36" s="39">
        <f t="shared" si="1"/>
        <v>270</v>
      </c>
      <c r="M36" s="72">
        <f t="shared" si="2"/>
        <v>3.0821917808219176E-2</v>
      </c>
      <c r="N36" s="72">
        <f t="shared" si="3"/>
        <v>0.44601974167644309</v>
      </c>
      <c r="O36" s="39">
        <f t="shared" si="0"/>
        <v>0.32808988764044944</v>
      </c>
      <c r="P36" s="39">
        <f>IF(AND(Eingabe!$B$37&gt;1,$M36&lt;=C$55),C$56,O36)</f>
        <v>0.32808988764044944</v>
      </c>
      <c r="Q36" s="39">
        <f>IF(AND(Eingabe!$B$37&gt;2,$M36&lt;=D$55),D$56,P36)</f>
        <v>0.32808988764044944</v>
      </c>
      <c r="R36" s="39">
        <f>IF(AND(Eingabe!$B$37&gt;3,$M36&lt;=E$55),E$56,Q36)</f>
        <v>0.32808988764044944</v>
      </c>
      <c r="S36" s="39">
        <f>IF(AND(Eingabe!$B$37&gt;4,$M36&lt;=F$55),F$56,R36)</f>
        <v>0.32808988764044944</v>
      </c>
      <c r="T36" s="39">
        <f>IF(AND(Eingabe!$B$37&gt;5,$M36&lt;=G$55),G$56,S36)</f>
        <v>0.32808988764044944</v>
      </c>
      <c r="U36" s="17">
        <f t="shared" si="6"/>
        <v>271.8887466383797</v>
      </c>
      <c r="V36" s="17">
        <f t="shared" si="7"/>
        <v>271.8887466383797</v>
      </c>
      <c r="W36" s="17">
        <f t="shared" si="4"/>
        <v>27.188874663837971</v>
      </c>
      <c r="X36" s="17">
        <f t="shared" si="5"/>
        <v>271.8887466383797</v>
      </c>
    </row>
    <row r="37" spans="1:24" x14ac:dyDescent="0.25">
      <c r="A37" s="24" t="s">
        <v>306</v>
      </c>
      <c r="B37" s="17">
        <f ca="1">IF(B36&gt;0,OFFSET(A50,0,B36),0)</f>
        <v>20</v>
      </c>
      <c r="C37" s="17"/>
      <c r="D37" s="17"/>
      <c r="E37" s="17"/>
      <c r="F37" s="17"/>
      <c r="G37" s="17"/>
      <c r="K37" s="70">
        <v>280</v>
      </c>
      <c r="L37" s="39">
        <f t="shared" si="1"/>
        <v>280</v>
      </c>
      <c r="M37" s="72">
        <f t="shared" si="2"/>
        <v>3.1963470319634701E-2</v>
      </c>
      <c r="N37" s="72">
        <f t="shared" si="3"/>
        <v>0.44278683182709522</v>
      </c>
      <c r="O37" s="39">
        <f t="shared" si="0"/>
        <v>0.32808988764044944</v>
      </c>
      <c r="P37" s="39">
        <f>IF(AND(Eingabe!$B$37&gt;1,$M37&lt;=C$55),C$56,O37)</f>
        <v>0.32808988764044944</v>
      </c>
      <c r="Q37" s="39">
        <f>IF(AND(Eingabe!$B$37&gt;2,$M37&lt;=D$55),D$56,P37)</f>
        <v>0.32808988764044944</v>
      </c>
      <c r="R37" s="39">
        <f>IF(AND(Eingabe!$B$37&gt;3,$M37&lt;=E$55),E$56,Q37)</f>
        <v>0.32808988764044944</v>
      </c>
      <c r="S37" s="39">
        <f>IF(AND(Eingabe!$B$37&gt;4,$M37&lt;=F$55),F$56,R37)</f>
        <v>0.32808988764044944</v>
      </c>
      <c r="T37" s="39">
        <f>IF(AND(Eingabe!$B$37&gt;5,$M37&lt;=G$55),G$56,S37)</f>
        <v>0.32808988764044944</v>
      </c>
      <c r="U37" s="17">
        <f t="shared" si="6"/>
        <v>269.91800022336628</v>
      </c>
      <c r="V37" s="17">
        <f t="shared" si="7"/>
        <v>269.91800022336628</v>
      </c>
      <c r="W37" s="17">
        <f t="shared" si="4"/>
        <v>26.991800022336626</v>
      </c>
      <c r="X37" s="17">
        <f t="shared" si="5"/>
        <v>269.91800022336628</v>
      </c>
    </row>
    <row r="38" spans="1:24" ht="18" x14ac:dyDescent="0.35">
      <c r="A38" s="24" t="s">
        <v>305</v>
      </c>
      <c r="B38" s="20">
        <f ca="1">IF(B36&gt;0,OFFSET(A54,0,B36),0)</f>
        <v>105957.15995316212</v>
      </c>
      <c r="C38" s="17"/>
      <c r="D38" s="17"/>
      <c r="E38" s="17"/>
      <c r="F38" s="17"/>
      <c r="G38" s="17"/>
      <c r="K38" s="70">
        <v>290</v>
      </c>
      <c r="L38" s="39">
        <f t="shared" si="1"/>
        <v>290</v>
      </c>
      <c r="M38" s="72">
        <f t="shared" si="2"/>
        <v>3.3105022831050226E-2</v>
      </c>
      <c r="N38" s="72">
        <f t="shared" si="3"/>
        <v>0.43964949733420289</v>
      </c>
      <c r="O38" s="39">
        <f t="shared" si="0"/>
        <v>0.32808988764044944</v>
      </c>
      <c r="P38" s="39">
        <f>IF(AND(Eingabe!$B$37&gt;1,$M38&lt;=C$55),C$56,O38)</f>
        <v>0.32808988764044944</v>
      </c>
      <c r="Q38" s="39">
        <f>IF(AND(Eingabe!$B$37&gt;2,$M38&lt;=D$55),D$56,P38)</f>
        <v>0.32808988764044944</v>
      </c>
      <c r="R38" s="39">
        <f>IF(AND(Eingabe!$B$37&gt;3,$M38&lt;=E$55),E$56,Q38)</f>
        <v>0.32808988764044944</v>
      </c>
      <c r="S38" s="39">
        <f>IF(AND(Eingabe!$B$37&gt;4,$M38&lt;=F$55),F$56,R38)</f>
        <v>0.32808988764044944</v>
      </c>
      <c r="T38" s="39">
        <f>IF(AND(Eingabe!$B$37&gt;5,$M38&lt;=G$55),G$56,S38)</f>
        <v>0.32808988764044944</v>
      </c>
      <c r="U38" s="17">
        <f t="shared" si="6"/>
        <v>268.00551549824695</v>
      </c>
      <c r="V38" s="17">
        <f t="shared" si="7"/>
        <v>268.00551549824695</v>
      </c>
      <c r="W38" s="17">
        <f t="shared" si="4"/>
        <v>26.800551549824696</v>
      </c>
      <c r="X38" s="17">
        <f t="shared" si="5"/>
        <v>268.00551549824695</v>
      </c>
    </row>
    <row r="39" spans="1:24" x14ac:dyDescent="0.25">
      <c r="A39" s="24" t="s">
        <v>131</v>
      </c>
      <c r="B39" s="8">
        <f ca="1">IF(B36&gt;0,OFFSET(A67,0,B36),0)</f>
        <v>0.67572462504689468</v>
      </c>
      <c r="C39" s="17"/>
      <c r="D39" s="17"/>
      <c r="E39" s="17"/>
      <c r="F39" s="17"/>
      <c r="G39" s="17"/>
      <c r="K39" s="70">
        <v>300</v>
      </c>
      <c r="L39" s="39">
        <f t="shared" si="1"/>
        <v>300</v>
      </c>
      <c r="M39" s="72">
        <f t="shared" si="2"/>
        <v>3.4246575342465752E-2</v>
      </c>
      <c r="N39" s="72">
        <f t="shared" si="3"/>
        <v>0.43660175871779072</v>
      </c>
      <c r="O39" s="39">
        <f t="shared" si="0"/>
        <v>0.32808988764044944</v>
      </c>
      <c r="P39" s="39">
        <f>IF(AND(Eingabe!$B$37&gt;1,$M39&lt;=C$55),C$56,O39)</f>
        <v>0.32808988764044944</v>
      </c>
      <c r="Q39" s="39">
        <f>IF(AND(Eingabe!$B$37&gt;2,$M39&lt;=D$55),D$56,P39)</f>
        <v>0.32808988764044944</v>
      </c>
      <c r="R39" s="39">
        <f>IF(AND(Eingabe!$B$37&gt;3,$M39&lt;=E$55),E$56,Q39)</f>
        <v>0.32808988764044944</v>
      </c>
      <c r="S39" s="39">
        <f>IF(AND(Eingabe!$B$37&gt;4,$M39&lt;=F$55),F$56,R39)</f>
        <v>0.32808988764044944</v>
      </c>
      <c r="T39" s="39">
        <f>IF(AND(Eingabe!$B$37&gt;5,$M39&lt;=G$55),G$56,S39)</f>
        <v>0.32808988764044944</v>
      </c>
      <c r="U39" s="17">
        <f t="shared" si="6"/>
        <v>266.14764743755734</v>
      </c>
      <c r="V39" s="17">
        <f t="shared" si="7"/>
        <v>266.1476474375574</v>
      </c>
      <c r="W39" s="17">
        <f t="shared" si="4"/>
        <v>26.614764743755735</v>
      </c>
      <c r="X39" s="17">
        <f t="shared" si="5"/>
        <v>266.14764743755734</v>
      </c>
    </row>
    <row r="40" spans="1:24" x14ac:dyDescent="0.25">
      <c r="A40" s="105"/>
      <c r="B40" s="17"/>
      <c r="C40" s="17"/>
      <c r="D40" s="17"/>
      <c r="E40" s="17"/>
      <c r="F40" s="17"/>
      <c r="G40" s="17"/>
      <c r="K40" s="70">
        <v>310</v>
      </c>
      <c r="L40" s="39">
        <f t="shared" si="1"/>
        <v>310</v>
      </c>
      <c r="M40" s="72">
        <f t="shared" si="2"/>
        <v>3.5388127853881277E-2</v>
      </c>
      <c r="N40" s="72">
        <f t="shared" si="3"/>
        <v>0.43363819497524558</v>
      </c>
      <c r="O40" s="39">
        <f t="shared" si="0"/>
        <v>0.32808988764044944</v>
      </c>
      <c r="P40" s="39">
        <f>IF(AND(Eingabe!$B$37&gt;1,$M40&lt;=C$55),C$56,O40)</f>
        <v>0.32808988764044944</v>
      </c>
      <c r="Q40" s="39">
        <f>IF(AND(Eingabe!$B$37&gt;2,$M40&lt;=D$55),D$56,P40)</f>
        <v>0.32808988764044944</v>
      </c>
      <c r="R40" s="39">
        <f>IF(AND(Eingabe!$B$37&gt;3,$M40&lt;=E$55),E$56,Q40)</f>
        <v>0.32808988764044944</v>
      </c>
      <c r="S40" s="39">
        <f>IF(AND(Eingabe!$B$37&gt;4,$M40&lt;=F$55),F$56,R40)</f>
        <v>0.32808988764044944</v>
      </c>
      <c r="T40" s="39">
        <f>IF(AND(Eingabe!$B$37&gt;5,$M40&lt;=G$55),G$56,S40)</f>
        <v>0.32808988764044944</v>
      </c>
      <c r="U40" s="17">
        <f t="shared" si="6"/>
        <v>264.34109145751273</v>
      </c>
      <c r="V40" s="17">
        <f t="shared" si="7"/>
        <v>264.34109145751273</v>
      </c>
      <c r="W40" s="17">
        <f t="shared" si="4"/>
        <v>26.434109145751272</v>
      </c>
      <c r="X40" s="17">
        <f t="shared" si="5"/>
        <v>264.34109145751273</v>
      </c>
    </row>
    <row r="41" spans="1:24" x14ac:dyDescent="0.25">
      <c r="A41" s="17"/>
      <c r="B41" s="17"/>
      <c r="C41" s="17"/>
      <c r="D41" s="17"/>
      <c r="E41" s="17"/>
      <c r="F41" s="17"/>
      <c r="G41" s="17"/>
      <c r="K41" s="70">
        <v>320</v>
      </c>
      <c r="L41" s="39">
        <f t="shared" si="1"/>
        <v>320</v>
      </c>
      <c r="M41" s="72">
        <f t="shared" si="2"/>
        <v>3.6529680365296802E-2</v>
      </c>
      <c r="N41" s="72">
        <f t="shared" si="3"/>
        <v>0.43075387529238252</v>
      </c>
      <c r="O41" s="39">
        <f t="shared" si="0"/>
        <v>0.32808988764044944</v>
      </c>
      <c r="P41" s="39">
        <f>IF(AND(Eingabe!$B$37&gt;1,$M41&lt;=C$55),C$56,O41)</f>
        <v>0.32808988764044944</v>
      </c>
      <c r="Q41" s="39">
        <f>IF(AND(Eingabe!$B$37&gt;2,$M41&lt;=D$55),D$56,P41)</f>
        <v>0.32808988764044944</v>
      </c>
      <c r="R41" s="39">
        <f>IF(AND(Eingabe!$B$37&gt;3,$M41&lt;=E$55),E$56,Q41)</f>
        <v>0.32808988764044944</v>
      </c>
      <c r="S41" s="39">
        <f>IF(AND(Eingabe!$B$37&gt;4,$M41&lt;=F$55),F$56,R41)</f>
        <v>0.32808988764044944</v>
      </c>
      <c r="T41" s="39">
        <f>IF(AND(Eingabe!$B$37&gt;5,$M41&lt;=G$55),G$56,S41)</f>
        <v>0.32808988764044944</v>
      </c>
      <c r="U41" s="17">
        <f t="shared" si="6"/>
        <v>262.58284178782225</v>
      </c>
      <c r="V41" s="17">
        <f t="shared" si="7"/>
        <v>262.58284178782225</v>
      </c>
      <c r="W41" s="17">
        <f t="shared" si="4"/>
        <v>26.258284178782223</v>
      </c>
      <c r="X41" s="17">
        <f t="shared" si="5"/>
        <v>262.58284178782225</v>
      </c>
    </row>
    <row r="42" spans="1:24" x14ac:dyDescent="0.25">
      <c r="A42" s="17"/>
      <c r="B42" s="17"/>
      <c r="C42" s="17"/>
      <c r="D42" s="17"/>
      <c r="E42" s="17"/>
      <c r="F42" s="17"/>
      <c r="G42" s="17"/>
      <c r="K42" s="70">
        <v>330</v>
      </c>
      <c r="L42" s="39">
        <f t="shared" si="1"/>
        <v>330</v>
      </c>
      <c r="M42" s="72">
        <f t="shared" si="2"/>
        <v>3.7671232876712327E-2</v>
      </c>
      <c r="N42" s="72">
        <f t="shared" si="3"/>
        <v>0.42794430095534031</v>
      </c>
      <c r="O42" s="39">
        <f t="shared" si="0"/>
        <v>0.32808988764044944</v>
      </c>
      <c r="P42" s="39">
        <f>IF(AND(Eingabe!$B$37&gt;1,$M42&lt;=C$55),C$56,O42)</f>
        <v>0.32808988764044944</v>
      </c>
      <c r="Q42" s="39">
        <f>IF(AND(Eingabe!$B$37&gt;2,$M42&lt;=D$55),D$56,P42)</f>
        <v>0.32808988764044944</v>
      </c>
      <c r="R42" s="39">
        <f>IF(AND(Eingabe!$B$37&gt;3,$M42&lt;=E$55),E$56,Q42)</f>
        <v>0.32808988764044944</v>
      </c>
      <c r="S42" s="39">
        <f>IF(AND(Eingabe!$B$37&gt;4,$M42&lt;=F$55),F$56,R42)</f>
        <v>0.32808988764044944</v>
      </c>
      <c r="T42" s="39">
        <f>IF(AND(Eingabe!$B$37&gt;5,$M42&lt;=G$55),G$56,S42)</f>
        <v>0.32808988764044944</v>
      </c>
      <c r="U42" s="17">
        <f t="shared" si="6"/>
        <v>260.87015606181706</v>
      </c>
      <c r="V42" s="17">
        <f t="shared" si="7"/>
        <v>260.87015606181706</v>
      </c>
      <c r="W42" s="17">
        <f t="shared" si="4"/>
        <v>26.087015606181705</v>
      </c>
      <c r="X42" s="17">
        <f t="shared" si="5"/>
        <v>260.87015606181706</v>
      </c>
    </row>
    <row r="43" spans="1:24" x14ac:dyDescent="0.25">
      <c r="A43" s="17"/>
      <c r="B43" s="17"/>
      <c r="C43" s="17"/>
      <c r="D43" s="17"/>
      <c r="E43" s="17"/>
      <c r="F43" s="17"/>
      <c r="G43" s="17"/>
      <c r="K43" s="70">
        <v>340</v>
      </c>
      <c r="L43" s="39">
        <f t="shared" si="1"/>
        <v>340</v>
      </c>
      <c r="M43" s="72">
        <f t="shared" si="2"/>
        <v>3.8812785388127852E-2</v>
      </c>
      <c r="N43" s="72">
        <f t="shared" si="3"/>
        <v>0.4252053556795965</v>
      </c>
      <c r="O43" s="39">
        <f t="shared" si="0"/>
        <v>0.32808988764044944</v>
      </c>
      <c r="P43" s="39">
        <f>IF(AND(Eingabe!$B$37&gt;1,$M43&lt;=C$55),C$56,O43)</f>
        <v>0.32808988764044944</v>
      </c>
      <c r="Q43" s="39">
        <f>IF(AND(Eingabe!$B$37&gt;2,$M43&lt;=D$55),D$56,P43)</f>
        <v>0.32808988764044944</v>
      </c>
      <c r="R43" s="39">
        <f>IF(AND(Eingabe!$B$37&gt;3,$M43&lt;=E$55),E$56,Q43)</f>
        <v>0.32808988764044944</v>
      </c>
      <c r="S43" s="39">
        <f>IF(AND(Eingabe!$B$37&gt;4,$M43&lt;=F$55),F$56,R43)</f>
        <v>0.32808988764044944</v>
      </c>
      <c r="T43" s="39">
        <f>IF(AND(Eingabe!$B$37&gt;5,$M43&lt;=G$55),G$56,S43)</f>
        <v>0.32808988764044944</v>
      </c>
      <c r="U43" s="17">
        <f t="shared" si="6"/>
        <v>259.20052503756222</v>
      </c>
      <c r="V43" s="17">
        <f t="shared" si="7"/>
        <v>259.20052503756227</v>
      </c>
      <c r="W43" s="17">
        <f t="shared" si="4"/>
        <v>25.920052503756224</v>
      </c>
      <c r="X43" s="17">
        <f t="shared" si="5"/>
        <v>259.20052503756222</v>
      </c>
    </row>
    <row r="44" spans="1:24" x14ac:dyDescent="0.25">
      <c r="A44" s="17"/>
      <c r="B44" s="17"/>
      <c r="C44" s="17"/>
      <c r="D44" s="17"/>
      <c r="E44" s="17"/>
      <c r="F44" s="17"/>
      <c r="G44" s="17"/>
      <c r="K44" s="70">
        <v>350</v>
      </c>
      <c r="L44" s="39">
        <f t="shared" si="1"/>
        <v>350</v>
      </c>
      <c r="M44" s="72">
        <f t="shared" si="2"/>
        <v>3.9954337899543377E-2</v>
      </c>
      <c r="N44" s="72">
        <f t="shared" si="3"/>
        <v>0.42253326292710469</v>
      </c>
      <c r="O44" s="39">
        <f t="shared" si="0"/>
        <v>0.32808988764044944</v>
      </c>
      <c r="P44" s="39">
        <f>IF(AND(Eingabe!$B$37&gt;1,$M44&lt;=C$55),C$56,O44)</f>
        <v>0.32808988764044944</v>
      </c>
      <c r="Q44" s="39">
        <f>IF(AND(Eingabe!$B$37&gt;2,$M44&lt;=D$55),D$56,P44)</f>
        <v>0.32808988764044944</v>
      </c>
      <c r="R44" s="39">
        <f>IF(AND(Eingabe!$B$37&gt;3,$M44&lt;=E$55),E$56,Q44)</f>
        <v>0.32808988764044944</v>
      </c>
      <c r="S44" s="39">
        <f>IF(AND(Eingabe!$B$37&gt;4,$M44&lt;=F$55),F$56,R44)</f>
        <v>0.32808988764044944</v>
      </c>
      <c r="T44" s="39">
        <f>IF(AND(Eingabe!$B$37&gt;5,$M44&lt;=G$55),G$56,S44)</f>
        <v>0.32808988764044944</v>
      </c>
      <c r="U44" s="17">
        <f t="shared" si="6"/>
        <v>257.57164657885147</v>
      </c>
      <c r="V44" s="17">
        <f t="shared" si="7"/>
        <v>257.57164657885147</v>
      </c>
      <c r="W44" s="17">
        <f t="shared" si="4"/>
        <v>25.757164657885149</v>
      </c>
      <c r="X44" s="17">
        <f t="shared" si="5"/>
        <v>257.57164657885147</v>
      </c>
    </row>
    <row r="45" spans="1:24" x14ac:dyDescent="0.25">
      <c r="A45" s="17"/>
      <c r="B45" s="17"/>
      <c r="C45" s="17"/>
      <c r="D45" s="17"/>
      <c r="E45" s="17"/>
      <c r="F45" s="17"/>
      <c r="G45" s="17"/>
      <c r="K45" s="70">
        <v>360</v>
      </c>
      <c r="L45" s="39">
        <f t="shared" si="1"/>
        <v>360</v>
      </c>
      <c r="M45" s="72">
        <f t="shared" si="2"/>
        <v>4.1095890410958902E-2</v>
      </c>
      <c r="N45" s="72">
        <f t="shared" si="3"/>
        <v>0.41992454905869647</v>
      </c>
      <c r="O45" s="39">
        <f t="shared" si="0"/>
        <v>0.32808988764044944</v>
      </c>
      <c r="P45" s="39">
        <f>IF(AND(Eingabe!$B$37&gt;1,$M45&lt;=C$55),C$56,O45)</f>
        <v>0.32808988764044944</v>
      </c>
      <c r="Q45" s="39">
        <f>IF(AND(Eingabe!$B$37&gt;2,$M45&lt;=D$55),D$56,P45)</f>
        <v>0.32808988764044944</v>
      </c>
      <c r="R45" s="39">
        <f>IF(AND(Eingabe!$B$37&gt;3,$M45&lt;=E$55),E$56,Q45)</f>
        <v>0.32808988764044944</v>
      </c>
      <c r="S45" s="39">
        <f>IF(AND(Eingabe!$B$37&gt;4,$M45&lt;=F$55),F$56,R45)</f>
        <v>0.32808988764044944</v>
      </c>
      <c r="T45" s="39">
        <f>IF(AND(Eingabe!$B$37&gt;5,$M45&lt;=G$55),G$56,S45)</f>
        <v>0.32808988764044944</v>
      </c>
      <c r="U45" s="17">
        <f t="shared" si="6"/>
        <v>255.98140319331497</v>
      </c>
      <c r="V45" s="17">
        <f t="shared" si="7"/>
        <v>255.98140319331495</v>
      </c>
      <c r="W45" s="17">
        <f t="shared" si="4"/>
        <v>25.598140319331499</v>
      </c>
      <c r="X45" s="17">
        <f t="shared" si="5"/>
        <v>255.98140319331497</v>
      </c>
    </row>
    <row r="46" spans="1:24" x14ac:dyDescent="0.25">
      <c r="K46" s="70">
        <v>370</v>
      </c>
      <c r="L46" s="39">
        <f t="shared" si="1"/>
        <v>370</v>
      </c>
      <c r="M46" s="72">
        <f t="shared" si="2"/>
        <v>4.2237442922374427E-2</v>
      </c>
      <c r="N46" s="72">
        <f t="shared" si="3"/>
        <v>0.41737601138554803</v>
      </c>
      <c r="O46" s="39">
        <f t="shared" si="0"/>
        <v>0.32808988764044944</v>
      </c>
      <c r="P46" s="39">
        <f>IF(AND(Eingabe!$B$37&gt;1,$M46&lt;=C$55),C$56,O46)</f>
        <v>0.32808988764044944</v>
      </c>
      <c r="Q46" s="39">
        <f>IF(AND(Eingabe!$B$37&gt;2,$M46&lt;=D$55),D$56,P46)</f>
        <v>0.32808988764044944</v>
      </c>
      <c r="R46" s="39">
        <f>IF(AND(Eingabe!$B$37&gt;3,$M46&lt;=E$55),E$56,Q46)</f>
        <v>0.32808988764044944</v>
      </c>
      <c r="S46" s="39">
        <f>IF(AND(Eingabe!$B$37&gt;4,$M46&lt;=F$55),F$56,R46)</f>
        <v>0.32808988764044944</v>
      </c>
      <c r="T46" s="39">
        <f>IF(AND(Eingabe!$B$37&gt;5,$M46&lt;=G$55),G$56,S46)</f>
        <v>0.32808988764044944</v>
      </c>
      <c r="U46" s="17">
        <f t="shared" si="6"/>
        <v>254.42784255694366</v>
      </c>
      <c r="V46" s="17">
        <f t="shared" si="7"/>
        <v>254.42784255694366</v>
      </c>
      <c r="W46" s="17">
        <f t="shared" si="4"/>
        <v>25.442784255694367</v>
      </c>
      <c r="X46" s="17">
        <f t="shared" si="5"/>
        <v>254.42784255694366</v>
      </c>
    </row>
    <row r="47" spans="1:24" x14ac:dyDescent="0.25">
      <c r="A47" s="13"/>
      <c r="B47" s="12" t="s">
        <v>35</v>
      </c>
      <c r="C47" s="12" t="s">
        <v>35</v>
      </c>
      <c r="D47" s="12" t="s">
        <v>35</v>
      </c>
      <c r="E47" s="12" t="s">
        <v>35</v>
      </c>
      <c r="F47" s="12" t="s">
        <v>35</v>
      </c>
      <c r="G47" s="12" t="s">
        <v>35</v>
      </c>
      <c r="K47" s="70">
        <v>380</v>
      </c>
      <c r="L47" s="39">
        <f t="shared" si="1"/>
        <v>380</v>
      </c>
      <c r="M47" s="72">
        <f t="shared" si="2"/>
        <v>4.3378995433789952E-2</v>
      </c>
      <c r="N47" s="72">
        <f t="shared" si="3"/>
        <v>0.41488469035473796</v>
      </c>
      <c r="O47" s="39">
        <f t="shared" si="0"/>
        <v>0.32808988764044944</v>
      </c>
      <c r="P47" s="39">
        <f>IF(AND(Eingabe!$B$37&gt;1,$M47&lt;=C$55),C$56,O47)</f>
        <v>0.32808988764044944</v>
      </c>
      <c r="Q47" s="39">
        <f>IF(AND(Eingabe!$B$37&gt;2,$M47&lt;=D$55),D$56,P47)</f>
        <v>0.32808988764044944</v>
      </c>
      <c r="R47" s="39">
        <f>IF(AND(Eingabe!$B$37&gt;3,$M47&lt;=E$55),E$56,Q47)</f>
        <v>0.32808988764044944</v>
      </c>
      <c r="S47" s="39">
        <f>IF(AND(Eingabe!$B$37&gt;4,$M47&lt;=F$55),F$56,R47)</f>
        <v>0.32808988764044944</v>
      </c>
      <c r="T47" s="39">
        <f>IF(AND(Eingabe!$B$37&gt;5,$M47&lt;=G$55),G$56,S47)</f>
        <v>0.32808988764044944</v>
      </c>
      <c r="U47" s="17">
        <f t="shared" si="6"/>
        <v>252.90916055871011</v>
      </c>
      <c r="V47" s="17">
        <f t="shared" si="7"/>
        <v>252.90916055871014</v>
      </c>
      <c r="W47" s="17">
        <f t="shared" si="4"/>
        <v>25.290916055871012</v>
      </c>
      <c r="X47" s="17">
        <f t="shared" si="5"/>
        <v>252.90916055871011</v>
      </c>
    </row>
    <row r="48" spans="1:24" x14ac:dyDescent="0.25">
      <c r="A48" s="13"/>
      <c r="B48" s="12">
        <v>1</v>
      </c>
      <c r="C48" s="12">
        <v>2</v>
      </c>
      <c r="D48" s="12">
        <v>3</v>
      </c>
      <c r="E48" s="12">
        <v>4</v>
      </c>
      <c r="F48" s="12">
        <v>5</v>
      </c>
      <c r="G48" s="12">
        <v>6</v>
      </c>
      <c r="K48" s="70">
        <v>390</v>
      </c>
      <c r="L48" s="39">
        <f t="shared" si="1"/>
        <v>390</v>
      </c>
      <c r="M48" s="72">
        <f t="shared" si="2"/>
        <v>4.4520547945205477E-2</v>
      </c>
      <c r="N48" s="72">
        <f t="shared" si="3"/>
        <v>0.41244784524019296</v>
      </c>
      <c r="O48" s="39">
        <f t="shared" si="0"/>
        <v>0.32808988764044944</v>
      </c>
      <c r="P48" s="39">
        <f>IF(AND(Eingabe!$B$37&gt;1,$M48&lt;=C$55),C$56,O48)</f>
        <v>0.32808988764044944</v>
      </c>
      <c r="Q48" s="39">
        <f>IF(AND(Eingabe!$B$37&gt;2,$M48&lt;=D$55),D$56,P48)</f>
        <v>0.32808988764044944</v>
      </c>
      <c r="R48" s="39">
        <f>IF(AND(Eingabe!$B$37&gt;3,$M48&lt;=E$55),E$56,Q48)</f>
        <v>0.32808988764044944</v>
      </c>
      <c r="S48" s="39">
        <f>IF(AND(Eingabe!$B$37&gt;4,$M48&lt;=F$55),F$56,R48)</f>
        <v>0.32808988764044944</v>
      </c>
      <c r="T48" s="39">
        <f>IF(AND(Eingabe!$B$37&gt;5,$M48&lt;=G$55),G$56,S48)</f>
        <v>0.32808988764044944</v>
      </c>
      <c r="U48" s="17">
        <f t="shared" si="6"/>
        <v>251.42368648203544</v>
      </c>
      <c r="V48" s="17">
        <f t="shared" si="7"/>
        <v>251.42368648203541</v>
      </c>
      <c r="W48" s="17">
        <f t="shared" si="4"/>
        <v>25.142368648203544</v>
      </c>
      <c r="X48" s="17">
        <f t="shared" si="5"/>
        <v>251.42368648203544</v>
      </c>
    </row>
    <row r="49" spans="1:24" ht="18" customHeight="1" x14ac:dyDescent="0.35">
      <c r="A49" s="17" t="s">
        <v>43</v>
      </c>
      <c r="B49" s="17">
        <f>Eingabe!B41</f>
        <v>20</v>
      </c>
      <c r="C49" s="17">
        <f>Eingabe!C41</f>
        <v>16</v>
      </c>
      <c r="D49" s="17">
        <f>Eingabe!D41</f>
        <v>34</v>
      </c>
      <c r="E49" s="17">
        <f>Eingabe!E41</f>
        <v>50</v>
      </c>
      <c r="F49" s="17">
        <f>Eingabe!F41</f>
        <v>26</v>
      </c>
      <c r="G49" s="17">
        <f>Eingabe!G41</f>
        <v>5.5</v>
      </c>
      <c r="K49" s="70">
        <v>400</v>
      </c>
      <c r="L49" s="39">
        <f t="shared" si="1"/>
        <v>400</v>
      </c>
      <c r="M49" s="72">
        <f t="shared" si="2"/>
        <v>4.5662100456621002E-2</v>
      </c>
      <c r="N49" s="72">
        <f t="shared" si="3"/>
        <v>0.41006293281946404</v>
      </c>
      <c r="O49" s="39">
        <f t="shared" si="0"/>
        <v>0.32808988764044944</v>
      </c>
      <c r="P49" s="39">
        <f>IF(AND(Eingabe!$B$37&gt;1,$M49&lt;=C$55),C$56,O49)</f>
        <v>0.32808988764044944</v>
      </c>
      <c r="Q49" s="39">
        <f>IF(AND(Eingabe!$B$37&gt;2,$M49&lt;=D$55),D$56,P49)</f>
        <v>0.32808988764044944</v>
      </c>
      <c r="R49" s="39">
        <f>IF(AND(Eingabe!$B$37&gt;3,$M49&lt;=E$55),E$56,Q49)</f>
        <v>0.32808988764044944</v>
      </c>
      <c r="S49" s="39">
        <f>IF(AND(Eingabe!$B$37&gt;4,$M49&lt;=F$55),F$56,R49)</f>
        <v>0.32808988764044944</v>
      </c>
      <c r="T49" s="39">
        <f>IF(AND(Eingabe!$B$37&gt;5,$M49&lt;=G$55),G$56,S49)</f>
        <v>0.32808988764044944</v>
      </c>
      <c r="U49" s="17">
        <f t="shared" si="6"/>
        <v>249.96987000638563</v>
      </c>
      <c r="V49" s="17">
        <f t="shared" si="7"/>
        <v>249.96987000638563</v>
      </c>
      <c r="W49" s="17">
        <f t="shared" si="4"/>
        <v>24.996987000638562</v>
      </c>
      <c r="X49" s="17">
        <f t="shared" si="5"/>
        <v>249.96987000638563</v>
      </c>
    </row>
    <row r="50" spans="1:24" ht="18" x14ac:dyDescent="0.35">
      <c r="A50" t="s">
        <v>44</v>
      </c>
      <c r="B50">
        <f>B49</f>
        <v>20</v>
      </c>
      <c r="C50">
        <f>B50+C49</f>
        <v>36</v>
      </c>
      <c r="D50" s="17">
        <f>C50+D49</f>
        <v>70</v>
      </c>
      <c r="E50" s="17">
        <f t="shared" ref="E50:F50" si="8">D50+E49</f>
        <v>120</v>
      </c>
      <c r="F50" s="17">
        <f t="shared" si="8"/>
        <v>146</v>
      </c>
      <c r="G50" s="17">
        <f>F50+G49</f>
        <v>151.5</v>
      </c>
      <c r="K50" s="70">
        <v>410</v>
      </c>
      <c r="L50" s="39">
        <f t="shared" si="1"/>
        <v>410</v>
      </c>
      <c r="M50" s="72">
        <f t="shared" si="2"/>
        <v>4.6803652968036527E-2</v>
      </c>
      <c r="N50" s="72">
        <f t="shared" si="3"/>
        <v>0.40772758860474412</v>
      </c>
      <c r="O50" s="39">
        <f t="shared" si="0"/>
        <v>0.32808988764044944</v>
      </c>
      <c r="P50" s="39">
        <f>IF(AND(Eingabe!$B$37&gt;1,$M50&lt;=C$55),C$56,O50)</f>
        <v>0.32808988764044944</v>
      </c>
      <c r="Q50" s="39">
        <f>IF(AND(Eingabe!$B$37&gt;2,$M50&lt;=D$55),D$56,P50)</f>
        <v>0.32808988764044944</v>
      </c>
      <c r="R50" s="39">
        <f>IF(AND(Eingabe!$B$37&gt;3,$M50&lt;=E$55),E$56,Q50)</f>
        <v>0.32808988764044944</v>
      </c>
      <c r="S50" s="39">
        <f>IF(AND(Eingabe!$B$37&gt;4,$M50&lt;=F$55),F$56,R50)</f>
        <v>0.32808988764044944</v>
      </c>
      <c r="T50" s="39">
        <f>IF(AND(Eingabe!$B$37&gt;5,$M50&lt;=G$55),G$56,S50)</f>
        <v>0.32808988764044944</v>
      </c>
      <c r="U50" s="17">
        <f t="shared" si="6"/>
        <v>248.54626976590566</v>
      </c>
      <c r="V50" s="17">
        <f>(M50-M49)*$B$10*N50*$B$8</f>
        <v>248.54626976590566</v>
      </c>
      <c r="W50" s="17">
        <f t="shared" si="4"/>
        <v>24.854626976590566</v>
      </c>
      <c r="X50" s="17">
        <f t="shared" si="5"/>
        <v>248.54626976590566</v>
      </c>
    </row>
    <row r="51" spans="1:24" x14ac:dyDescent="0.25">
      <c r="A51" t="s">
        <v>556</v>
      </c>
      <c r="B51" s="9">
        <f>'Auslegung thermisch'!B57</f>
        <v>5297.8579976581059</v>
      </c>
      <c r="C51" s="9">
        <f>'Auslegung thermisch'!C57</f>
        <v>867.78520539932242</v>
      </c>
      <c r="D51" s="9">
        <f>'Auslegung thermisch'!D57</f>
        <v>4.3777013478256812</v>
      </c>
      <c r="E51" s="9">
        <f>'Auslegung thermisch'!E57</f>
        <v>0</v>
      </c>
      <c r="F51" s="9">
        <f>'Auslegung thermisch'!F57</f>
        <v>0</v>
      </c>
      <c r="G51" s="9">
        <f>'Auslegung thermisch'!G57</f>
        <v>0</v>
      </c>
      <c r="K51" s="70">
        <v>420</v>
      </c>
      <c r="L51" s="39">
        <f t="shared" si="1"/>
        <v>420</v>
      </c>
      <c r="M51" s="72">
        <f t="shared" si="2"/>
        <v>4.7945205479452052E-2</v>
      </c>
      <c r="N51" s="72">
        <f t="shared" si="3"/>
        <v>0.40543961026784181</v>
      </c>
      <c r="O51" s="39">
        <f t="shared" si="0"/>
        <v>0.32808988764044944</v>
      </c>
      <c r="P51" s="39">
        <f>IF(AND(Eingabe!$B$37&gt;1,$M51&lt;=C$55),C$56,O51)</f>
        <v>0.32808988764044944</v>
      </c>
      <c r="Q51" s="39">
        <f>IF(AND(Eingabe!$B$37&gt;2,$M51&lt;=D$55),D$56,P51)</f>
        <v>0.32808988764044944</v>
      </c>
      <c r="R51" s="39">
        <f>IF(AND(Eingabe!$B$37&gt;3,$M51&lt;=E$55),E$56,Q51)</f>
        <v>0.32808988764044944</v>
      </c>
      <c r="S51" s="39">
        <f>IF(AND(Eingabe!$B$37&gt;4,$M51&lt;=F$55),F$56,R51)</f>
        <v>0.32808988764044944</v>
      </c>
      <c r="T51" s="39">
        <f>IF(AND(Eingabe!$B$37&gt;5,$M51&lt;=G$55),G$56,S51)</f>
        <v>0.32808988764044944</v>
      </c>
      <c r="U51" s="17">
        <f t="shared" si="6"/>
        <v>247.15154324546521</v>
      </c>
      <c r="V51" s="17">
        <f t="shared" si="7"/>
        <v>247.15154324546523</v>
      </c>
      <c r="W51" s="17">
        <f t="shared" si="4"/>
        <v>24.715154324546521</v>
      </c>
      <c r="X51" s="17">
        <f t="shared" si="5"/>
        <v>247.15154324546521</v>
      </c>
    </row>
    <row r="52" spans="1:24" x14ac:dyDescent="0.25">
      <c r="A52" s="79" t="s">
        <v>320</v>
      </c>
      <c r="B52" s="108">
        <f>IF(Eingabe!$B$37,B51,"")</f>
        <v>5297.8579976581059</v>
      </c>
      <c r="C52" s="108" t="str">
        <f>IF(Eingabe!$B$37&gt;1,C51,"")</f>
        <v/>
      </c>
      <c r="D52" s="108" t="str">
        <f>IF(Eingabe!$B$37&gt;2,D51,"")</f>
        <v/>
      </c>
      <c r="E52" s="108" t="str">
        <f>IF(Eingabe!$B$37&gt;3,E51,"")</f>
        <v/>
      </c>
      <c r="F52" s="108" t="str">
        <f>IF(Eingabe!$B$37&gt;4,F51,"")</f>
        <v/>
      </c>
      <c r="G52" s="108" t="str">
        <f>IF(Eingabe!$B$37&gt;5,G51,"")</f>
        <v/>
      </c>
      <c r="K52" s="70">
        <v>430</v>
      </c>
      <c r="L52" s="39">
        <f t="shared" si="1"/>
        <v>430</v>
      </c>
      <c r="M52" s="72">
        <f t="shared" si="2"/>
        <v>4.9086757990867577E-2</v>
      </c>
      <c r="N52" s="72">
        <f t="shared" si="3"/>
        <v>0.40319694295694897</v>
      </c>
      <c r="O52" s="39">
        <f t="shared" si="0"/>
        <v>0.32808988764044944</v>
      </c>
      <c r="P52" s="39">
        <f>IF(AND(Eingabe!$B$37&gt;1,$M52&lt;=C$55),C$56,O52)</f>
        <v>0.32808988764044944</v>
      </c>
      <c r="Q52" s="39">
        <f>IF(AND(Eingabe!$B$37&gt;2,$M52&lt;=D$55),D$56,P52)</f>
        <v>0.32808988764044944</v>
      </c>
      <c r="R52" s="39">
        <f>IF(AND(Eingabe!$B$37&gt;3,$M52&lt;=E$55),E$56,Q52)</f>
        <v>0.32808988764044944</v>
      </c>
      <c r="S52" s="39">
        <f>IF(AND(Eingabe!$B$37&gt;4,$M52&lt;=F$55),F$56,R52)</f>
        <v>0.32808988764044944</v>
      </c>
      <c r="T52" s="39">
        <f>IF(AND(Eingabe!$B$37&gt;5,$M52&lt;=G$55),G$56,S52)</f>
        <v>0.32808988764044944</v>
      </c>
      <c r="U52" s="17">
        <f t="shared" si="6"/>
        <v>245.78443782992096</v>
      </c>
      <c r="V52" s="17">
        <f t="shared" si="7"/>
        <v>245.78443782992093</v>
      </c>
      <c r="W52" s="17">
        <f t="shared" si="4"/>
        <v>24.578443782992096</v>
      </c>
      <c r="X52" s="17">
        <f t="shared" si="5"/>
        <v>245.78443782992096</v>
      </c>
    </row>
    <row r="53" spans="1:24" ht="18" x14ac:dyDescent="0.35">
      <c r="A53" s="17" t="s">
        <v>317</v>
      </c>
      <c r="B53" s="3">
        <f>B51*B49</f>
        <v>105957.15995316212</v>
      </c>
      <c r="C53" s="3">
        <f>C51*C49</f>
        <v>13884.563286389159</v>
      </c>
      <c r="D53" s="3">
        <f t="shared" ref="D53:G53" si="9">D51*D49</f>
        <v>148.84184582607315</v>
      </c>
      <c r="E53" s="3">
        <f t="shared" si="9"/>
        <v>0</v>
      </c>
      <c r="F53" s="3">
        <f t="shared" si="9"/>
        <v>0</v>
      </c>
      <c r="G53" s="3">
        <f t="shared" si="9"/>
        <v>0</v>
      </c>
      <c r="K53" s="70">
        <v>440</v>
      </c>
      <c r="L53" s="39">
        <f t="shared" si="1"/>
        <v>440</v>
      </c>
      <c r="M53" s="72">
        <f t="shared" si="2"/>
        <v>5.0228310502283102E-2</v>
      </c>
      <c r="N53" s="72">
        <f t="shared" si="3"/>
        <v>0.40099766625065858</v>
      </c>
      <c r="O53" s="39">
        <f t="shared" si="0"/>
        <v>0.32808988764044944</v>
      </c>
      <c r="P53" s="39">
        <f>IF(AND(Eingabe!$B$37&gt;1,$M53&lt;=C$55),C$56,O53)</f>
        <v>0.32808988764044944</v>
      </c>
      <c r="Q53" s="39">
        <f>IF(AND(Eingabe!$B$37&gt;2,$M53&lt;=D$55),D$56,P53)</f>
        <v>0.32808988764044944</v>
      </c>
      <c r="R53" s="39">
        <f>IF(AND(Eingabe!$B$37&gt;3,$M53&lt;=E$55),E$56,Q53)</f>
        <v>0.32808988764044944</v>
      </c>
      <c r="S53" s="39">
        <f>IF(AND(Eingabe!$B$37&gt;4,$M53&lt;=F$55),F$56,R53)</f>
        <v>0.32808988764044944</v>
      </c>
      <c r="T53" s="39">
        <f>IF(AND(Eingabe!$B$37&gt;5,$M53&lt;=G$55),G$56,S53)</f>
        <v>0.32808988764044944</v>
      </c>
      <c r="U53" s="17">
        <f t="shared" si="6"/>
        <v>244.44378285142886</v>
      </c>
      <c r="V53" s="17">
        <f t="shared" si="7"/>
        <v>244.44378285142886</v>
      </c>
      <c r="W53" s="17">
        <f t="shared" si="4"/>
        <v>24.444378285142886</v>
      </c>
      <c r="X53" s="17">
        <f t="shared" si="5"/>
        <v>244.44378285142886</v>
      </c>
    </row>
    <row r="54" spans="1:24" ht="18" x14ac:dyDescent="0.35">
      <c r="A54" s="24" t="s">
        <v>318</v>
      </c>
      <c r="B54" s="107">
        <f>B53</f>
        <v>105957.15995316212</v>
      </c>
      <c r="C54" s="107">
        <f>B54+C53</f>
        <v>119841.72323955127</v>
      </c>
      <c r="D54" s="107">
        <f t="shared" ref="D54:G54" si="10">C54+D53</f>
        <v>119990.56508537734</v>
      </c>
      <c r="E54" s="107">
        <f t="shared" si="10"/>
        <v>119990.56508537734</v>
      </c>
      <c r="F54" s="107">
        <f t="shared" si="10"/>
        <v>119990.56508537734</v>
      </c>
      <c r="G54" s="107">
        <f t="shared" si="10"/>
        <v>119990.56508537734</v>
      </c>
      <c r="K54" s="70">
        <v>450</v>
      </c>
      <c r="L54" s="39">
        <f t="shared" si="1"/>
        <v>450</v>
      </c>
      <c r="M54" s="72">
        <f t="shared" si="2"/>
        <v>5.1369863013698627E-2</v>
      </c>
      <c r="N54" s="72">
        <f t="shared" si="3"/>
        <v>0.39883998253390274</v>
      </c>
      <c r="O54" s="39">
        <f t="shared" si="0"/>
        <v>0.32808988764044944</v>
      </c>
      <c r="P54" s="39">
        <f>IF(AND(Eingabe!$B$37&gt;1,$M54&lt;=C$55),C$56,O54)</f>
        <v>0.32808988764044944</v>
      </c>
      <c r="Q54" s="39">
        <f>IF(AND(Eingabe!$B$37&gt;2,$M54&lt;=D$55),D$56,P54)</f>
        <v>0.32808988764044944</v>
      </c>
      <c r="R54" s="39">
        <f>IF(AND(Eingabe!$B$37&gt;3,$M54&lt;=E$55),E$56,Q54)</f>
        <v>0.32808988764044944</v>
      </c>
      <c r="S54" s="39">
        <f>IF(AND(Eingabe!$B$37&gt;4,$M54&lt;=F$55),F$56,R54)</f>
        <v>0.32808988764044944</v>
      </c>
      <c r="T54" s="39">
        <f>IF(AND(Eingabe!$B$37&gt;5,$M54&lt;=G$55),G$56,S54)</f>
        <v>0.32808988764044944</v>
      </c>
      <c r="U54" s="17">
        <f t="shared" si="6"/>
        <v>243.12848250354347</v>
      </c>
      <c r="V54" s="17">
        <f t="shared" si="7"/>
        <v>243.12848250354347</v>
      </c>
      <c r="W54" s="17">
        <f t="shared" si="4"/>
        <v>24.312848250354346</v>
      </c>
      <c r="X54" s="17">
        <f t="shared" si="5"/>
        <v>243.12848250354347</v>
      </c>
    </row>
    <row r="55" spans="1:24" ht="18" x14ac:dyDescent="0.35">
      <c r="A55" t="s">
        <v>547</v>
      </c>
      <c r="B55" s="2">
        <f t="shared" ref="B55:G55" si="11">B51/$B$10</f>
        <v>0.60477831023494355</v>
      </c>
      <c r="C55" s="2">
        <f t="shared" si="11"/>
        <v>9.9062238059283381E-2</v>
      </c>
      <c r="D55" s="2">
        <f t="shared" si="11"/>
        <v>4.9973759678375359E-4</v>
      </c>
      <c r="E55" s="2">
        <f t="shared" si="11"/>
        <v>0</v>
      </c>
      <c r="F55" s="2">
        <f t="shared" si="11"/>
        <v>0</v>
      </c>
      <c r="G55" s="2">
        <f t="shared" si="11"/>
        <v>0</v>
      </c>
      <c r="K55" s="70">
        <v>460</v>
      </c>
      <c r="L55" s="39">
        <f t="shared" si="1"/>
        <v>460</v>
      </c>
      <c r="M55" s="72">
        <f t="shared" si="2"/>
        <v>5.2511415525114152E-2</v>
      </c>
      <c r="N55" s="72">
        <f t="shared" si="3"/>
        <v>0.39672220661292079</v>
      </c>
      <c r="O55" s="39">
        <f t="shared" si="0"/>
        <v>0.32808988764044944</v>
      </c>
      <c r="P55" s="39">
        <f>IF(AND(Eingabe!$B$37&gt;1,$M55&lt;=C$55),C$56,O55)</f>
        <v>0.32808988764044944</v>
      </c>
      <c r="Q55" s="39">
        <f>IF(AND(Eingabe!$B$37&gt;2,$M55&lt;=D$55),D$56,P55)</f>
        <v>0.32808988764044944</v>
      </c>
      <c r="R55" s="39">
        <f>IF(AND(Eingabe!$B$37&gt;3,$M55&lt;=E$55),E$56,Q55)</f>
        <v>0.32808988764044944</v>
      </c>
      <c r="S55" s="39">
        <f>IF(AND(Eingabe!$B$37&gt;4,$M55&lt;=F$55),F$56,R55)</f>
        <v>0.32808988764044944</v>
      </c>
      <c r="T55" s="39">
        <f>IF(AND(Eingabe!$B$37&gt;5,$M55&lt;=G$55),G$56,S55)</f>
        <v>0.32808988764044944</v>
      </c>
      <c r="U55" s="17">
        <f t="shared" si="6"/>
        <v>241.83750951061612</v>
      </c>
      <c r="V55" s="17">
        <f t="shared" si="7"/>
        <v>241.83750951061612</v>
      </c>
      <c r="W55" s="17">
        <f t="shared" si="4"/>
        <v>24.183750951061612</v>
      </c>
      <c r="X55" s="17">
        <f t="shared" si="5"/>
        <v>241.83750951061612</v>
      </c>
    </row>
    <row r="56" spans="1:24" ht="18" x14ac:dyDescent="0.35">
      <c r="A56" t="s">
        <v>181</v>
      </c>
      <c r="B56" s="11">
        <f t="shared" ref="B56:G56" si="12">B50/$B$8</f>
        <v>0.32808988764044944</v>
      </c>
      <c r="C56" s="11">
        <f t="shared" si="12"/>
        <v>0.59056179775280893</v>
      </c>
      <c r="D56" s="11">
        <f t="shared" si="12"/>
        <v>1.148314606741573</v>
      </c>
      <c r="E56" s="11">
        <f t="shared" si="12"/>
        <v>1.9685393258426966</v>
      </c>
      <c r="F56" s="11">
        <f t="shared" si="12"/>
        <v>2.3950561797752807</v>
      </c>
      <c r="G56" s="11">
        <f t="shared" si="12"/>
        <v>2.4852808988764044</v>
      </c>
      <c r="K56" s="70">
        <v>470</v>
      </c>
      <c r="L56" s="39">
        <f t="shared" si="1"/>
        <v>470</v>
      </c>
      <c r="M56" s="72">
        <f t="shared" si="2"/>
        <v>5.3652968036529677E-2</v>
      </c>
      <c r="N56" s="72">
        <f t="shared" si="3"/>
        <v>0.39464275641332702</v>
      </c>
      <c r="O56" s="39">
        <f t="shared" si="0"/>
        <v>0.32808988764044944</v>
      </c>
      <c r="P56" s="39">
        <f>IF(AND(Eingabe!$B$37&gt;1,$M56&lt;=C$55),C$56,O56)</f>
        <v>0.32808988764044944</v>
      </c>
      <c r="Q56" s="39">
        <f>IF(AND(Eingabe!$B$37&gt;2,$M56&lt;=D$55),D$56,P56)</f>
        <v>0.32808988764044944</v>
      </c>
      <c r="R56" s="39">
        <f>IF(AND(Eingabe!$B$37&gt;3,$M56&lt;=E$55),E$56,Q56)</f>
        <v>0.32808988764044944</v>
      </c>
      <c r="S56" s="39">
        <f>IF(AND(Eingabe!$B$37&gt;4,$M56&lt;=F$55),F$56,R56)</f>
        <v>0.32808988764044944</v>
      </c>
      <c r="T56" s="39">
        <f>IF(AND(Eingabe!$B$37&gt;5,$M56&lt;=G$55),G$56,S56)</f>
        <v>0.32808988764044944</v>
      </c>
      <c r="U56" s="17">
        <f t="shared" si="6"/>
        <v>240.56989945743908</v>
      </c>
      <c r="V56" s="17">
        <f t="shared" si="7"/>
        <v>240.56989945743908</v>
      </c>
      <c r="W56" s="17">
        <f t="shared" si="4"/>
        <v>24.056989945743908</v>
      </c>
      <c r="X56" s="17">
        <f t="shared" si="5"/>
        <v>240.56989945743908</v>
      </c>
    </row>
    <row r="57" spans="1:24" ht="18" x14ac:dyDescent="0.35">
      <c r="A57" t="s">
        <v>182</v>
      </c>
      <c r="B57" s="11">
        <f>IF(B56&lt;=1,B56,1)</f>
        <v>0.32808988764044944</v>
      </c>
      <c r="C57" s="11">
        <f t="shared" ref="C57:G57" si="13">IF(C56&lt;=1,C56,1)</f>
        <v>0.59056179775280893</v>
      </c>
      <c r="D57" s="11">
        <f t="shared" si="13"/>
        <v>1</v>
      </c>
      <c r="E57" s="11">
        <f t="shared" si="13"/>
        <v>1</v>
      </c>
      <c r="F57" s="11">
        <f t="shared" si="13"/>
        <v>1</v>
      </c>
      <c r="G57" s="11">
        <f t="shared" si="13"/>
        <v>1</v>
      </c>
      <c r="K57" s="70">
        <v>480</v>
      </c>
      <c r="L57" s="39">
        <f t="shared" si="1"/>
        <v>480</v>
      </c>
      <c r="M57" s="72">
        <f t="shared" si="2"/>
        <v>5.4794520547945202E-2</v>
      </c>
      <c r="N57" s="72">
        <f t="shared" si="3"/>
        <v>0.39260014462784665</v>
      </c>
      <c r="O57" s="39">
        <f t="shared" si="0"/>
        <v>0.32808988764044944</v>
      </c>
      <c r="P57" s="39">
        <f>IF(AND(Eingabe!$B$37&gt;1,$M57&lt;=C$55),C$56,O57)</f>
        <v>0.32808988764044944</v>
      </c>
      <c r="Q57" s="39">
        <f>IF(AND(Eingabe!$B$37&gt;2,$M57&lt;=D$55),D$56,P57)</f>
        <v>0.32808988764044944</v>
      </c>
      <c r="R57" s="39">
        <f>IF(AND(Eingabe!$B$37&gt;3,$M57&lt;=E$55),E$56,Q57)</f>
        <v>0.32808988764044944</v>
      </c>
      <c r="S57" s="39">
        <f>IF(AND(Eingabe!$B$37&gt;4,$M57&lt;=F$55),F$56,R57)</f>
        <v>0.32808988764044944</v>
      </c>
      <c r="T57" s="39">
        <f>IF(AND(Eingabe!$B$37&gt;5,$M57&lt;=G$55),G$56,S57)</f>
        <v>0.32808988764044944</v>
      </c>
      <c r="U57" s="17">
        <f t="shared" si="6"/>
        <v>239.32474569779691</v>
      </c>
      <c r="V57" s="17">
        <f t="shared" si="7"/>
        <v>239.32474569779694</v>
      </c>
      <c r="W57" s="17">
        <f t="shared" si="4"/>
        <v>23.932474569779693</v>
      </c>
      <c r="X57" s="17">
        <f t="shared" si="5"/>
        <v>239.32474569779691</v>
      </c>
    </row>
    <row r="58" spans="1:24" ht="18" x14ac:dyDescent="0.35">
      <c r="A58" t="s">
        <v>49</v>
      </c>
      <c r="B58" s="11">
        <f>((1-B57)/$G$11)^(1/$G$10)</f>
        <v>0.10297106712887162</v>
      </c>
      <c r="C58" s="11">
        <f t="shared" ref="C58:G58" si="14">((1-C57)/$G$11)^(1/$G$10)</f>
        <v>4.657979957207627E-3</v>
      </c>
      <c r="D58" s="11">
        <f t="shared" si="14"/>
        <v>0</v>
      </c>
      <c r="E58" s="11">
        <f t="shared" si="14"/>
        <v>0</v>
      </c>
      <c r="F58" s="11">
        <f t="shared" si="14"/>
        <v>0</v>
      </c>
      <c r="G58" s="11">
        <f t="shared" si="14"/>
        <v>0</v>
      </c>
      <c r="K58" s="70">
        <v>490</v>
      </c>
      <c r="L58" s="39">
        <f t="shared" si="1"/>
        <v>490</v>
      </c>
      <c r="M58" s="72">
        <f t="shared" si="2"/>
        <v>5.5936073059360727E-2</v>
      </c>
      <c r="N58" s="72">
        <f t="shared" si="3"/>
        <v>0.39059297119914493</v>
      </c>
      <c r="O58" s="39">
        <f t="shared" si="0"/>
        <v>0.32808988764044944</v>
      </c>
      <c r="P58" s="39">
        <f>IF(AND(Eingabe!$B$37&gt;1,$M58&lt;=C$55),C$56,O58)</f>
        <v>0.32808988764044944</v>
      </c>
      <c r="Q58" s="39">
        <f>IF(AND(Eingabe!$B$37&gt;2,$M58&lt;=D$55),D$56,P58)</f>
        <v>0.32808988764044944</v>
      </c>
      <c r="R58" s="39">
        <f>IF(AND(Eingabe!$B$37&gt;3,$M58&lt;=E$55),E$56,Q58)</f>
        <v>0.32808988764044944</v>
      </c>
      <c r="S58" s="39">
        <f>IF(AND(Eingabe!$B$37&gt;4,$M58&lt;=F$55),F$56,R58)</f>
        <v>0.32808988764044944</v>
      </c>
      <c r="T58" s="39">
        <f>IF(AND(Eingabe!$B$37&gt;5,$M58&lt;=G$55),G$56,S58)</f>
        <v>0.32808988764044944</v>
      </c>
      <c r="U58" s="17">
        <f t="shared" si="6"/>
        <v>238.1011947720815</v>
      </c>
      <c r="V58" s="17">
        <f t="shared" si="7"/>
        <v>238.1011947720815</v>
      </c>
      <c r="W58" s="17">
        <f t="shared" si="4"/>
        <v>23.810119477208151</v>
      </c>
      <c r="X58" s="17">
        <f t="shared" si="5"/>
        <v>238.1011947720815</v>
      </c>
    </row>
    <row r="59" spans="1:24" ht="18" x14ac:dyDescent="0.35">
      <c r="A59" t="s">
        <v>50</v>
      </c>
      <c r="B59" s="11">
        <f>IF(B58&lt;=1,B58,1)</f>
        <v>0.10297106712887162</v>
      </c>
      <c r="C59" s="11">
        <f t="shared" ref="C59:G59" si="15">IF(C58&lt;=1,C58,1)</f>
        <v>4.657979957207627E-3</v>
      </c>
      <c r="D59" s="11">
        <f t="shared" si="15"/>
        <v>0</v>
      </c>
      <c r="E59" s="11">
        <f t="shared" si="15"/>
        <v>0</v>
      </c>
      <c r="F59" s="11">
        <f t="shared" si="15"/>
        <v>0</v>
      </c>
      <c r="G59" s="11">
        <f t="shared" si="15"/>
        <v>0</v>
      </c>
      <c r="K59" s="70">
        <v>500</v>
      </c>
      <c r="L59" s="39">
        <f t="shared" si="1"/>
        <v>500</v>
      </c>
      <c r="M59" s="72">
        <f t="shared" si="2"/>
        <v>5.7077625570776253E-2</v>
      </c>
      <c r="N59" s="72">
        <f t="shared" si="3"/>
        <v>0.38861991653903816</v>
      </c>
      <c r="O59" s="39">
        <f t="shared" si="0"/>
        <v>0.32808988764044944</v>
      </c>
      <c r="P59" s="39">
        <f>IF(AND(Eingabe!$B$37&gt;1,$M59&lt;=C$55),C$56,O59)</f>
        <v>0.32808988764044944</v>
      </c>
      <c r="Q59" s="39">
        <f>IF(AND(Eingabe!$B$37&gt;2,$M59&lt;=D$55),D$56,P59)</f>
        <v>0.32808988764044944</v>
      </c>
      <c r="R59" s="39">
        <f>IF(AND(Eingabe!$B$37&gt;3,$M59&lt;=E$55),E$56,Q59)</f>
        <v>0.32808988764044944</v>
      </c>
      <c r="S59" s="39">
        <f>IF(AND(Eingabe!$B$37&gt;4,$M59&lt;=F$55),F$56,R59)</f>
        <v>0.32808988764044944</v>
      </c>
      <c r="T59" s="39">
        <f>IF(AND(Eingabe!$B$37&gt;5,$M59&lt;=G$55),G$56,S59)</f>
        <v>0.32808988764044944</v>
      </c>
      <c r="U59" s="17">
        <f t="shared" si="6"/>
        <v>236.89844227379723</v>
      </c>
      <c r="V59" s="17">
        <f t="shared" si="7"/>
        <v>236.89844227379726</v>
      </c>
      <c r="W59" s="17">
        <f t="shared" si="4"/>
        <v>23.689844227379723</v>
      </c>
      <c r="X59" s="17">
        <f t="shared" si="5"/>
        <v>236.89844227379723</v>
      </c>
    </row>
    <row r="60" spans="1:24" ht="18" x14ac:dyDescent="0.35">
      <c r="A60" s="39" t="s">
        <v>190</v>
      </c>
      <c r="B60" s="71">
        <f>B55^2*B57/$G$9</f>
        <v>0.72000665341311254</v>
      </c>
      <c r="C60" s="71">
        <f>((C57-B57)*C55)/$G$9</f>
        <v>0.15600632906055231</v>
      </c>
      <c r="D60" s="71">
        <f>((D57-C57)*D55)/$G$9</f>
        <v>1.2276699793348305E-3</v>
      </c>
      <c r="E60" s="71">
        <f>((E57-D57)*E55)/$G$9</f>
        <v>0</v>
      </c>
      <c r="F60" s="71">
        <f>((F57-E57)*F55)/$G$9</f>
        <v>0</v>
      </c>
      <c r="G60" s="71">
        <f>((G57-F57)*G55)/$G$9</f>
        <v>0</v>
      </c>
      <c r="K60" s="70">
        <v>510</v>
      </c>
      <c r="L60" s="39">
        <f t="shared" si="1"/>
        <v>510</v>
      </c>
      <c r="M60" s="72">
        <f t="shared" si="2"/>
        <v>5.8219178082191778E-2</v>
      </c>
      <c r="N60" s="72">
        <f t="shared" si="3"/>
        <v>0.38667973539876865</v>
      </c>
      <c r="O60" s="39">
        <f t="shared" si="0"/>
        <v>0.32808988764044944</v>
      </c>
      <c r="P60" s="39">
        <f>IF(AND(Eingabe!$B$37&gt;1,$M60&lt;=C$55),C$56,O60)</f>
        <v>0.32808988764044944</v>
      </c>
      <c r="Q60" s="39">
        <f>IF(AND(Eingabe!$B$37&gt;2,$M60&lt;=D$55),D$56,P60)</f>
        <v>0.32808988764044944</v>
      </c>
      <c r="R60" s="39">
        <f>IF(AND(Eingabe!$B$37&gt;3,$M60&lt;=E$55),E$56,Q60)</f>
        <v>0.32808988764044944</v>
      </c>
      <c r="S60" s="39">
        <f>IF(AND(Eingabe!$B$37&gt;4,$M60&lt;=F$55),F$56,R60)</f>
        <v>0.32808988764044944</v>
      </c>
      <c r="T60" s="39">
        <f>IF(AND(Eingabe!$B$37&gt;5,$M60&lt;=G$55),G$56,S60)</f>
        <v>0.32808988764044944</v>
      </c>
      <c r="U60" s="17">
        <f t="shared" si="6"/>
        <v>235.715729112948</v>
      </c>
      <c r="V60" s="17">
        <f t="shared" si="7"/>
        <v>235.715729112948</v>
      </c>
      <c r="W60" s="17">
        <f t="shared" si="4"/>
        <v>23.571572911294801</v>
      </c>
      <c r="X60" s="17">
        <f t="shared" si="5"/>
        <v>235.715729112948</v>
      </c>
    </row>
    <row r="61" spans="1:24" ht="18" x14ac:dyDescent="0.35">
      <c r="A61" s="39" t="s">
        <v>191</v>
      </c>
      <c r="B61" s="71"/>
      <c r="C61" s="71">
        <f>(C55-$G$11*C55^($G$10+1)/($G$10+1)-(C59-$G$11*C59^($G$10+1)/($G$10+1))+C59*C57-C55*B57)/$G$9</f>
        <v>5.5631748026334957E-2</v>
      </c>
      <c r="D61" s="71">
        <f>(D55-$G$11*D55^($G$10+1)/($G$10+1)-(D59-$G$11*D59^($G$10+1)/($G$10+1))+D59*D57-D55*C57)/$G$9</f>
        <v>4.8719437962263057E-4</v>
      </c>
      <c r="E61" s="71">
        <f>(E55-$G$11*E55^($G$10+1)/($G$10+1)-(E59-$G$11*E59^($G$10+1)/($G$10+1))+E59*E57-E55*D57)/$G$9</f>
        <v>0</v>
      </c>
      <c r="F61" s="71">
        <f>(F55-$G$11*F55^($G$10+1)/($G$10+1)-(F59-$G$11*F59^($G$10+1)/($G$10+1))+F59*F57-F55*E57)/$G$9</f>
        <v>0</v>
      </c>
      <c r="G61" s="71">
        <f>(G55-$G$11*G55^($G$10+1)/($G$10+1)-(G59-$G$11*G59^($G$10+1)/($G$10+1))+G59*G57-G55*F57)/$G$9</f>
        <v>0</v>
      </c>
      <c r="K61" s="70">
        <v>520</v>
      </c>
      <c r="L61" s="39">
        <f t="shared" si="1"/>
        <v>520</v>
      </c>
      <c r="M61" s="72">
        <f t="shared" si="2"/>
        <v>5.9360730593607303E-2</v>
      </c>
      <c r="N61" s="72">
        <f t="shared" si="3"/>
        <v>0.38477125131638146</v>
      </c>
      <c r="O61" s="39">
        <f t="shared" si="0"/>
        <v>0.32808988764044944</v>
      </c>
      <c r="P61" s="39">
        <f>IF(AND(Eingabe!$B$37&gt;1,$M61&lt;=C$55),C$56,O61)</f>
        <v>0.32808988764044944</v>
      </c>
      <c r="Q61" s="39">
        <f>IF(AND(Eingabe!$B$37&gt;2,$M61&lt;=D$55),D$56,P61)</f>
        <v>0.32808988764044944</v>
      </c>
      <c r="R61" s="39">
        <f>IF(AND(Eingabe!$B$37&gt;3,$M61&lt;=E$55),E$56,Q61)</f>
        <v>0.32808988764044944</v>
      </c>
      <c r="S61" s="39">
        <f>IF(AND(Eingabe!$B$37&gt;4,$M61&lt;=F$55),F$56,R61)</f>
        <v>0.32808988764044944</v>
      </c>
      <c r="T61" s="39">
        <f>IF(AND(Eingabe!$B$37&gt;5,$M61&lt;=G$55),G$56,S61)</f>
        <v>0.32808988764044944</v>
      </c>
      <c r="U61" s="17">
        <f t="shared" si="6"/>
        <v>234.55233813121882</v>
      </c>
      <c r="V61" s="17">
        <f t="shared" si="7"/>
        <v>234.55233813121885</v>
      </c>
      <c r="W61" s="17">
        <f t="shared" si="4"/>
        <v>23.455233813121882</v>
      </c>
      <c r="X61" s="17">
        <f t="shared" si="5"/>
        <v>234.55233813121882</v>
      </c>
    </row>
    <row r="62" spans="1:24" ht="18" x14ac:dyDescent="0.35">
      <c r="A62" s="39" t="s">
        <v>192</v>
      </c>
      <c r="B62" s="71"/>
      <c r="C62" s="71">
        <f>(B59-$G$11*B59^($G$10+1)/($G$10+1)-(C59-$G$11*C59^($G$10+1)/($G$10+1))+C59*C57-B59*B57)/$G$9</f>
        <v>5.5680121112739608E-2</v>
      </c>
      <c r="D62" s="71">
        <f>(C59-$G$11*C59^($G$10+1)/($G$10+1)-(D59-$G$11*D59^($G$10+1)/($G$10+1))+D59*D57-C59*C57)/$G$9</f>
        <v>1.5783351225786496E-3</v>
      </c>
      <c r="E62" s="71">
        <f>(D59-$G$11*D59^($G$10+1)/($G$10+1)-(E59-$G$11*E59^($G$10+1)/($G$10+1))+E59*E57-D59*D57)/$G$9</f>
        <v>0</v>
      </c>
      <c r="F62" s="71">
        <f>(E59-$G$11*E59^($G$10+1)/($G$10+1)-(F59-$G$11*F59^($G$10+1)/($G$10+1))+F59*F57-E59*E57)/$G$9</f>
        <v>0</v>
      </c>
      <c r="G62" s="71">
        <f>(F59-$G$11*F59^($G$10+1)/($G$10+1)-(G59-$G$11*G59^($G$10+1)/($G$10+1))+G59*G57-F59*F57)/$G$9</f>
        <v>0</v>
      </c>
      <c r="K62" s="70">
        <v>530</v>
      </c>
      <c r="L62" s="39">
        <f t="shared" si="1"/>
        <v>530</v>
      </c>
      <c r="M62" s="72">
        <f t="shared" si="2"/>
        <v>6.0502283105022828E-2</v>
      </c>
      <c r="N62" s="72">
        <f t="shared" si="3"/>
        <v>0.38289335157689053</v>
      </c>
      <c r="O62" s="39">
        <f t="shared" si="0"/>
        <v>0.32808988764044944</v>
      </c>
      <c r="P62" s="39">
        <f>IF(AND(Eingabe!$B$37&gt;1,$M62&lt;=C$55),C$56,O62)</f>
        <v>0.32808988764044944</v>
      </c>
      <c r="Q62" s="39">
        <f>IF(AND(Eingabe!$B$37&gt;2,$M62&lt;=D$55),D$56,P62)</f>
        <v>0.32808988764044944</v>
      </c>
      <c r="R62" s="39">
        <f>IF(AND(Eingabe!$B$37&gt;3,$M62&lt;=E$55),E$56,Q62)</f>
        <v>0.32808988764044944</v>
      </c>
      <c r="S62" s="39">
        <f>IF(AND(Eingabe!$B$37&gt;4,$M62&lt;=F$55),F$56,R62)</f>
        <v>0.32808988764044944</v>
      </c>
      <c r="T62" s="39">
        <f>IF(AND(Eingabe!$B$37&gt;5,$M62&lt;=G$55),G$56,S62)</f>
        <v>0.32808988764044944</v>
      </c>
      <c r="U62" s="17">
        <f t="shared" si="6"/>
        <v>233.40759102974832</v>
      </c>
      <c r="V62" s="17">
        <f t="shared" si="7"/>
        <v>233.40759102974832</v>
      </c>
      <c r="W62" s="17">
        <f t="shared" si="4"/>
        <v>23.340759102974832</v>
      </c>
      <c r="X62" s="17">
        <f t="shared" si="5"/>
        <v>233.40759102974832</v>
      </c>
    </row>
    <row r="63" spans="1:24" x14ac:dyDescent="0.25">
      <c r="A63" t="s">
        <v>48</v>
      </c>
      <c r="B63" s="14">
        <f>IF(B59&gt;=B55,1/G9*B55*B57,1/G9*((B55-G11/(G10+1)*B55^(G10+1))-(B59-G11/(G10+1)*B59^(G10+1))+(B57*B59)))</f>
        <v>0.78129961226750311</v>
      </c>
      <c r="C63" s="14">
        <f>IF(C55&lt;=C59,C60,IF(C55&lt;=B59,C61,C62))</f>
        <v>5.5631748026334957E-2</v>
      </c>
      <c r="D63" s="14">
        <f>IF(D55&lt;=D59,D60,IF(D55&lt;=C59,D61,D62))</f>
        <v>4.8719437962263057E-4</v>
      </c>
      <c r="E63" s="14">
        <f>IF(E55&lt;=E59,E60,IF(E55&lt;=D59,E61,E62))</f>
        <v>0</v>
      </c>
      <c r="F63" s="14">
        <f>IF(F55&lt;=F59,F60,IF(F55&lt;=E59,F61,F62))</f>
        <v>0</v>
      </c>
      <c r="G63" s="14">
        <f>IF(G55&lt;=G59,G60,IF(G55&lt;=F59,G61,G62))</f>
        <v>0</v>
      </c>
      <c r="K63" s="70">
        <v>540</v>
      </c>
      <c r="L63" s="39">
        <f t="shared" si="1"/>
        <v>540</v>
      </c>
      <c r="M63" s="72">
        <f t="shared" si="2"/>
        <v>6.1643835616438353E-2</v>
      </c>
      <c r="N63" s="72">
        <f t="shared" si="3"/>
        <v>0.38104498262916398</v>
      </c>
      <c r="O63" s="39">
        <f t="shared" si="0"/>
        <v>0.32808988764044944</v>
      </c>
      <c r="P63" s="39">
        <f>IF(AND(Eingabe!$B$37&gt;1,$M63&lt;=C$55),C$56,O63)</f>
        <v>0.32808988764044944</v>
      </c>
      <c r="Q63" s="39">
        <f>IF(AND(Eingabe!$B$37&gt;2,$M63&lt;=D$55),D$56,P63)</f>
        <v>0.32808988764044944</v>
      </c>
      <c r="R63" s="39">
        <f>IF(AND(Eingabe!$B$37&gt;3,$M63&lt;=E$55),E$56,Q63)</f>
        <v>0.32808988764044944</v>
      </c>
      <c r="S63" s="39">
        <f>IF(AND(Eingabe!$B$37&gt;4,$M63&lt;=F$55),F$56,R63)</f>
        <v>0.32808988764044944</v>
      </c>
      <c r="T63" s="39">
        <f>IF(AND(Eingabe!$B$37&gt;5,$M63&lt;=G$55),G$56,S63)</f>
        <v>0.32808988764044944</v>
      </c>
      <c r="U63" s="17">
        <f t="shared" si="6"/>
        <v>232.2808455753123</v>
      </c>
      <c r="V63" s="17">
        <f t="shared" si="7"/>
        <v>232.2808455753123</v>
      </c>
      <c r="W63" s="17">
        <f t="shared" si="4"/>
        <v>23.228084557531229</v>
      </c>
      <c r="X63" s="17">
        <f t="shared" si="5"/>
        <v>232.2808455753123</v>
      </c>
    </row>
    <row r="64" spans="1:24" x14ac:dyDescent="0.25">
      <c r="A64" t="s">
        <v>193</v>
      </c>
      <c r="B64" s="14">
        <f>B55/G9*(G9-B59+G11/(G10+1)*B59^(G10+1)+B57*B59)</f>
        <v>0.57014963782628625</v>
      </c>
      <c r="C64" s="14">
        <f>C55*(B59-$G$11*B59^(1+$G$10)/(1+$G$10)-C59+$G$11*C59^(1+$G$10)/(1+$G$10)+C59*C56-B59*B56)/$G$9</f>
        <v>5.5157974128399422E-3</v>
      </c>
      <c r="D64" s="14">
        <f>D55*(C59-$G$11*C59^(1+$G$10)/(1+$G$10)-D59+$G$11*D59^(1+$G$10)/(1+$G$10)+D59*D56-C59*C56)/$G$9</f>
        <v>7.887534010768456E-7</v>
      </c>
      <c r="E64" s="14">
        <f>E55*(D59-$G$11*D59^(1+$G$10)/(1+$G$10)-E59+$G$11*E59^(1+$G$10)/(1+$G$10)+E59*E56-D59*D56)/$G$9</f>
        <v>0</v>
      </c>
      <c r="F64" s="14">
        <f>F55*(E59-$G$11*E59^(1+$G$10)/(1+$G$10)-F59+$G$11*F59^(1+$G$10)/(1+$G$10)+F59*F56-E59*E56)/$G$9</f>
        <v>0</v>
      </c>
      <c r="G64" s="14">
        <f>G55*(F59-$G$11*F59^(1+$G$10)/(1+$G$10)-G59+$G$11*G59^(1+$G$10)/(1+$G$10)+G59*G56-F59*F56)/$G$9</f>
        <v>0</v>
      </c>
      <c r="K64" s="70">
        <v>550</v>
      </c>
      <c r="L64" s="39">
        <f t="shared" si="1"/>
        <v>550</v>
      </c>
      <c r="M64" s="72">
        <f t="shared" si="2"/>
        <v>6.2785388127853878E-2</v>
      </c>
      <c r="N64" s="72">
        <f t="shared" si="3"/>
        <v>0.37922514591050249</v>
      </c>
      <c r="O64" s="39">
        <f t="shared" si="0"/>
        <v>0.32808988764044944</v>
      </c>
      <c r="P64" s="39">
        <f>IF(AND(Eingabe!$B$37&gt;1,$M64&lt;=C$55),C$56,O64)</f>
        <v>0.32808988764044944</v>
      </c>
      <c r="Q64" s="39">
        <f>IF(AND(Eingabe!$B$37&gt;2,$M64&lt;=D$55),D$56,P64)</f>
        <v>0.32808988764044944</v>
      </c>
      <c r="R64" s="39">
        <f>IF(AND(Eingabe!$B$37&gt;3,$M64&lt;=E$55),E$56,Q64)</f>
        <v>0.32808988764044944</v>
      </c>
      <c r="S64" s="39">
        <f>IF(AND(Eingabe!$B$37&gt;4,$M64&lt;=F$55),F$56,R64)</f>
        <v>0.32808988764044944</v>
      </c>
      <c r="T64" s="39">
        <f>IF(AND(Eingabe!$B$37&gt;5,$M64&lt;=G$55),G$56,S64)</f>
        <v>0.32808988764044944</v>
      </c>
      <c r="U64" s="17">
        <f t="shared" si="6"/>
        <v>231.17149305503233</v>
      </c>
      <c r="V64" s="17">
        <f t="shared" si="7"/>
        <v>231.17149305503236</v>
      </c>
      <c r="W64" s="17">
        <f t="shared" si="4"/>
        <v>23.117149305503233</v>
      </c>
      <c r="X64" s="17">
        <f t="shared" si="5"/>
        <v>231.17149305503233</v>
      </c>
    </row>
    <row r="65" spans="1:24" ht="30" x14ac:dyDescent="0.25">
      <c r="A65" s="16" t="s">
        <v>319</v>
      </c>
      <c r="B65" s="8">
        <f t="shared" ref="B65:G65" si="16">(B63+B64)/2</f>
        <v>0.67572462504689468</v>
      </c>
      <c r="C65" s="8">
        <f t="shared" si="16"/>
        <v>3.0573772719587451E-2</v>
      </c>
      <c r="D65" s="8">
        <f t="shared" si="16"/>
        <v>2.4399156651185372E-4</v>
      </c>
      <c r="E65" s="8">
        <f t="shared" si="16"/>
        <v>0</v>
      </c>
      <c r="F65" s="8">
        <f t="shared" si="16"/>
        <v>0</v>
      </c>
      <c r="G65" s="8">
        <f t="shared" si="16"/>
        <v>0</v>
      </c>
      <c r="K65" s="70">
        <v>560</v>
      </c>
      <c r="L65" s="39">
        <f t="shared" si="1"/>
        <v>560</v>
      </c>
      <c r="M65" s="72">
        <f t="shared" si="2"/>
        <v>6.3926940639269403E-2</v>
      </c>
      <c r="N65" s="72">
        <f t="shared" si="3"/>
        <v>0.37743289403594049</v>
      </c>
      <c r="O65" s="39">
        <f t="shared" si="0"/>
        <v>0.32808988764044944</v>
      </c>
      <c r="P65" s="39">
        <f>IF(AND(Eingabe!$B$37&gt;1,$M65&lt;=C$55),C$56,O65)</f>
        <v>0.32808988764044944</v>
      </c>
      <c r="Q65" s="39">
        <f>IF(AND(Eingabe!$B$37&gt;2,$M65&lt;=D$55),D$56,P65)</f>
        <v>0.32808988764044944</v>
      </c>
      <c r="R65" s="39">
        <f>IF(AND(Eingabe!$B$37&gt;3,$M65&lt;=E$55),E$56,Q65)</f>
        <v>0.32808988764044944</v>
      </c>
      <c r="S65" s="39">
        <f>IF(AND(Eingabe!$B$37&gt;4,$M65&lt;=F$55),F$56,R65)</f>
        <v>0.32808988764044944</v>
      </c>
      <c r="T65" s="39">
        <f>IF(AND(Eingabe!$B$37&gt;5,$M65&lt;=G$55),G$56,S65)</f>
        <v>0.32808988764044944</v>
      </c>
      <c r="U65" s="17">
        <f t="shared" si="6"/>
        <v>230.0789559534158</v>
      </c>
      <c r="V65" s="17">
        <f t="shared" si="7"/>
        <v>230.0789559534158</v>
      </c>
      <c r="W65" s="17">
        <f t="shared" si="4"/>
        <v>23.00789559534158</v>
      </c>
      <c r="X65" s="17">
        <f t="shared" si="5"/>
        <v>230.0789559534158</v>
      </c>
    </row>
    <row r="66" spans="1:24" ht="18" x14ac:dyDescent="0.35">
      <c r="A66" t="s">
        <v>315</v>
      </c>
      <c r="B66" s="3">
        <f>B65*$B$6</f>
        <v>60139.49162917363</v>
      </c>
      <c r="C66" s="3">
        <f t="shared" ref="C66:G66" si="17">C65*$B$6</f>
        <v>2721.0657720432832</v>
      </c>
      <c r="D66" s="3">
        <f t="shared" si="17"/>
        <v>21.715249419554983</v>
      </c>
      <c r="E66" s="3">
        <f t="shared" si="17"/>
        <v>0</v>
      </c>
      <c r="F66" s="3">
        <f t="shared" si="17"/>
        <v>0</v>
      </c>
      <c r="G66" s="3">
        <f t="shared" si="17"/>
        <v>0</v>
      </c>
      <c r="K66" s="70">
        <v>570</v>
      </c>
      <c r="L66" s="39">
        <f t="shared" si="1"/>
        <v>570</v>
      </c>
      <c r="M66" s="72">
        <f t="shared" si="2"/>
        <v>6.5068493150684928E-2</v>
      </c>
      <c r="N66" s="72">
        <f t="shared" si="3"/>
        <v>0.37566732731450936</v>
      </c>
      <c r="O66" s="39">
        <f t="shared" si="0"/>
        <v>0.32808988764044944</v>
      </c>
      <c r="P66" s="39">
        <f>IF(AND(Eingabe!$B$37&gt;1,$M66&lt;=C$55),C$56,O66)</f>
        <v>0.32808988764044944</v>
      </c>
      <c r="Q66" s="39">
        <f>IF(AND(Eingabe!$B$37&gt;2,$M66&lt;=D$55),D$56,P66)</f>
        <v>0.32808988764044944</v>
      </c>
      <c r="R66" s="39">
        <f>IF(AND(Eingabe!$B$37&gt;3,$M66&lt;=E$55),E$56,Q66)</f>
        <v>0.32808988764044944</v>
      </c>
      <c r="S66" s="39">
        <f>IF(AND(Eingabe!$B$37&gt;4,$M66&lt;=F$55),F$56,R66)</f>
        <v>0.32808988764044944</v>
      </c>
      <c r="T66" s="39">
        <f>IF(AND(Eingabe!$B$37&gt;5,$M66&lt;=G$55),G$56,S66)</f>
        <v>0.32808988764044944</v>
      </c>
      <c r="U66" s="17">
        <f t="shared" si="6"/>
        <v>229.00268582870777</v>
      </c>
      <c r="V66" s="17">
        <f t="shared" si="7"/>
        <v>229.00268582870774</v>
      </c>
      <c r="W66" s="17">
        <f t="shared" si="4"/>
        <v>22.900268582870776</v>
      </c>
      <c r="X66" s="17">
        <f t="shared" si="5"/>
        <v>229.00268582870777</v>
      </c>
    </row>
    <row r="67" spans="1:24" x14ac:dyDescent="0.25">
      <c r="A67" s="17" t="s">
        <v>321</v>
      </c>
      <c r="B67" s="8">
        <f>B65</f>
        <v>0.67572462504689468</v>
      </c>
      <c r="C67" s="8">
        <f>B67+C65</f>
        <v>0.70629839776648218</v>
      </c>
      <c r="D67" s="8">
        <f t="shared" ref="D67:G67" si="18">C67+D65</f>
        <v>0.70654238933299407</v>
      </c>
      <c r="E67" s="8">
        <f t="shared" si="18"/>
        <v>0.70654238933299407</v>
      </c>
      <c r="F67" s="8">
        <f t="shared" si="18"/>
        <v>0.70654238933299407</v>
      </c>
      <c r="G67" s="8">
        <f t="shared" si="18"/>
        <v>0.70654238933299407</v>
      </c>
      <c r="K67" s="70">
        <v>580</v>
      </c>
      <c r="L67" s="39">
        <f t="shared" si="1"/>
        <v>580</v>
      </c>
      <c r="M67" s="72">
        <f t="shared" si="2"/>
        <v>6.6210045662100453E-2</v>
      </c>
      <c r="N67" s="72">
        <f t="shared" si="3"/>
        <v>0.37392759055920166</v>
      </c>
      <c r="O67" s="39">
        <f t="shared" si="0"/>
        <v>0.32808988764044944</v>
      </c>
      <c r="P67" s="39">
        <f>IF(AND(Eingabe!$B$37&gt;1,$M67&lt;=C$55),C$56,O67)</f>
        <v>0.32808988764044944</v>
      </c>
      <c r="Q67" s="39">
        <f>IF(AND(Eingabe!$B$37&gt;2,$M67&lt;=D$55),D$56,P67)</f>
        <v>0.32808988764044944</v>
      </c>
      <c r="R67" s="39">
        <f>IF(AND(Eingabe!$B$37&gt;3,$M67&lt;=E$55),E$56,Q67)</f>
        <v>0.32808988764044944</v>
      </c>
      <c r="S67" s="39">
        <f>IF(AND(Eingabe!$B$37&gt;4,$M67&lt;=F$55),F$56,R67)</f>
        <v>0.32808988764044944</v>
      </c>
      <c r="T67" s="39">
        <f>IF(AND(Eingabe!$B$37&gt;5,$M67&lt;=G$55),G$56,S67)</f>
        <v>0.32808988764044944</v>
      </c>
      <c r="U67" s="17">
        <f t="shared" si="6"/>
        <v>227.94216136828049</v>
      </c>
      <c r="V67" s="17">
        <f t="shared" si="7"/>
        <v>227.94216136828047</v>
      </c>
      <c r="W67" s="17">
        <f t="shared" si="4"/>
        <v>22.794216136828048</v>
      </c>
      <c r="X67" s="17">
        <f t="shared" si="5"/>
        <v>227.94216136828049</v>
      </c>
    </row>
    <row r="68" spans="1:24" ht="18" x14ac:dyDescent="0.35">
      <c r="A68" s="24" t="s">
        <v>316</v>
      </c>
      <c r="B68" s="107">
        <f>B66</f>
        <v>60139.49162917363</v>
      </c>
      <c r="C68" s="107">
        <f>B68+C66</f>
        <v>62860.557401216916</v>
      </c>
      <c r="D68" s="107">
        <f>C68+D66</f>
        <v>62882.272650636471</v>
      </c>
      <c r="E68" s="107">
        <f>D68+E66</f>
        <v>62882.272650636471</v>
      </c>
      <c r="F68" s="107">
        <f>E68+F66</f>
        <v>62882.272650636471</v>
      </c>
      <c r="G68" s="107">
        <f>F68+G66</f>
        <v>62882.272650636471</v>
      </c>
      <c r="K68" s="70">
        <v>590</v>
      </c>
      <c r="L68" s="39">
        <f t="shared" si="1"/>
        <v>590</v>
      </c>
      <c r="M68" s="72">
        <f t="shared" si="2"/>
        <v>6.7351598173515978E-2</v>
      </c>
      <c r="N68" s="72">
        <f t="shared" si="3"/>
        <v>0.37221287016127069</v>
      </c>
      <c r="O68" s="39">
        <f t="shared" si="0"/>
        <v>0.32808988764044944</v>
      </c>
      <c r="P68" s="39">
        <f>IF(AND(Eingabe!$B$37&gt;1,$M68&lt;=C$55),C$56,O68)</f>
        <v>0.32808988764044944</v>
      </c>
      <c r="Q68" s="39">
        <f>IF(AND(Eingabe!$B$37&gt;2,$M68&lt;=D$55),D$56,P68)</f>
        <v>0.32808988764044944</v>
      </c>
      <c r="R68" s="39">
        <f>IF(AND(Eingabe!$B$37&gt;3,$M68&lt;=E$55),E$56,Q68)</f>
        <v>0.32808988764044944</v>
      </c>
      <c r="S68" s="39">
        <f>IF(AND(Eingabe!$B$37&gt;4,$M68&lt;=F$55),F$56,R68)</f>
        <v>0.32808988764044944</v>
      </c>
      <c r="T68" s="39">
        <f>IF(AND(Eingabe!$B$37&gt;5,$M68&lt;=G$55),G$56,S68)</f>
        <v>0.32808988764044944</v>
      </c>
      <c r="U68" s="17">
        <f t="shared" si="6"/>
        <v>226.89688660515816</v>
      </c>
      <c r="V68" s="17">
        <f t="shared" si="7"/>
        <v>226.89688660515819</v>
      </c>
      <c r="W68" s="17">
        <f t="shared" si="4"/>
        <v>22.689688660515817</v>
      </c>
      <c r="X68" s="17">
        <f t="shared" si="5"/>
        <v>226.89688660515816</v>
      </c>
    </row>
    <row r="69" spans="1:24" x14ac:dyDescent="0.25">
      <c r="K69" s="70">
        <v>600</v>
      </c>
      <c r="L69" s="39">
        <f t="shared" si="1"/>
        <v>600</v>
      </c>
      <c r="M69" s="72">
        <f t="shared" si="2"/>
        <v>6.8493150684931503E-2</v>
      </c>
      <c r="N69" s="72">
        <f t="shared" si="3"/>
        <v>0.37052239140287835</v>
      </c>
      <c r="O69" s="39">
        <f t="shared" si="0"/>
        <v>0.32808988764044944</v>
      </c>
      <c r="P69" s="39">
        <f>IF(AND(Eingabe!$B$37&gt;1,$M69&lt;=C$55),C$56,O69)</f>
        <v>0.32808988764044944</v>
      </c>
      <c r="Q69" s="39">
        <f>IF(AND(Eingabe!$B$37&gt;2,$M69&lt;=D$55),D$56,P69)</f>
        <v>0.32808988764044944</v>
      </c>
      <c r="R69" s="39">
        <f>IF(AND(Eingabe!$B$37&gt;3,$M69&lt;=E$55),E$56,Q69)</f>
        <v>0.32808988764044944</v>
      </c>
      <c r="S69" s="39">
        <f>IF(AND(Eingabe!$B$37&gt;4,$M69&lt;=F$55),F$56,R69)</f>
        <v>0.32808988764044944</v>
      </c>
      <c r="T69" s="39">
        <f>IF(AND(Eingabe!$B$37&gt;5,$M69&lt;=G$55),G$56,S69)</f>
        <v>0.32808988764044944</v>
      </c>
      <c r="U69" s="17">
        <f t="shared" si="6"/>
        <v>225.86638927983682</v>
      </c>
      <c r="V69" s="17">
        <f t="shared" si="7"/>
        <v>225.8663892798368</v>
      </c>
      <c r="W69" s="17">
        <f t="shared" si="4"/>
        <v>22.586638927983682</v>
      </c>
      <c r="X69" s="17">
        <f t="shared" si="5"/>
        <v>225.86638927983682</v>
      </c>
    </row>
    <row r="70" spans="1:24" x14ac:dyDescent="0.25">
      <c r="K70" s="70">
        <v>610</v>
      </c>
      <c r="L70" s="39">
        <f t="shared" si="1"/>
        <v>610</v>
      </c>
      <c r="M70" s="72">
        <f t="shared" si="2"/>
        <v>6.9634703196347028E-2</v>
      </c>
      <c r="N70" s="72">
        <f t="shared" si="3"/>
        <v>0.36885541598505289</v>
      </c>
      <c r="O70" s="39">
        <f t="shared" si="0"/>
        <v>0.32808988764044944</v>
      </c>
      <c r="P70" s="39">
        <f>IF(AND(Eingabe!$B$37&gt;1,$M70&lt;=C$55),C$56,O70)</f>
        <v>0.32808988764044944</v>
      </c>
      <c r="Q70" s="39">
        <f>IF(AND(Eingabe!$B$37&gt;2,$M70&lt;=D$55),D$56,P70)</f>
        <v>0.32808988764044944</v>
      </c>
      <c r="R70" s="39">
        <f>IF(AND(Eingabe!$B$37&gt;3,$M70&lt;=E$55),E$56,Q70)</f>
        <v>0.32808988764044944</v>
      </c>
      <c r="S70" s="39">
        <f>IF(AND(Eingabe!$B$37&gt;4,$M70&lt;=F$55),F$56,R70)</f>
        <v>0.32808988764044944</v>
      </c>
      <c r="T70" s="39">
        <f>IF(AND(Eingabe!$B$37&gt;5,$M70&lt;=G$55),G$56,S70)</f>
        <v>0.32808988764044944</v>
      </c>
      <c r="U70" s="17">
        <f t="shared" si="6"/>
        <v>224.85021933335418</v>
      </c>
      <c r="V70" s="17">
        <f t="shared" si="7"/>
        <v>224.85021933335418</v>
      </c>
      <c r="W70" s="17">
        <f t="shared" si="4"/>
        <v>22.485021933335418</v>
      </c>
      <c r="X70" s="17">
        <f t="shared" si="5"/>
        <v>224.85021933335418</v>
      </c>
    </row>
    <row r="71" spans="1:24" x14ac:dyDescent="0.25">
      <c r="K71" s="70">
        <v>620</v>
      </c>
      <c r="L71" s="39">
        <f t="shared" si="1"/>
        <v>620</v>
      </c>
      <c r="M71" s="72">
        <f t="shared" si="2"/>
        <v>7.0776255707762553E-2</v>
      </c>
      <c r="N71" s="72">
        <f t="shared" si="3"/>
        <v>0.36721123975047554</v>
      </c>
      <c r="O71" s="39">
        <f t="shared" si="0"/>
        <v>0.32808988764044944</v>
      </c>
      <c r="P71" s="39">
        <f>IF(AND(Eingabe!$B$37&gt;1,$M71&lt;=C$55),C$56,O71)</f>
        <v>0.32808988764044944</v>
      </c>
      <c r="Q71" s="39">
        <f>IF(AND(Eingabe!$B$37&gt;2,$M71&lt;=D$55),D$56,P71)</f>
        <v>0.32808988764044944</v>
      </c>
      <c r="R71" s="39">
        <f>IF(AND(Eingabe!$B$37&gt;3,$M71&lt;=E$55),E$56,Q71)</f>
        <v>0.32808988764044944</v>
      </c>
      <c r="S71" s="39">
        <f>IF(AND(Eingabe!$B$37&gt;4,$M71&lt;=F$55),F$56,R71)</f>
        <v>0.32808988764044944</v>
      </c>
      <c r="T71" s="39">
        <f>IF(AND(Eingabe!$B$37&gt;5,$M71&lt;=G$55),G$56,S71)</f>
        <v>0.32808988764044944</v>
      </c>
      <c r="U71" s="17">
        <f t="shared" si="6"/>
        <v>223.84794751912551</v>
      </c>
      <c r="V71" s="17">
        <f t="shared" si="7"/>
        <v>223.84794751912551</v>
      </c>
      <c r="W71" s="17">
        <f t="shared" si="4"/>
        <v>22.384794751912551</v>
      </c>
      <c r="X71" s="17">
        <f t="shared" si="5"/>
        <v>223.84794751912551</v>
      </c>
    </row>
    <row r="72" spans="1:24" x14ac:dyDescent="0.25">
      <c r="K72" s="70">
        <v>630</v>
      </c>
      <c r="L72" s="39">
        <f t="shared" si="1"/>
        <v>630</v>
      </c>
      <c r="M72" s="72">
        <f t="shared" si="2"/>
        <v>7.1917808219178078E-2</v>
      </c>
      <c r="N72" s="72">
        <f t="shared" si="3"/>
        <v>0.36558919058286998</v>
      </c>
      <c r="O72" s="39">
        <f t="shared" si="0"/>
        <v>0.32808988764044944</v>
      </c>
      <c r="P72" s="39">
        <f>IF(AND(Eingabe!$B$37&gt;1,$M72&lt;=C$55),C$56,O72)</f>
        <v>0.32808988764044944</v>
      </c>
      <c r="Q72" s="39">
        <f>IF(AND(Eingabe!$B$37&gt;2,$M72&lt;=D$55),D$56,P72)</f>
        <v>0.32808988764044944</v>
      </c>
      <c r="R72" s="39">
        <f>IF(AND(Eingabe!$B$37&gt;3,$M72&lt;=E$55),E$56,Q72)</f>
        <v>0.32808988764044944</v>
      </c>
      <c r="S72" s="39">
        <f>IF(AND(Eingabe!$B$37&gt;4,$M72&lt;=F$55),F$56,R72)</f>
        <v>0.32808988764044944</v>
      </c>
      <c r="T72" s="39">
        <f>IF(AND(Eingabe!$B$37&gt;5,$M72&lt;=G$55),G$56,S72)</f>
        <v>0.32808988764044944</v>
      </c>
      <c r="U72" s="17">
        <f t="shared" si="6"/>
        <v>222.85916412243444</v>
      </c>
      <c r="V72" s="17">
        <f t="shared" si="7"/>
        <v>222.85916412243444</v>
      </c>
      <c r="W72" s="17">
        <f t="shared" si="4"/>
        <v>22.285916412243445</v>
      </c>
      <c r="X72" s="17">
        <f t="shared" si="5"/>
        <v>222.85916412243444</v>
      </c>
    </row>
    <row r="73" spans="1:24" x14ac:dyDescent="0.25">
      <c r="K73" s="70">
        <v>640</v>
      </c>
      <c r="L73" s="39">
        <f t="shared" si="1"/>
        <v>640</v>
      </c>
      <c r="M73" s="72">
        <f t="shared" si="2"/>
        <v>7.3059360730593603E-2</v>
      </c>
      <c r="N73" s="72">
        <f t="shared" si="3"/>
        <v>0.36398862646672403</v>
      </c>
      <c r="O73" s="39">
        <f t="shared" ref="O73:O136" si="19">IF(K73&lt;$B$51,$B$57,0)</f>
        <v>0.32808988764044944</v>
      </c>
      <c r="P73" s="39">
        <f>IF(AND(Eingabe!$B$37&gt;1,$M73&lt;=C$55),C$56,O73)</f>
        <v>0.32808988764044944</v>
      </c>
      <c r="Q73" s="39">
        <f>IF(AND(Eingabe!$B$37&gt;2,$M73&lt;=D$55),D$56,P73)</f>
        <v>0.32808988764044944</v>
      </c>
      <c r="R73" s="39">
        <f>IF(AND(Eingabe!$B$37&gt;3,$M73&lt;=E$55),E$56,Q73)</f>
        <v>0.32808988764044944</v>
      </c>
      <c r="S73" s="39">
        <f>IF(AND(Eingabe!$B$37&gt;4,$M73&lt;=F$55),F$56,R73)</f>
        <v>0.32808988764044944</v>
      </c>
      <c r="T73" s="39">
        <f>IF(AND(Eingabe!$B$37&gt;5,$M73&lt;=G$55),G$56,S73)</f>
        <v>0.32808988764044944</v>
      </c>
      <c r="U73" s="17">
        <f t="shared" si="6"/>
        <v>221.88347777766054</v>
      </c>
      <c r="V73" s="17">
        <f t="shared" si="7"/>
        <v>221.88347777766054</v>
      </c>
      <c r="W73" s="17">
        <f t="shared" si="4"/>
        <v>22.188347777766054</v>
      </c>
      <c r="X73" s="17">
        <f t="shared" si="5"/>
        <v>221.88347777766054</v>
      </c>
    </row>
    <row r="74" spans="1:24" x14ac:dyDescent="0.25">
      <c r="K74" s="70">
        <v>650</v>
      </c>
      <c r="L74" s="39">
        <f t="shared" ref="L74:L137" si="20">IF(K74&gt;$B$10,$B$10,K74)</f>
        <v>650</v>
      </c>
      <c r="M74" s="72">
        <f t="shared" ref="M74:M137" si="21">L74/$B$10</f>
        <v>7.4200913242009128E-2</v>
      </c>
      <c r="N74" s="72">
        <f t="shared" ref="N74:N137" si="22">IF(M74=1,0,1-$G$11*M74^$G$10)</f>
        <v>0.36240893369281091</v>
      </c>
      <c r="O74" s="39">
        <f t="shared" si="19"/>
        <v>0.32808988764044944</v>
      </c>
      <c r="P74" s="39">
        <f>IF(AND(Eingabe!$B$37&gt;1,$M74&lt;=C$55),C$56,O74)</f>
        <v>0.32808988764044944</v>
      </c>
      <c r="Q74" s="39">
        <f>IF(AND(Eingabe!$B$37&gt;2,$M74&lt;=D$55),D$56,P74)</f>
        <v>0.32808988764044944</v>
      </c>
      <c r="R74" s="39">
        <f>IF(AND(Eingabe!$B$37&gt;3,$M74&lt;=E$55),E$56,Q74)</f>
        <v>0.32808988764044944</v>
      </c>
      <c r="S74" s="39">
        <f>IF(AND(Eingabe!$B$37&gt;4,$M74&lt;=F$55),F$56,R74)</f>
        <v>0.32808988764044944</v>
      </c>
      <c r="T74" s="39">
        <f>IF(AND(Eingabe!$B$37&gt;5,$M74&lt;=G$55),G$56,S74)</f>
        <v>0.32808988764044944</v>
      </c>
      <c r="U74" s="17">
        <f t="shared" ref="U74:U137" si="23">N74*$B$8*10</f>
        <v>220.92051437438474</v>
      </c>
      <c r="V74" s="17">
        <f t="shared" si="7"/>
        <v>220.92051437438474</v>
      </c>
      <c r="W74" s="17">
        <f t="shared" ref="W74:W137" si="24">N74*$B$8</f>
        <v>22.092051437438474</v>
      </c>
      <c r="X74" s="17">
        <f t="shared" ref="X74:X137" si="25">W74*10</f>
        <v>220.92051437438474</v>
      </c>
    </row>
    <row r="75" spans="1:24" x14ac:dyDescent="0.25">
      <c r="K75" s="70">
        <v>660</v>
      </c>
      <c r="L75" s="39">
        <f t="shared" si="20"/>
        <v>660</v>
      </c>
      <c r="M75" s="72">
        <f t="shared" si="21"/>
        <v>7.5342465753424653E-2</v>
      </c>
      <c r="N75" s="72">
        <f t="shared" si="22"/>
        <v>0.36084952519648905</v>
      </c>
      <c r="O75" s="39">
        <f t="shared" si="19"/>
        <v>0.32808988764044944</v>
      </c>
      <c r="P75" s="39">
        <f>IF(AND(Eingabe!$B$37&gt;1,$M75&lt;=C$55),C$56,O75)</f>
        <v>0.32808988764044944</v>
      </c>
      <c r="Q75" s="39">
        <f>IF(AND(Eingabe!$B$37&gt;2,$M75&lt;=D$55),D$56,P75)</f>
        <v>0.32808988764044944</v>
      </c>
      <c r="R75" s="39">
        <f>IF(AND(Eingabe!$B$37&gt;3,$M75&lt;=E$55),E$56,Q75)</f>
        <v>0.32808988764044944</v>
      </c>
      <c r="S75" s="39">
        <f>IF(AND(Eingabe!$B$37&gt;4,$M75&lt;=F$55),F$56,R75)</f>
        <v>0.32808988764044944</v>
      </c>
      <c r="T75" s="39">
        <f>IF(AND(Eingabe!$B$37&gt;5,$M75&lt;=G$55),G$56,S75)</f>
        <v>0.32808988764044944</v>
      </c>
      <c r="U75" s="17">
        <f t="shared" si="23"/>
        <v>219.96991604443511</v>
      </c>
      <c r="V75" s="17">
        <f t="shared" ref="V75:V138" si="26">(M75-M74)*$B$10*N75*$B$8</f>
        <v>219.96991604443511</v>
      </c>
      <c r="W75" s="17">
        <f t="shared" si="24"/>
        <v>21.996991604443512</v>
      </c>
      <c r="X75" s="17">
        <f t="shared" si="25"/>
        <v>219.96991604443511</v>
      </c>
    </row>
    <row r="76" spans="1:24" x14ac:dyDescent="0.25">
      <c r="K76" s="70">
        <v>670</v>
      </c>
      <c r="L76" s="39">
        <f t="shared" si="20"/>
        <v>670</v>
      </c>
      <c r="M76" s="72">
        <f t="shared" si="21"/>
        <v>7.6484018264840178E-2</v>
      </c>
      <c r="N76" s="72">
        <f t="shared" si="22"/>
        <v>0.35930983901710656</v>
      </c>
      <c r="O76" s="39">
        <f t="shared" si="19"/>
        <v>0.32808988764044944</v>
      </c>
      <c r="P76" s="39">
        <f>IF(AND(Eingabe!$B$37&gt;1,$M76&lt;=C$55),C$56,O76)</f>
        <v>0.32808988764044944</v>
      </c>
      <c r="Q76" s="39">
        <f>IF(AND(Eingabe!$B$37&gt;2,$M76&lt;=D$55),D$56,P76)</f>
        <v>0.32808988764044944</v>
      </c>
      <c r="R76" s="39">
        <f>IF(AND(Eingabe!$B$37&gt;3,$M76&lt;=E$55),E$56,Q76)</f>
        <v>0.32808988764044944</v>
      </c>
      <c r="S76" s="39">
        <f>IF(AND(Eingabe!$B$37&gt;4,$M76&lt;=F$55),F$56,R76)</f>
        <v>0.32808988764044944</v>
      </c>
      <c r="T76" s="39">
        <f>IF(AND(Eingabe!$B$37&gt;5,$M76&lt;=G$55),G$56,S76)</f>
        <v>0.32808988764044944</v>
      </c>
      <c r="U76" s="17">
        <f t="shared" si="23"/>
        <v>219.03134022275674</v>
      </c>
      <c r="V76" s="17">
        <f t="shared" si="26"/>
        <v>219.03134022275674</v>
      </c>
      <c r="W76" s="17">
        <f t="shared" si="24"/>
        <v>21.903134022275673</v>
      </c>
      <c r="X76" s="17">
        <f t="shared" si="25"/>
        <v>219.03134022275674</v>
      </c>
    </row>
    <row r="77" spans="1:24" x14ac:dyDescent="0.25">
      <c r="K77" s="70">
        <v>680</v>
      </c>
      <c r="L77" s="39">
        <f t="shared" si="20"/>
        <v>680</v>
      </c>
      <c r="M77" s="72">
        <f t="shared" si="21"/>
        <v>7.7625570776255703E-2</v>
      </c>
      <c r="N77" s="72">
        <f t="shared" si="22"/>
        <v>0.35778933686801684</v>
      </c>
      <c r="O77" s="39">
        <f t="shared" si="19"/>
        <v>0.32808988764044944</v>
      </c>
      <c r="P77" s="39">
        <f>IF(AND(Eingabe!$B$37&gt;1,$M77&lt;=C$55),C$56,O77)</f>
        <v>0.32808988764044944</v>
      </c>
      <c r="Q77" s="39">
        <f>IF(AND(Eingabe!$B$37&gt;2,$M77&lt;=D$55),D$56,P77)</f>
        <v>0.32808988764044944</v>
      </c>
      <c r="R77" s="39">
        <f>IF(AND(Eingabe!$B$37&gt;3,$M77&lt;=E$55),E$56,Q77)</f>
        <v>0.32808988764044944</v>
      </c>
      <c r="S77" s="39">
        <f>IF(AND(Eingabe!$B$37&gt;4,$M77&lt;=F$55),F$56,R77)</f>
        <v>0.32808988764044944</v>
      </c>
      <c r="T77" s="39">
        <f>IF(AND(Eingabe!$B$37&gt;5,$M77&lt;=G$55),G$56,S77)</f>
        <v>0.32808988764044944</v>
      </c>
      <c r="U77" s="17">
        <f t="shared" si="23"/>
        <v>218.10445877570888</v>
      </c>
      <c r="V77" s="17">
        <f t="shared" si="26"/>
        <v>218.10445877570891</v>
      </c>
      <c r="W77" s="17">
        <f t="shared" si="24"/>
        <v>21.810445877570888</v>
      </c>
      <c r="X77" s="17">
        <f t="shared" si="25"/>
        <v>218.10445877570888</v>
      </c>
    </row>
    <row r="78" spans="1:24" x14ac:dyDescent="0.25">
      <c r="K78" s="70">
        <v>690</v>
      </c>
      <c r="L78" s="39">
        <f t="shared" si="20"/>
        <v>690</v>
      </c>
      <c r="M78" s="72">
        <f t="shared" si="21"/>
        <v>7.8767123287671229E-2</v>
      </c>
      <c r="N78" s="72">
        <f t="shared" si="22"/>
        <v>0.35628750280776345</v>
      </c>
      <c r="O78" s="39">
        <f t="shared" si="19"/>
        <v>0.32808988764044944</v>
      </c>
      <c r="P78" s="39">
        <f>IF(AND(Eingabe!$B$37&gt;1,$M78&lt;=C$55),C$56,O78)</f>
        <v>0.32808988764044944</v>
      </c>
      <c r="Q78" s="39">
        <f>IF(AND(Eingabe!$B$37&gt;2,$M78&lt;=D$55),D$56,P78)</f>
        <v>0.32808988764044944</v>
      </c>
      <c r="R78" s="39">
        <f>IF(AND(Eingabe!$B$37&gt;3,$M78&lt;=E$55),E$56,Q78)</f>
        <v>0.32808988764044944</v>
      </c>
      <c r="S78" s="39">
        <f>IF(AND(Eingabe!$B$37&gt;4,$M78&lt;=F$55),F$56,R78)</f>
        <v>0.32808988764044944</v>
      </c>
      <c r="T78" s="39">
        <f>IF(AND(Eingabe!$B$37&gt;5,$M78&lt;=G$55),G$56,S78)</f>
        <v>0.32808988764044944</v>
      </c>
      <c r="U78" s="17">
        <f t="shared" si="23"/>
        <v>217.18895719103389</v>
      </c>
      <c r="V78" s="17">
        <f t="shared" si="26"/>
        <v>217.18895719103389</v>
      </c>
      <c r="W78" s="17">
        <f t="shared" si="24"/>
        <v>21.71889571910339</v>
      </c>
      <c r="X78" s="17">
        <f t="shared" si="25"/>
        <v>217.18895719103389</v>
      </c>
    </row>
    <row r="79" spans="1:24" x14ac:dyDescent="0.25">
      <c r="K79" s="70">
        <v>700</v>
      </c>
      <c r="L79" s="39">
        <f t="shared" si="20"/>
        <v>700</v>
      </c>
      <c r="M79" s="72">
        <f t="shared" si="21"/>
        <v>7.9908675799086754E-2</v>
      </c>
      <c r="N79" s="72">
        <f t="shared" si="22"/>
        <v>0.35480384200392168</v>
      </c>
      <c r="O79" s="39">
        <f t="shared" si="19"/>
        <v>0.32808988764044944</v>
      </c>
      <c r="P79" s="39">
        <f>IF(AND(Eingabe!$B$37&gt;1,$M79&lt;=C$55),C$56,O79)</f>
        <v>0.32808988764044944</v>
      </c>
      <c r="Q79" s="39">
        <f>IF(AND(Eingabe!$B$37&gt;2,$M79&lt;=D$55),D$56,P79)</f>
        <v>0.32808988764044944</v>
      </c>
      <c r="R79" s="39">
        <f>IF(AND(Eingabe!$B$37&gt;3,$M79&lt;=E$55),E$56,Q79)</f>
        <v>0.32808988764044944</v>
      </c>
      <c r="S79" s="39">
        <f>IF(AND(Eingabe!$B$37&gt;4,$M79&lt;=F$55),F$56,R79)</f>
        <v>0.32808988764044944</v>
      </c>
      <c r="T79" s="39">
        <f>IF(AND(Eingabe!$B$37&gt;5,$M79&lt;=G$55),G$56,S79)</f>
        <v>0.32808988764044944</v>
      </c>
      <c r="U79" s="17">
        <f t="shared" si="23"/>
        <v>216.28453382430843</v>
      </c>
      <c r="V79" s="17">
        <f t="shared" si="26"/>
        <v>216.28453382430843</v>
      </c>
      <c r="W79" s="17">
        <f t="shared" si="24"/>
        <v>21.628453382430841</v>
      </c>
      <c r="X79" s="17">
        <f t="shared" si="25"/>
        <v>216.28453382430843</v>
      </c>
    </row>
    <row r="80" spans="1:24" x14ac:dyDescent="0.25">
      <c r="K80" s="70">
        <v>710</v>
      </c>
      <c r="L80" s="39">
        <f t="shared" si="20"/>
        <v>710</v>
      </c>
      <c r="M80" s="72">
        <f t="shared" si="21"/>
        <v>8.1050228310502279E-2</v>
      </c>
      <c r="N80" s="72">
        <f t="shared" si="22"/>
        <v>0.35333787958191254</v>
      </c>
      <c r="O80" s="39">
        <f t="shared" si="19"/>
        <v>0.32808988764044944</v>
      </c>
      <c r="P80" s="39">
        <f>IF(AND(Eingabe!$B$37&gt;1,$M80&lt;=C$55),C$56,O80)</f>
        <v>0.32808988764044944</v>
      </c>
      <c r="Q80" s="39">
        <f>IF(AND(Eingabe!$B$37&gt;2,$M80&lt;=D$55),D$56,P80)</f>
        <v>0.32808988764044944</v>
      </c>
      <c r="R80" s="39">
        <f>IF(AND(Eingabe!$B$37&gt;3,$M80&lt;=E$55),E$56,Q80)</f>
        <v>0.32808988764044944</v>
      </c>
      <c r="S80" s="39">
        <f>IF(AND(Eingabe!$B$37&gt;4,$M80&lt;=F$55),F$56,R80)</f>
        <v>0.32808988764044944</v>
      </c>
      <c r="T80" s="39">
        <f>IF(AND(Eingabe!$B$37&gt;5,$M80&lt;=G$55),G$56,S80)</f>
        <v>0.32808988764044944</v>
      </c>
      <c r="U80" s="17">
        <f t="shared" si="23"/>
        <v>215.39089919719328</v>
      </c>
      <c r="V80" s="17">
        <f t="shared" si="26"/>
        <v>215.39089919719325</v>
      </c>
      <c r="W80" s="17">
        <f t="shared" si="24"/>
        <v>21.539089919719327</v>
      </c>
      <c r="X80" s="17">
        <f t="shared" si="25"/>
        <v>215.39089919719328</v>
      </c>
    </row>
    <row r="81" spans="11:24" x14ac:dyDescent="0.25">
      <c r="K81" s="70">
        <v>720</v>
      </c>
      <c r="L81" s="39">
        <f t="shared" si="20"/>
        <v>720</v>
      </c>
      <c r="M81" s="72">
        <f t="shared" si="21"/>
        <v>8.2191780821917804E-2</v>
      </c>
      <c r="N81" s="72">
        <f t="shared" si="22"/>
        <v>0.35188915955183853</v>
      </c>
      <c r="O81" s="39">
        <f t="shared" si="19"/>
        <v>0.32808988764044944</v>
      </c>
      <c r="P81" s="39">
        <f>IF(AND(Eingabe!$B$37&gt;1,$M81&lt;=C$55),C$56,O81)</f>
        <v>0.32808988764044944</v>
      </c>
      <c r="Q81" s="39">
        <f>IF(AND(Eingabe!$B$37&gt;2,$M81&lt;=D$55),D$56,P81)</f>
        <v>0.32808988764044944</v>
      </c>
      <c r="R81" s="39">
        <f>IF(AND(Eingabe!$B$37&gt;3,$M81&lt;=E$55),E$56,Q81)</f>
        <v>0.32808988764044944</v>
      </c>
      <c r="S81" s="39">
        <f>IF(AND(Eingabe!$B$37&gt;4,$M81&lt;=F$55),F$56,R81)</f>
        <v>0.32808988764044944</v>
      </c>
      <c r="T81" s="39">
        <f>IF(AND(Eingabe!$B$37&gt;5,$M81&lt;=G$55),G$56,S81)</f>
        <v>0.32808988764044944</v>
      </c>
      <c r="U81" s="17">
        <f t="shared" si="23"/>
        <v>214.50777534324402</v>
      </c>
      <c r="V81" s="17">
        <f t="shared" si="26"/>
        <v>214.50777534324405</v>
      </c>
      <c r="W81" s="17">
        <f t="shared" si="24"/>
        <v>21.450777534324402</v>
      </c>
      <c r="X81" s="17">
        <f t="shared" si="25"/>
        <v>214.50777534324402</v>
      </c>
    </row>
    <row r="82" spans="11:24" x14ac:dyDescent="0.25">
      <c r="K82" s="70">
        <v>730</v>
      </c>
      <c r="L82" s="39">
        <f t="shared" si="20"/>
        <v>730</v>
      </c>
      <c r="M82" s="72">
        <f t="shared" si="21"/>
        <v>8.3333333333333329E-2</v>
      </c>
      <c r="N82" s="72">
        <f t="shared" si="22"/>
        <v>0.35045724380705046</v>
      </c>
      <c r="O82" s="39">
        <f t="shared" si="19"/>
        <v>0.32808988764044944</v>
      </c>
      <c r="P82" s="39">
        <f>IF(AND(Eingabe!$B$37&gt;1,$M82&lt;=C$55),C$56,O82)</f>
        <v>0.32808988764044944</v>
      </c>
      <c r="Q82" s="39">
        <f>IF(AND(Eingabe!$B$37&gt;2,$M82&lt;=D$55),D$56,P82)</f>
        <v>0.32808988764044944</v>
      </c>
      <c r="R82" s="39">
        <f>IF(AND(Eingabe!$B$37&gt;3,$M82&lt;=E$55),E$56,Q82)</f>
        <v>0.32808988764044944</v>
      </c>
      <c r="S82" s="39">
        <f>IF(AND(Eingabe!$B$37&gt;4,$M82&lt;=F$55),F$56,R82)</f>
        <v>0.32808988764044944</v>
      </c>
      <c r="T82" s="39">
        <f>IF(AND(Eingabe!$B$37&gt;5,$M82&lt;=G$55),G$56,S82)</f>
        <v>0.32808988764044944</v>
      </c>
      <c r="U82" s="17">
        <f t="shared" si="23"/>
        <v>213.63489519744857</v>
      </c>
      <c r="V82" s="17">
        <f t="shared" si="26"/>
        <v>213.63489519744857</v>
      </c>
      <c r="W82" s="17">
        <f t="shared" si="24"/>
        <v>21.363489519744856</v>
      </c>
      <c r="X82" s="17">
        <f t="shared" si="25"/>
        <v>213.63489519744857</v>
      </c>
    </row>
    <row r="83" spans="11:24" x14ac:dyDescent="0.25">
      <c r="K83" s="70">
        <v>740</v>
      </c>
      <c r="L83" s="39">
        <f t="shared" si="20"/>
        <v>740</v>
      </c>
      <c r="M83" s="72">
        <f t="shared" si="21"/>
        <v>8.4474885844748854E-2</v>
      </c>
      <c r="N83" s="72">
        <f t="shared" si="22"/>
        <v>0.34904171118873728</v>
      </c>
      <c r="O83" s="39">
        <f t="shared" si="19"/>
        <v>0.32808988764044944</v>
      </c>
      <c r="P83" s="39">
        <f>IF(AND(Eingabe!$B$37&gt;1,$M83&lt;=C$55),C$56,O83)</f>
        <v>0.32808988764044944</v>
      </c>
      <c r="Q83" s="39">
        <f>IF(AND(Eingabe!$B$37&gt;2,$M83&lt;=D$55),D$56,P83)</f>
        <v>0.32808988764044944</v>
      </c>
      <c r="R83" s="39">
        <f>IF(AND(Eingabe!$B$37&gt;3,$M83&lt;=E$55),E$56,Q83)</f>
        <v>0.32808988764044944</v>
      </c>
      <c r="S83" s="39">
        <f>IF(AND(Eingabe!$B$37&gt;4,$M83&lt;=F$55),F$56,R83)</f>
        <v>0.32808988764044944</v>
      </c>
      <c r="T83" s="39">
        <f>IF(AND(Eingabe!$B$37&gt;5,$M83&lt;=G$55),G$56,S83)</f>
        <v>0.32808988764044944</v>
      </c>
      <c r="U83" s="17">
        <f t="shared" si="23"/>
        <v>212.77200202601108</v>
      </c>
      <c r="V83" s="17">
        <f t="shared" si="26"/>
        <v>212.77200202601111</v>
      </c>
      <c r="W83" s="17">
        <f t="shared" si="24"/>
        <v>21.277200202601108</v>
      </c>
      <c r="X83" s="17">
        <f t="shared" si="25"/>
        <v>212.77200202601108</v>
      </c>
    </row>
    <row r="84" spans="11:24" x14ac:dyDescent="0.25">
      <c r="K84" s="70">
        <v>750</v>
      </c>
      <c r="L84" s="39">
        <f t="shared" si="20"/>
        <v>750</v>
      </c>
      <c r="M84" s="72">
        <f t="shared" si="21"/>
        <v>8.5616438356164379E-2</v>
      </c>
      <c r="N84" s="72">
        <f t="shared" si="22"/>
        <v>0.347642156611358</v>
      </c>
      <c r="O84" s="39">
        <f t="shared" si="19"/>
        <v>0.32808988764044944</v>
      </c>
      <c r="P84" s="39">
        <f>IF(AND(Eingabe!$B$37&gt;1,$M84&lt;=C$55),C$56,O84)</f>
        <v>0.32808988764044944</v>
      </c>
      <c r="Q84" s="39">
        <f>IF(AND(Eingabe!$B$37&gt;2,$M84&lt;=D$55),D$56,P84)</f>
        <v>0.32808988764044944</v>
      </c>
      <c r="R84" s="39">
        <f>IF(AND(Eingabe!$B$37&gt;3,$M84&lt;=E$55),E$56,Q84)</f>
        <v>0.32808988764044944</v>
      </c>
      <c r="S84" s="39">
        <f>IF(AND(Eingabe!$B$37&gt;4,$M84&lt;=F$55),F$56,R84)</f>
        <v>0.32808988764044944</v>
      </c>
      <c r="T84" s="39">
        <f>IF(AND(Eingabe!$B$37&gt;5,$M84&lt;=G$55),G$56,S84)</f>
        <v>0.32808988764044944</v>
      </c>
      <c r="U84" s="17">
        <f t="shared" si="23"/>
        <v>211.91884889322509</v>
      </c>
      <c r="V84" s="17">
        <f t="shared" si="26"/>
        <v>211.91884889322509</v>
      </c>
      <c r="W84" s="17">
        <f t="shared" si="24"/>
        <v>21.191884889322509</v>
      </c>
      <c r="X84" s="17">
        <f t="shared" si="25"/>
        <v>211.91884889322509</v>
      </c>
    </row>
    <row r="85" spans="11:24" x14ac:dyDescent="0.25">
      <c r="K85" s="70">
        <v>760</v>
      </c>
      <c r="L85" s="39">
        <f t="shared" si="20"/>
        <v>760</v>
      </c>
      <c r="M85" s="72">
        <f t="shared" si="21"/>
        <v>8.6757990867579904E-2</v>
      </c>
      <c r="N85" s="72">
        <f t="shared" si="22"/>
        <v>0.34625819024420423</v>
      </c>
      <c r="O85" s="39">
        <f t="shared" si="19"/>
        <v>0.32808988764044944</v>
      </c>
      <c r="P85" s="39">
        <f>IF(AND(Eingabe!$B$37&gt;1,$M85&lt;=C$55),C$56,O85)</f>
        <v>0.32808988764044944</v>
      </c>
      <c r="Q85" s="39">
        <f>IF(AND(Eingabe!$B$37&gt;2,$M85&lt;=D$55),D$56,P85)</f>
        <v>0.32808988764044944</v>
      </c>
      <c r="R85" s="39">
        <f>IF(AND(Eingabe!$B$37&gt;3,$M85&lt;=E$55),E$56,Q85)</f>
        <v>0.32808988764044944</v>
      </c>
      <c r="S85" s="39">
        <f>IF(AND(Eingabe!$B$37&gt;4,$M85&lt;=F$55),F$56,R85)</f>
        <v>0.32808988764044944</v>
      </c>
      <c r="T85" s="39">
        <f>IF(AND(Eingabe!$B$37&gt;5,$M85&lt;=G$55),G$56,S85)</f>
        <v>0.32808988764044944</v>
      </c>
      <c r="U85" s="17">
        <f t="shared" si="23"/>
        <v>211.07519816256286</v>
      </c>
      <c r="V85" s="17">
        <f t="shared" si="26"/>
        <v>211.07519816256286</v>
      </c>
      <c r="W85" s="17">
        <f t="shared" si="24"/>
        <v>21.107519816256286</v>
      </c>
      <c r="X85" s="17">
        <f t="shared" si="25"/>
        <v>211.07519816256286</v>
      </c>
    </row>
    <row r="86" spans="11:24" x14ac:dyDescent="0.25">
      <c r="K86" s="70">
        <v>770</v>
      </c>
      <c r="L86" s="39">
        <f t="shared" si="20"/>
        <v>770</v>
      </c>
      <c r="M86" s="72">
        <f t="shared" si="21"/>
        <v>8.7899543378995429E-2</v>
      </c>
      <c r="N86" s="72">
        <f t="shared" si="22"/>
        <v>0.34488943674480332</v>
      </c>
      <c r="O86" s="39">
        <f t="shared" si="19"/>
        <v>0.32808988764044944</v>
      </c>
      <c r="P86" s="39">
        <f>IF(AND(Eingabe!$B$37&gt;1,$M86&lt;=C$55),C$56,O86)</f>
        <v>0.32808988764044944</v>
      </c>
      <c r="Q86" s="39">
        <f>IF(AND(Eingabe!$B$37&gt;2,$M86&lt;=D$55),D$56,P86)</f>
        <v>0.32808988764044944</v>
      </c>
      <c r="R86" s="39">
        <f>IF(AND(Eingabe!$B$37&gt;3,$M86&lt;=E$55),E$56,Q86)</f>
        <v>0.32808988764044944</v>
      </c>
      <c r="S86" s="39">
        <f>IF(AND(Eingabe!$B$37&gt;4,$M86&lt;=F$55),F$56,R86)</f>
        <v>0.32808988764044944</v>
      </c>
      <c r="T86" s="39">
        <f>IF(AND(Eingabe!$B$37&gt;5,$M86&lt;=G$55),G$56,S86)</f>
        <v>0.32808988764044944</v>
      </c>
      <c r="U86" s="17">
        <f t="shared" si="23"/>
        <v>210.24082102936643</v>
      </c>
      <c r="V86" s="17">
        <f t="shared" si="26"/>
        <v>210.2408210293664</v>
      </c>
      <c r="W86" s="17">
        <f t="shared" si="24"/>
        <v>21.024082102936642</v>
      </c>
      <c r="X86" s="17">
        <f t="shared" si="25"/>
        <v>210.24082102936643</v>
      </c>
    </row>
    <row r="87" spans="11:24" x14ac:dyDescent="0.25">
      <c r="K87" s="70">
        <v>780</v>
      </c>
      <c r="L87" s="39">
        <f t="shared" si="20"/>
        <v>780</v>
      </c>
      <c r="M87" s="72">
        <f t="shared" si="21"/>
        <v>8.9041095890410954E-2</v>
      </c>
      <c r="N87" s="72">
        <f t="shared" si="22"/>
        <v>0.3435355345402491</v>
      </c>
      <c r="O87" s="39">
        <f t="shared" si="19"/>
        <v>0.32808988764044944</v>
      </c>
      <c r="P87" s="39">
        <f>IF(AND(Eingabe!$B$37&gt;1,$M87&lt;=C$55),C$56,O87)</f>
        <v>0.32808988764044944</v>
      </c>
      <c r="Q87" s="39">
        <f>IF(AND(Eingabe!$B$37&gt;2,$M87&lt;=D$55),D$56,P87)</f>
        <v>0.32808988764044944</v>
      </c>
      <c r="R87" s="39">
        <f>IF(AND(Eingabe!$B$37&gt;3,$M87&lt;=E$55),E$56,Q87)</f>
        <v>0.32808988764044944</v>
      </c>
      <c r="S87" s="39">
        <f>IF(AND(Eingabe!$B$37&gt;4,$M87&lt;=F$55),F$56,R87)</f>
        <v>0.32808988764044944</v>
      </c>
      <c r="T87" s="39">
        <f>IF(AND(Eingabe!$B$37&gt;5,$M87&lt;=G$55),G$56,S87)</f>
        <v>0.32808988764044944</v>
      </c>
      <c r="U87" s="17">
        <f t="shared" si="23"/>
        <v>209.4154970827546</v>
      </c>
      <c r="V87" s="17">
        <f t="shared" si="26"/>
        <v>209.4154970827546</v>
      </c>
      <c r="W87" s="17">
        <f t="shared" si="24"/>
        <v>20.94154970827546</v>
      </c>
      <c r="X87" s="17">
        <f t="shared" si="25"/>
        <v>209.4154970827546</v>
      </c>
    </row>
    <row r="88" spans="11:24" x14ac:dyDescent="0.25">
      <c r="K88" s="70">
        <v>790</v>
      </c>
      <c r="L88" s="39">
        <f t="shared" si="20"/>
        <v>790</v>
      </c>
      <c r="M88" s="72">
        <f t="shared" si="21"/>
        <v>9.0182648401826479E-2</v>
      </c>
      <c r="N88" s="72">
        <f t="shared" si="22"/>
        <v>0.34219613515289438</v>
      </c>
      <c r="O88" s="39">
        <f t="shared" si="19"/>
        <v>0.32808988764044944</v>
      </c>
      <c r="P88" s="39">
        <f>IF(AND(Eingabe!$B$37&gt;1,$M88&lt;=C$55),C$56,O88)</f>
        <v>0.32808988764044944</v>
      </c>
      <c r="Q88" s="39">
        <f>IF(AND(Eingabe!$B$37&gt;2,$M88&lt;=D$55),D$56,P88)</f>
        <v>0.32808988764044944</v>
      </c>
      <c r="R88" s="39">
        <f>IF(AND(Eingabe!$B$37&gt;3,$M88&lt;=E$55),E$56,Q88)</f>
        <v>0.32808988764044944</v>
      </c>
      <c r="S88" s="39">
        <f>IF(AND(Eingabe!$B$37&gt;4,$M88&lt;=F$55),F$56,R88)</f>
        <v>0.32808988764044944</v>
      </c>
      <c r="T88" s="39">
        <f>IF(AND(Eingabe!$B$37&gt;5,$M88&lt;=G$55),G$56,S88)</f>
        <v>0.32808988764044944</v>
      </c>
      <c r="U88" s="17">
        <f t="shared" si="23"/>
        <v>208.59901389457261</v>
      </c>
      <c r="V88" s="17">
        <f t="shared" si="26"/>
        <v>208.59901389457261</v>
      </c>
      <c r="W88" s="17">
        <f t="shared" si="24"/>
        <v>20.85990138945726</v>
      </c>
      <c r="X88" s="17">
        <f t="shared" si="25"/>
        <v>208.59901389457261</v>
      </c>
    </row>
    <row r="89" spans="11:24" x14ac:dyDescent="0.25">
      <c r="K89" s="70">
        <v>800</v>
      </c>
      <c r="L89" s="39">
        <f t="shared" si="20"/>
        <v>800</v>
      </c>
      <c r="M89" s="72">
        <f t="shared" si="21"/>
        <v>9.1324200913242004E-2</v>
      </c>
      <c r="N89" s="72">
        <f t="shared" si="22"/>
        <v>0.34087090256714003</v>
      </c>
      <c r="O89" s="39">
        <f t="shared" si="19"/>
        <v>0.32808988764044944</v>
      </c>
      <c r="P89" s="39">
        <f>IF(AND(Eingabe!$B$37&gt;1,$M89&lt;=C$55),C$56,O89)</f>
        <v>0.32808988764044944</v>
      </c>
      <c r="Q89" s="39">
        <f>IF(AND(Eingabe!$B$37&gt;2,$M89&lt;=D$55),D$56,P89)</f>
        <v>0.32808988764044944</v>
      </c>
      <c r="R89" s="39">
        <f>IF(AND(Eingabe!$B$37&gt;3,$M89&lt;=E$55),E$56,Q89)</f>
        <v>0.32808988764044944</v>
      </c>
      <c r="S89" s="39">
        <f>IF(AND(Eingabe!$B$37&gt;4,$M89&lt;=F$55),F$56,R89)</f>
        <v>0.32808988764044944</v>
      </c>
      <c r="T89" s="39">
        <f>IF(AND(Eingabe!$B$37&gt;5,$M89&lt;=G$55),G$56,S89)</f>
        <v>0.32808988764044944</v>
      </c>
      <c r="U89" s="17">
        <f t="shared" si="23"/>
        <v>207.79116663339357</v>
      </c>
      <c r="V89" s="17">
        <f t="shared" si="26"/>
        <v>207.79116663339357</v>
      </c>
      <c r="W89" s="17">
        <f t="shared" si="24"/>
        <v>20.779116663339359</v>
      </c>
      <c r="X89" s="17">
        <f t="shared" si="25"/>
        <v>207.79116663339357</v>
      </c>
    </row>
    <row r="90" spans="11:24" x14ac:dyDescent="0.25">
      <c r="K90" s="70">
        <v>810</v>
      </c>
      <c r="L90" s="39">
        <f t="shared" si="20"/>
        <v>810</v>
      </c>
      <c r="M90" s="72">
        <f t="shared" si="21"/>
        <v>9.2465753424657529E-2</v>
      </c>
      <c r="N90" s="72">
        <f t="shared" si="22"/>
        <v>0.33955951263433581</v>
      </c>
      <c r="O90" s="39">
        <f t="shared" si="19"/>
        <v>0.32808988764044944</v>
      </c>
      <c r="P90" s="39">
        <f>IF(AND(Eingabe!$B$37&gt;1,$M90&lt;=C$55),C$56,O90)</f>
        <v>0.32808988764044944</v>
      </c>
      <c r="Q90" s="39">
        <f>IF(AND(Eingabe!$B$37&gt;2,$M90&lt;=D$55),D$56,P90)</f>
        <v>0.32808988764044944</v>
      </c>
      <c r="R90" s="39">
        <f>IF(AND(Eingabe!$B$37&gt;3,$M90&lt;=E$55),E$56,Q90)</f>
        <v>0.32808988764044944</v>
      </c>
      <c r="S90" s="39">
        <f>IF(AND(Eingabe!$B$37&gt;4,$M90&lt;=F$55),F$56,R90)</f>
        <v>0.32808988764044944</v>
      </c>
      <c r="T90" s="39">
        <f>IF(AND(Eingabe!$B$37&gt;5,$M90&lt;=G$55),G$56,S90)</f>
        <v>0.32808988764044944</v>
      </c>
      <c r="U90" s="17">
        <f t="shared" si="23"/>
        <v>206.99175770175265</v>
      </c>
      <c r="V90" s="17">
        <f t="shared" si="26"/>
        <v>206.99175770175265</v>
      </c>
      <c r="W90" s="17">
        <f t="shared" si="24"/>
        <v>20.699175770175266</v>
      </c>
      <c r="X90" s="17">
        <f t="shared" si="25"/>
        <v>206.99175770175265</v>
      </c>
    </row>
    <row r="91" spans="11:24" x14ac:dyDescent="0.25">
      <c r="K91" s="70">
        <v>820</v>
      </c>
      <c r="L91" s="39">
        <f t="shared" si="20"/>
        <v>820</v>
      </c>
      <c r="M91" s="72">
        <f t="shared" si="21"/>
        <v>9.3607305936073054E-2</v>
      </c>
      <c r="N91" s="72">
        <f t="shared" si="22"/>
        <v>0.33826165251306195</v>
      </c>
      <c r="O91" s="39">
        <f t="shared" si="19"/>
        <v>0.32808988764044944</v>
      </c>
      <c r="P91" s="39">
        <f>IF(AND(Eingabe!$B$37&gt;1,$M91&lt;=C$55),C$56,O91)</f>
        <v>0.32808988764044944</v>
      </c>
      <c r="Q91" s="39">
        <f>IF(AND(Eingabe!$B$37&gt;2,$M91&lt;=D$55),D$56,P91)</f>
        <v>0.32808988764044944</v>
      </c>
      <c r="R91" s="39">
        <f>IF(AND(Eingabe!$B$37&gt;3,$M91&lt;=E$55),E$56,Q91)</f>
        <v>0.32808988764044944</v>
      </c>
      <c r="S91" s="39">
        <f>IF(AND(Eingabe!$B$37&gt;4,$M91&lt;=F$55),F$56,R91)</f>
        <v>0.32808988764044944</v>
      </c>
      <c r="T91" s="39">
        <f>IF(AND(Eingabe!$B$37&gt;5,$M91&lt;=G$55),G$56,S91)</f>
        <v>0.32808988764044944</v>
      </c>
      <c r="U91" s="17">
        <f t="shared" si="23"/>
        <v>206.20059639494872</v>
      </c>
      <c r="V91" s="17">
        <f t="shared" si="26"/>
        <v>206.20059639494872</v>
      </c>
      <c r="W91" s="17">
        <f t="shared" si="24"/>
        <v>20.620059639494873</v>
      </c>
      <c r="X91" s="17">
        <f t="shared" si="25"/>
        <v>206.20059639494872</v>
      </c>
    </row>
    <row r="92" spans="11:24" x14ac:dyDescent="0.25">
      <c r="K92" s="70">
        <v>830</v>
      </c>
      <c r="L92" s="39">
        <f t="shared" si="20"/>
        <v>830</v>
      </c>
      <c r="M92" s="72">
        <f t="shared" si="21"/>
        <v>9.4748858447488579E-2</v>
      </c>
      <c r="N92" s="72">
        <f t="shared" si="22"/>
        <v>0.33697702014227948</v>
      </c>
      <c r="O92" s="39">
        <f t="shared" si="19"/>
        <v>0.32808988764044944</v>
      </c>
      <c r="P92" s="39">
        <f>IF(AND(Eingabe!$B$37&gt;1,$M92&lt;=C$55),C$56,O92)</f>
        <v>0.32808988764044944</v>
      </c>
      <c r="Q92" s="39">
        <f>IF(AND(Eingabe!$B$37&gt;2,$M92&lt;=D$55),D$56,P92)</f>
        <v>0.32808988764044944</v>
      </c>
      <c r="R92" s="39">
        <f>IF(AND(Eingabe!$B$37&gt;3,$M92&lt;=E$55),E$56,Q92)</f>
        <v>0.32808988764044944</v>
      </c>
      <c r="S92" s="39">
        <f>IF(AND(Eingabe!$B$37&gt;4,$M92&lt;=F$55),F$56,R92)</f>
        <v>0.32808988764044944</v>
      </c>
      <c r="T92" s="39">
        <f>IF(AND(Eingabe!$B$37&gt;5,$M92&lt;=G$55),G$56,S92)</f>
        <v>0.32808988764044944</v>
      </c>
      <c r="U92" s="17">
        <f t="shared" si="23"/>
        <v>205.4174985798827</v>
      </c>
      <c r="V92" s="17">
        <f t="shared" si="26"/>
        <v>205.4174985798827</v>
      </c>
      <c r="W92" s="17">
        <f t="shared" si="24"/>
        <v>20.541749857988272</v>
      </c>
      <c r="X92" s="17">
        <f t="shared" si="25"/>
        <v>205.4174985798827</v>
      </c>
    </row>
    <row r="93" spans="11:24" x14ac:dyDescent="0.25">
      <c r="K93" s="70">
        <v>840</v>
      </c>
      <c r="L93" s="39">
        <f t="shared" si="20"/>
        <v>840</v>
      </c>
      <c r="M93" s="72">
        <f t="shared" si="21"/>
        <v>9.5890410958904104E-2</v>
      </c>
      <c r="N93" s="72">
        <f t="shared" si="22"/>
        <v>0.33570532374505313</v>
      </c>
      <c r="O93" s="39">
        <f t="shared" si="19"/>
        <v>0.32808988764044944</v>
      </c>
      <c r="P93" s="39">
        <f>IF(AND(Eingabe!$B$37&gt;1,$M93&lt;=C$55),C$56,O93)</f>
        <v>0.32808988764044944</v>
      </c>
      <c r="Q93" s="39">
        <f>IF(AND(Eingabe!$B$37&gt;2,$M93&lt;=D$55),D$56,P93)</f>
        <v>0.32808988764044944</v>
      </c>
      <c r="R93" s="39">
        <f>IF(AND(Eingabe!$B$37&gt;3,$M93&lt;=E$55),E$56,Q93)</f>
        <v>0.32808988764044944</v>
      </c>
      <c r="S93" s="39">
        <f>IF(AND(Eingabe!$B$37&gt;4,$M93&lt;=F$55),F$56,R93)</f>
        <v>0.32808988764044944</v>
      </c>
      <c r="T93" s="39">
        <f>IF(AND(Eingabe!$B$37&gt;5,$M93&lt;=G$55),G$56,S93)</f>
        <v>0.32808988764044944</v>
      </c>
      <c r="U93" s="17">
        <f t="shared" si="23"/>
        <v>204.64228639253238</v>
      </c>
      <c r="V93" s="17">
        <f t="shared" si="26"/>
        <v>204.64228639253238</v>
      </c>
      <c r="W93" s="17">
        <f t="shared" si="24"/>
        <v>20.464228639253239</v>
      </c>
      <c r="X93" s="17">
        <f t="shared" si="25"/>
        <v>204.64228639253238</v>
      </c>
    </row>
    <row r="94" spans="11:24" x14ac:dyDescent="0.25">
      <c r="K94" s="70">
        <v>850</v>
      </c>
      <c r="L94" s="39">
        <f t="shared" si="20"/>
        <v>850</v>
      </c>
      <c r="M94" s="72">
        <f t="shared" si="21"/>
        <v>9.7031963470319629E-2</v>
      </c>
      <c r="N94" s="72">
        <f t="shared" si="22"/>
        <v>0.3344462813607284</v>
      </c>
      <c r="O94" s="39">
        <f t="shared" si="19"/>
        <v>0.32808988764044944</v>
      </c>
      <c r="P94" s="39">
        <f>IF(AND(Eingabe!$B$37&gt;1,$M94&lt;=C$55),C$56,O94)</f>
        <v>0.32808988764044944</v>
      </c>
      <c r="Q94" s="39">
        <f>IF(AND(Eingabe!$B$37&gt;2,$M94&lt;=D$55),D$56,P94)</f>
        <v>0.32808988764044944</v>
      </c>
      <c r="R94" s="39">
        <f>IF(AND(Eingabe!$B$37&gt;3,$M94&lt;=E$55),E$56,Q94)</f>
        <v>0.32808988764044944</v>
      </c>
      <c r="S94" s="39">
        <f>IF(AND(Eingabe!$B$37&gt;4,$M94&lt;=F$55),F$56,R94)</f>
        <v>0.32808988764044944</v>
      </c>
      <c r="T94" s="39">
        <f>IF(AND(Eingabe!$B$37&gt;5,$M94&lt;=G$55),G$56,S94)</f>
        <v>0.32808988764044944</v>
      </c>
      <c r="U94" s="17">
        <f t="shared" si="23"/>
        <v>203.87478795277278</v>
      </c>
      <c r="V94" s="17">
        <f t="shared" si="26"/>
        <v>203.87478795277278</v>
      </c>
      <c r="W94" s="17">
        <f t="shared" si="24"/>
        <v>20.387478795277278</v>
      </c>
      <c r="X94" s="17">
        <f t="shared" si="25"/>
        <v>203.87478795277278</v>
      </c>
    </row>
    <row r="95" spans="11:24" x14ac:dyDescent="0.25">
      <c r="K95" s="70">
        <v>860</v>
      </c>
      <c r="L95" s="39">
        <f t="shared" si="20"/>
        <v>860</v>
      </c>
      <c r="M95" s="72">
        <f t="shared" si="21"/>
        <v>9.8173515981735154E-2</v>
      </c>
      <c r="N95" s="72">
        <f t="shared" si="22"/>
        <v>0.33319962040361772</v>
      </c>
      <c r="O95" s="39">
        <f t="shared" si="19"/>
        <v>0.32808988764044944</v>
      </c>
      <c r="P95" s="39">
        <f>IF(AND(Eingabe!$B$37&gt;1,$M95&lt;=C$55),C$56,O95)</f>
        <v>0.32808988764044944</v>
      </c>
      <c r="Q95" s="39">
        <f>IF(AND(Eingabe!$B$37&gt;2,$M95&lt;=D$55),D$56,P95)</f>
        <v>0.32808988764044944</v>
      </c>
      <c r="R95" s="39">
        <f>IF(AND(Eingabe!$B$37&gt;3,$M95&lt;=E$55),E$56,Q95)</f>
        <v>0.32808988764044944</v>
      </c>
      <c r="S95" s="39">
        <f>IF(AND(Eingabe!$B$37&gt;4,$M95&lt;=F$55),F$56,R95)</f>
        <v>0.32808988764044944</v>
      </c>
      <c r="T95" s="39">
        <f>IF(AND(Eingabe!$B$37&gt;5,$M95&lt;=G$55),G$56,S95)</f>
        <v>0.32808988764044944</v>
      </c>
      <c r="U95" s="17">
        <f t="shared" si="23"/>
        <v>203.11483709535599</v>
      </c>
      <c r="V95" s="17">
        <f t="shared" si="26"/>
        <v>203.11483709535602</v>
      </c>
      <c r="W95" s="17">
        <f t="shared" si="24"/>
        <v>20.311483709535601</v>
      </c>
      <c r="X95" s="17">
        <f t="shared" si="25"/>
        <v>203.11483709535599</v>
      </c>
    </row>
    <row r="96" spans="11:24" x14ac:dyDescent="0.25">
      <c r="K96" s="70">
        <v>870</v>
      </c>
      <c r="L96" s="39">
        <f t="shared" si="20"/>
        <v>870</v>
      </c>
      <c r="M96" s="72">
        <f t="shared" si="21"/>
        <v>9.9315068493150679E-2</v>
      </c>
      <c r="N96" s="72">
        <f t="shared" si="22"/>
        <v>0.331965077246405</v>
      </c>
      <c r="O96" s="39">
        <f t="shared" si="19"/>
        <v>0.32808988764044944</v>
      </c>
      <c r="P96" s="39">
        <f>IF(AND(Eingabe!$B$37&gt;1,$M96&lt;=C$55),C$56,O96)</f>
        <v>0.32808988764044944</v>
      </c>
      <c r="Q96" s="39">
        <f>IF(AND(Eingabe!$B$37&gt;2,$M96&lt;=D$55),D$56,P96)</f>
        <v>0.32808988764044944</v>
      </c>
      <c r="R96" s="39">
        <f>IF(AND(Eingabe!$B$37&gt;3,$M96&lt;=E$55),E$56,Q96)</f>
        <v>0.32808988764044944</v>
      </c>
      <c r="S96" s="39">
        <f>IF(AND(Eingabe!$B$37&gt;4,$M96&lt;=F$55),F$56,R96)</f>
        <v>0.32808988764044944</v>
      </c>
      <c r="T96" s="39">
        <f>IF(AND(Eingabe!$B$37&gt;5,$M96&lt;=G$55),G$56,S96)</f>
        <v>0.32808988764044944</v>
      </c>
      <c r="U96" s="17">
        <f t="shared" si="23"/>
        <v>202.36227311595923</v>
      </c>
      <c r="V96" s="17">
        <f t="shared" si="26"/>
        <v>202.36227311595923</v>
      </c>
      <c r="W96" s="17">
        <f t="shared" si="24"/>
        <v>20.236227311595922</v>
      </c>
      <c r="X96" s="17">
        <f t="shared" si="25"/>
        <v>202.36227311595923</v>
      </c>
    </row>
    <row r="97" spans="11:24" x14ac:dyDescent="0.25">
      <c r="K97" s="70">
        <v>880</v>
      </c>
      <c r="L97" s="39">
        <f t="shared" si="20"/>
        <v>880</v>
      </c>
      <c r="M97" s="72">
        <f t="shared" si="21"/>
        <v>0.1004566210045662</v>
      </c>
      <c r="N97" s="72">
        <f t="shared" si="22"/>
        <v>0.33074239682661755</v>
      </c>
      <c r="O97" s="39">
        <f t="shared" si="19"/>
        <v>0.32808988764044944</v>
      </c>
      <c r="P97" s="39">
        <f>IF(AND(Eingabe!$B$37&gt;1,$M97&lt;=C$55),C$56,O97)</f>
        <v>0.32808988764044944</v>
      </c>
      <c r="Q97" s="39">
        <f>IF(AND(Eingabe!$B$37&gt;2,$M97&lt;=D$55),D$56,P97)</f>
        <v>0.32808988764044944</v>
      </c>
      <c r="R97" s="39">
        <f>IF(AND(Eingabe!$B$37&gt;3,$M97&lt;=E$55),E$56,Q97)</f>
        <v>0.32808988764044944</v>
      </c>
      <c r="S97" s="39">
        <f>IF(AND(Eingabe!$B$37&gt;4,$M97&lt;=F$55),F$56,R97)</f>
        <v>0.32808988764044944</v>
      </c>
      <c r="T97" s="39">
        <f>IF(AND(Eingabe!$B$37&gt;5,$M97&lt;=G$55),G$56,S97)</f>
        <v>0.32808988764044944</v>
      </c>
      <c r="U97" s="17">
        <f t="shared" si="23"/>
        <v>201.61694053129426</v>
      </c>
      <c r="V97" s="17">
        <f t="shared" si="26"/>
        <v>201.61694053129426</v>
      </c>
      <c r="W97" s="17">
        <f t="shared" si="24"/>
        <v>20.161694053129427</v>
      </c>
      <c r="X97" s="17">
        <f t="shared" si="25"/>
        <v>201.61694053129426</v>
      </c>
    </row>
    <row r="98" spans="11:24" x14ac:dyDescent="0.25">
      <c r="K98" s="70">
        <v>890</v>
      </c>
      <c r="L98" s="39">
        <f t="shared" si="20"/>
        <v>890</v>
      </c>
      <c r="M98" s="72">
        <f t="shared" si="21"/>
        <v>0.10159817351598173</v>
      </c>
      <c r="N98" s="72">
        <f t="shared" si="22"/>
        <v>0.32953133227463871</v>
      </c>
      <c r="O98" s="39">
        <f t="shared" si="19"/>
        <v>0.32808988764044944</v>
      </c>
      <c r="P98" s="39">
        <f>IF(AND(Eingabe!$B$37&gt;1,$M98&lt;=C$55),C$56,O98)</f>
        <v>0.32808988764044944</v>
      </c>
      <c r="Q98" s="39">
        <f>IF(AND(Eingabe!$B$37&gt;2,$M98&lt;=D$55),D$56,P98)</f>
        <v>0.32808988764044944</v>
      </c>
      <c r="R98" s="39">
        <f>IF(AND(Eingabe!$B$37&gt;3,$M98&lt;=E$55),E$56,Q98)</f>
        <v>0.32808988764044944</v>
      </c>
      <c r="S98" s="39">
        <f>IF(AND(Eingabe!$B$37&gt;4,$M98&lt;=F$55),F$56,R98)</f>
        <v>0.32808988764044944</v>
      </c>
      <c r="T98" s="39">
        <f>IF(AND(Eingabe!$B$37&gt;5,$M98&lt;=G$55),G$56,S98)</f>
        <v>0.32808988764044944</v>
      </c>
      <c r="U98" s="17">
        <f t="shared" si="23"/>
        <v>200.87868885234826</v>
      </c>
      <c r="V98" s="17">
        <f t="shared" si="26"/>
        <v>200.87868885234826</v>
      </c>
      <c r="W98" s="17">
        <f t="shared" si="24"/>
        <v>20.087868885234826</v>
      </c>
      <c r="X98" s="17">
        <f t="shared" si="25"/>
        <v>200.87868885234826</v>
      </c>
    </row>
    <row r="99" spans="11:24" x14ac:dyDescent="0.25">
      <c r="K99" s="70">
        <v>900</v>
      </c>
      <c r="L99" s="39">
        <f t="shared" si="20"/>
        <v>900</v>
      </c>
      <c r="M99" s="72">
        <f t="shared" si="21"/>
        <v>0.10273972602739725</v>
      </c>
      <c r="N99" s="72">
        <f t="shared" si="22"/>
        <v>0.32833164456185848</v>
      </c>
      <c r="O99" s="39">
        <f t="shared" si="19"/>
        <v>0.32808988764044944</v>
      </c>
      <c r="P99" s="39">
        <f>IF(AND(Eingabe!$B$37&gt;1,$M99&lt;=C$55),C$56,O99)</f>
        <v>0.32808988764044944</v>
      </c>
      <c r="Q99" s="39">
        <f>IF(AND(Eingabe!$B$37&gt;2,$M99&lt;=D$55),D$56,P99)</f>
        <v>0.32808988764044944</v>
      </c>
      <c r="R99" s="39">
        <f>IF(AND(Eingabe!$B$37&gt;3,$M99&lt;=E$55),E$56,Q99)</f>
        <v>0.32808988764044944</v>
      </c>
      <c r="S99" s="39">
        <f>IF(AND(Eingabe!$B$37&gt;4,$M99&lt;=F$55),F$56,R99)</f>
        <v>0.32808988764044944</v>
      </c>
      <c r="T99" s="39">
        <f>IF(AND(Eingabe!$B$37&gt;5,$M99&lt;=G$55),G$56,S99)</f>
        <v>0.32808988764044944</v>
      </c>
      <c r="U99" s="17">
        <f t="shared" si="23"/>
        <v>200.14737236990004</v>
      </c>
      <c r="V99" s="17">
        <f t="shared" si="26"/>
        <v>200.14737236990004</v>
      </c>
      <c r="W99" s="17">
        <f t="shared" si="24"/>
        <v>20.014737236990005</v>
      </c>
      <c r="X99" s="17">
        <f t="shared" si="25"/>
        <v>200.14737236990004</v>
      </c>
    </row>
    <row r="100" spans="11:24" x14ac:dyDescent="0.25">
      <c r="K100" s="70">
        <v>910</v>
      </c>
      <c r="L100" s="39">
        <f t="shared" si="20"/>
        <v>910</v>
      </c>
      <c r="M100" s="72">
        <f t="shared" si="21"/>
        <v>0.10388127853881278</v>
      </c>
      <c r="N100" s="72">
        <f t="shared" si="22"/>
        <v>0.32714310216765785</v>
      </c>
      <c r="O100" s="39">
        <f t="shared" si="19"/>
        <v>0.32808988764044944</v>
      </c>
      <c r="P100" s="39">
        <f>IF(AND(Eingabe!$B$37&gt;1,$M100&lt;=C$55),C$56,O100)</f>
        <v>0.32808988764044944</v>
      </c>
      <c r="Q100" s="39">
        <f>IF(AND(Eingabe!$B$37&gt;2,$M100&lt;=D$55),D$56,P100)</f>
        <v>0.32808988764044944</v>
      </c>
      <c r="R100" s="39">
        <f>IF(AND(Eingabe!$B$37&gt;3,$M100&lt;=E$55),E$56,Q100)</f>
        <v>0.32808988764044944</v>
      </c>
      <c r="S100" s="39">
        <f>IF(AND(Eingabe!$B$37&gt;4,$M100&lt;=F$55),F$56,R100)</f>
        <v>0.32808988764044944</v>
      </c>
      <c r="T100" s="39">
        <f>IF(AND(Eingabe!$B$37&gt;5,$M100&lt;=G$55),G$56,S100)</f>
        <v>0.32808988764044944</v>
      </c>
      <c r="U100" s="17">
        <f t="shared" si="23"/>
        <v>199.42284995151743</v>
      </c>
      <c r="V100" s="17">
        <f t="shared" si="26"/>
        <v>199.42284995151746</v>
      </c>
      <c r="W100" s="17">
        <f t="shared" si="24"/>
        <v>19.942284995151745</v>
      </c>
      <c r="X100" s="17">
        <f t="shared" si="25"/>
        <v>199.42284995151743</v>
      </c>
    </row>
    <row r="101" spans="11:24" x14ac:dyDescent="0.25">
      <c r="K101" s="70">
        <v>920</v>
      </c>
      <c r="L101" s="39">
        <f t="shared" si="20"/>
        <v>920</v>
      </c>
      <c r="M101" s="72">
        <f t="shared" si="21"/>
        <v>0.1050228310502283</v>
      </c>
      <c r="N101" s="72">
        <f t="shared" si="22"/>
        <v>0.32596548076402621</v>
      </c>
      <c r="O101" s="39">
        <f t="shared" si="19"/>
        <v>0.32808988764044944</v>
      </c>
      <c r="P101" s="39">
        <f>IF(AND(Eingabe!$B$37&gt;1,$M101&lt;=C$55),C$56,O101)</f>
        <v>0.32808988764044944</v>
      </c>
      <c r="Q101" s="39">
        <f>IF(AND(Eingabe!$B$37&gt;2,$M101&lt;=D$55),D$56,P101)</f>
        <v>0.32808988764044944</v>
      </c>
      <c r="R101" s="39">
        <f>IF(AND(Eingabe!$B$37&gt;3,$M101&lt;=E$55),E$56,Q101)</f>
        <v>0.32808988764044944</v>
      </c>
      <c r="S101" s="39">
        <f>IF(AND(Eingabe!$B$37&gt;4,$M101&lt;=F$55),F$56,R101)</f>
        <v>0.32808988764044944</v>
      </c>
      <c r="T101" s="39">
        <f>IF(AND(Eingabe!$B$37&gt;5,$M101&lt;=G$55),G$56,S101)</f>
        <v>0.32808988764044944</v>
      </c>
      <c r="U101" s="17">
        <f t="shared" si="23"/>
        <v>198.70498484930366</v>
      </c>
      <c r="V101" s="17">
        <f t="shared" si="26"/>
        <v>198.70498484930366</v>
      </c>
      <c r="W101" s="17">
        <f t="shared" si="24"/>
        <v>19.870498484930366</v>
      </c>
      <c r="X101" s="17">
        <f t="shared" si="25"/>
        <v>198.70498484930366</v>
      </c>
    </row>
    <row r="102" spans="11:24" x14ac:dyDescent="0.25">
      <c r="K102" s="70">
        <v>930</v>
      </c>
      <c r="L102" s="39">
        <f t="shared" si="20"/>
        <v>930</v>
      </c>
      <c r="M102" s="72">
        <f t="shared" si="21"/>
        <v>0.10616438356164383</v>
      </c>
      <c r="N102" s="72">
        <f t="shared" si="22"/>
        <v>0.32479856291669529</v>
      </c>
      <c r="O102" s="39">
        <f t="shared" si="19"/>
        <v>0.32808988764044944</v>
      </c>
      <c r="P102" s="39">
        <f>IF(AND(Eingabe!$B$37&gt;1,$M102&lt;=C$55),C$56,O102)</f>
        <v>0.32808988764044944</v>
      </c>
      <c r="Q102" s="39">
        <f>IF(AND(Eingabe!$B$37&gt;2,$M102&lt;=D$55),D$56,P102)</f>
        <v>0.32808988764044944</v>
      </c>
      <c r="R102" s="39">
        <f>IF(AND(Eingabe!$B$37&gt;3,$M102&lt;=E$55),E$56,Q102)</f>
        <v>0.32808988764044944</v>
      </c>
      <c r="S102" s="39">
        <f>IF(AND(Eingabe!$B$37&gt;4,$M102&lt;=F$55),F$56,R102)</f>
        <v>0.32808988764044944</v>
      </c>
      <c r="T102" s="39">
        <f>IF(AND(Eingabe!$B$37&gt;5,$M102&lt;=G$55),G$56,S102)</f>
        <v>0.32808988764044944</v>
      </c>
      <c r="U102" s="17">
        <f t="shared" si="23"/>
        <v>197.99364451771152</v>
      </c>
      <c r="V102" s="17">
        <f t="shared" si="26"/>
        <v>197.99364451771152</v>
      </c>
      <c r="W102" s="17">
        <f t="shared" si="24"/>
        <v>19.799364451771151</v>
      </c>
      <c r="X102" s="17">
        <f t="shared" si="25"/>
        <v>197.99364451771152</v>
      </c>
    </row>
    <row r="103" spans="11:24" x14ac:dyDescent="0.25">
      <c r="K103" s="70">
        <v>940</v>
      </c>
      <c r="L103" s="39">
        <f t="shared" si="20"/>
        <v>940</v>
      </c>
      <c r="M103" s="72">
        <f t="shared" si="21"/>
        <v>0.10730593607305935</v>
      </c>
      <c r="N103" s="72">
        <f t="shared" si="22"/>
        <v>0.32364213780175843</v>
      </c>
      <c r="O103" s="39">
        <f t="shared" si="19"/>
        <v>0.32808988764044944</v>
      </c>
      <c r="P103" s="39">
        <f>IF(AND(Eingabe!$B$37&gt;1,$M103&lt;=C$55),C$56,O103)</f>
        <v>0.32808988764044944</v>
      </c>
      <c r="Q103" s="39">
        <f>IF(AND(Eingabe!$B$37&gt;2,$M103&lt;=D$55),D$56,P103)</f>
        <v>0.32808988764044944</v>
      </c>
      <c r="R103" s="39">
        <f>IF(AND(Eingabe!$B$37&gt;3,$M103&lt;=E$55),E$56,Q103)</f>
        <v>0.32808988764044944</v>
      </c>
      <c r="S103" s="39">
        <f>IF(AND(Eingabe!$B$37&gt;4,$M103&lt;=F$55),F$56,R103)</f>
        <v>0.32808988764044944</v>
      </c>
      <c r="T103" s="39">
        <f>IF(AND(Eingabe!$B$37&gt;5,$M103&lt;=G$55),G$56,S103)</f>
        <v>0.32808988764044944</v>
      </c>
      <c r="U103" s="17">
        <f t="shared" si="23"/>
        <v>197.28870044079795</v>
      </c>
      <c r="V103" s="17">
        <f t="shared" si="26"/>
        <v>197.28870044079795</v>
      </c>
      <c r="W103" s="17">
        <f t="shared" si="24"/>
        <v>19.728870044079795</v>
      </c>
      <c r="X103" s="17">
        <f t="shared" si="25"/>
        <v>197.28870044079795</v>
      </c>
    </row>
    <row r="104" spans="11:24" x14ac:dyDescent="0.25">
      <c r="K104" s="70">
        <v>950</v>
      </c>
      <c r="L104" s="39">
        <f t="shared" si="20"/>
        <v>950</v>
      </c>
      <c r="M104" s="72">
        <f t="shared" si="21"/>
        <v>0.10844748858447488</v>
      </c>
      <c r="N104" s="72">
        <f t="shared" si="22"/>
        <v>0.32249600093681741</v>
      </c>
      <c r="O104" s="39">
        <f t="shared" si="19"/>
        <v>0.32808988764044944</v>
      </c>
      <c r="P104" s="39">
        <f>IF(AND(Eingabe!$B$37&gt;1,$M104&lt;=C$55),C$56,O104)</f>
        <v>0.32808988764044944</v>
      </c>
      <c r="Q104" s="39">
        <f>IF(AND(Eingabe!$B$37&gt;2,$M104&lt;=D$55),D$56,P104)</f>
        <v>0.32808988764044944</v>
      </c>
      <c r="R104" s="39">
        <f>IF(AND(Eingabe!$B$37&gt;3,$M104&lt;=E$55),E$56,Q104)</f>
        <v>0.32808988764044944</v>
      </c>
      <c r="S104" s="39">
        <f>IF(AND(Eingabe!$B$37&gt;4,$M104&lt;=F$55),F$56,R104)</f>
        <v>0.32808988764044944</v>
      </c>
      <c r="T104" s="39">
        <f>IF(AND(Eingabe!$B$37&gt;5,$M104&lt;=G$55),G$56,S104)</f>
        <v>0.32808988764044944</v>
      </c>
      <c r="U104" s="17">
        <f t="shared" si="23"/>
        <v>196.59002796833391</v>
      </c>
      <c r="V104" s="17">
        <f t="shared" si="26"/>
        <v>196.59002796833391</v>
      </c>
      <c r="W104" s="17">
        <f t="shared" si="24"/>
        <v>19.659002796833391</v>
      </c>
      <c r="X104" s="17">
        <f t="shared" si="25"/>
        <v>196.59002796833391</v>
      </c>
    </row>
    <row r="105" spans="11:24" x14ac:dyDescent="0.25">
      <c r="K105" s="70">
        <v>960</v>
      </c>
      <c r="L105" s="39">
        <f t="shared" si="20"/>
        <v>960</v>
      </c>
      <c r="M105" s="72">
        <f t="shared" si="21"/>
        <v>0.1095890410958904</v>
      </c>
      <c r="N105" s="72">
        <f t="shared" si="22"/>
        <v>0.32135995392576644</v>
      </c>
      <c r="O105" s="39">
        <f t="shared" si="19"/>
        <v>0.32808988764044944</v>
      </c>
      <c r="P105" s="39">
        <f>IF(AND(Eingabe!$B$37&gt;1,$M105&lt;=C$55),C$56,O105)</f>
        <v>0.32808988764044944</v>
      </c>
      <c r="Q105" s="39">
        <f>IF(AND(Eingabe!$B$37&gt;2,$M105&lt;=D$55),D$56,P105)</f>
        <v>0.32808988764044944</v>
      </c>
      <c r="R105" s="39">
        <f>IF(AND(Eingabe!$B$37&gt;3,$M105&lt;=E$55),E$56,Q105)</f>
        <v>0.32808988764044944</v>
      </c>
      <c r="S105" s="39">
        <f>IF(AND(Eingabe!$B$37&gt;4,$M105&lt;=F$55),F$56,R105)</f>
        <v>0.32808988764044944</v>
      </c>
      <c r="T105" s="39">
        <f>IF(AND(Eingabe!$B$37&gt;5,$M105&lt;=G$55),G$56,S105)</f>
        <v>0.32808988764044944</v>
      </c>
      <c r="U105" s="17">
        <f t="shared" si="23"/>
        <v>195.89750616022746</v>
      </c>
      <c r="V105" s="17">
        <f t="shared" si="26"/>
        <v>195.89750616022749</v>
      </c>
      <c r="W105" s="17">
        <f t="shared" si="24"/>
        <v>19.589750616022748</v>
      </c>
      <c r="X105" s="17">
        <f t="shared" si="25"/>
        <v>195.89750616022746</v>
      </c>
    </row>
    <row r="106" spans="11:24" x14ac:dyDescent="0.25">
      <c r="K106" s="70">
        <v>970</v>
      </c>
      <c r="L106" s="39">
        <f t="shared" si="20"/>
        <v>970</v>
      </c>
      <c r="M106" s="72">
        <f t="shared" si="21"/>
        <v>0.11073059360730593</v>
      </c>
      <c r="N106" s="72">
        <f t="shared" si="22"/>
        <v>0.32023380421638903</v>
      </c>
      <c r="O106" s="39">
        <f t="shared" si="19"/>
        <v>0.32808988764044944</v>
      </c>
      <c r="P106" s="39">
        <f>IF(AND(Eingabe!$B$37&gt;1,$M106&lt;=C$55),C$56,O106)</f>
        <v>0.32808988764044944</v>
      </c>
      <c r="Q106" s="39">
        <f>IF(AND(Eingabe!$B$37&gt;2,$M106&lt;=D$55),D$56,P106)</f>
        <v>0.32808988764044944</v>
      </c>
      <c r="R106" s="39">
        <f>IF(AND(Eingabe!$B$37&gt;3,$M106&lt;=E$55),E$56,Q106)</f>
        <v>0.32808988764044944</v>
      </c>
      <c r="S106" s="39">
        <f>IF(AND(Eingabe!$B$37&gt;4,$M106&lt;=F$55),F$56,R106)</f>
        <v>0.32808988764044944</v>
      </c>
      <c r="T106" s="39">
        <f>IF(AND(Eingabe!$B$37&gt;5,$M106&lt;=G$55),G$56,S106)</f>
        <v>0.32808988764044944</v>
      </c>
      <c r="U106" s="17">
        <f t="shared" si="23"/>
        <v>195.21101763875771</v>
      </c>
      <c r="V106" s="17">
        <f t="shared" si="26"/>
        <v>195.21101763875771</v>
      </c>
      <c r="W106" s="17">
        <f t="shared" si="24"/>
        <v>19.52110176387577</v>
      </c>
      <c r="X106" s="17">
        <f t="shared" si="25"/>
        <v>195.21101763875771</v>
      </c>
    </row>
    <row r="107" spans="11:24" x14ac:dyDescent="0.25">
      <c r="K107" s="70">
        <v>980</v>
      </c>
      <c r="L107" s="39">
        <f t="shared" si="20"/>
        <v>980</v>
      </c>
      <c r="M107" s="72">
        <f t="shared" si="21"/>
        <v>0.11187214611872145</v>
      </c>
      <c r="N107" s="72">
        <f t="shared" si="22"/>
        <v>0.31911736486999764</v>
      </c>
      <c r="O107" s="39">
        <f t="shared" si="19"/>
        <v>0.32808988764044944</v>
      </c>
      <c r="P107" s="39">
        <f>IF(AND(Eingabe!$B$37&gt;1,$M107&lt;=C$55),C$56,O107)</f>
        <v>0.32808988764044944</v>
      </c>
      <c r="Q107" s="39">
        <f>IF(AND(Eingabe!$B$37&gt;2,$M107&lt;=D$55),D$56,P107)</f>
        <v>0.32808988764044944</v>
      </c>
      <c r="R107" s="39">
        <f>IF(AND(Eingabe!$B$37&gt;3,$M107&lt;=E$55),E$56,Q107)</f>
        <v>0.32808988764044944</v>
      </c>
      <c r="S107" s="39">
        <f>IF(AND(Eingabe!$B$37&gt;4,$M107&lt;=F$55),F$56,R107)</f>
        <v>0.32808988764044944</v>
      </c>
      <c r="T107" s="39">
        <f>IF(AND(Eingabe!$B$37&gt;5,$M107&lt;=G$55),G$56,S107)</f>
        <v>0.32808988764044944</v>
      </c>
      <c r="U107" s="17">
        <f t="shared" si="23"/>
        <v>194.53044844814926</v>
      </c>
      <c r="V107" s="17">
        <f t="shared" si="26"/>
        <v>194.53044844814926</v>
      </c>
      <c r="W107" s="17">
        <f t="shared" si="24"/>
        <v>19.453044844814926</v>
      </c>
      <c r="X107" s="17">
        <f t="shared" si="25"/>
        <v>194.53044844814926</v>
      </c>
    </row>
    <row r="108" spans="11:24" x14ac:dyDescent="0.25">
      <c r="K108" s="70">
        <v>990</v>
      </c>
      <c r="L108" s="39">
        <f t="shared" si="20"/>
        <v>990</v>
      </c>
      <c r="M108" s="72">
        <f t="shared" si="21"/>
        <v>0.11301369863013698</v>
      </c>
      <c r="N108" s="72">
        <f t="shared" si="22"/>
        <v>0.31801045434240305</v>
      </c>
      <c r="O108" s="39">
        <f t="shared" si="19"/>
        <v>0.32808988764044944</v>
      </c>
      <c r="P108" s="39">
        <f>IF(AND(Eingabe!$B$37&gt;1,$M108&lt;=C$55),C$56,O108)</f>
        <v>0.32808988764044944</v>
      </c>
      <c r="Q108" s="39">
        <f>IF(AND(Eingabe!$B$37&gt;2,$M108&lt;=D$55),D$56,P108)</f>
        <v>0.32808988764044944</v>
      </c>
      <c r="R108" s="39">
        <f>IF(AND(Eingabe!$B$37&gt;3,$M108&lt;=E$55),E$56,Q108)</f>
        <v>0.32808988764044944</v>
      </c>
      <c r="S108" s="39">
        <f>IF(AND(Eingabe!$B$37&gt;4,$M108&lt;=F$55),F$56,R108)</f>
        <v>0.32808988764044944</v>
      </c>
      <c r="T108" s="39">
        <f>IF(AND(Eingabe!$B$37&gt;5,$M108&lt;=G$55),G$56,S108)</f>
        <v>0.32808988764044944</v>
      </c>
      <c r="U108" s="17">
        <f t="shared" si="23"/>
        <v>193.85568792105391</v>
      </c>
      <c r="V108" s="17">
        <f t="shared" si="26"/>
        <v>193.85568792105391</v>
      </c>
      <c r="W108" s="17">
        <f t="shared" si="24"/>
        <v>19.385568792105392</v>
      </c>
      <c r="X108" s="17">
        <f t="shared" si="25"/>
        <v>193.85568792105391</v>
      </c>
    </row>
    <row r="109" spans="11:24" x14ac:dyDescent="0.25">
      <c r="K109" s="70">
        <v>1000</v>
      </c>
      <c r="L109" s="39">
        <f t="shared" si="20"/>
        <v>1000</v>
      </c>
      <c r="M109" s="72">
        <f t="shared" si="21"/>
        <v>0.11415525114155251</v>
      </c>
      <c r="N109" s="72">
        <f t="shared" si="22"/>
        <v>0.31691289627554697</v>
      </c>
      <c r="O109" s="39">
        <f t="shared" si="19"/>
        <v>0.32808988764044944</v>
      </c>
      <c r="P109" s="39">
        <f>IF(AND(Eingabe!$B$37&gt;1,$M109&lt;=C$55),C$56,O109)</f>
        <v>0.32808988764044944</v>
      </c>
      <c r="Q109" s="39">
        <f>IF(AND(Eingabe!$B$37&gt;2,$M109&lt;=D$55),D$56,P109)</f>
        <v>0.32808988764044944</v>
      </c>
      <c r="R109" s="39">
        <f>IF(AND(Eingabe!$B$37&gt;3,$M109&lt;=E$55),E$56,Q109)</f>
        <v>0.32808988764044944</v>
      </c>
      <c r="S109" s="39">
        <f>IF(AND(Eingabe!$B$37&gt;4,$M109&lt;=F$55),F$56,R109)</f>
        <v>0.32808988764044944</v>
      </c>
      <c r="T109" s="39">
        <f>IF(AND(Eingabe!$B$37&gt;5,$M109&lt;=G$55),G$56,S109)</f>
        <v>0.32808988764044944</v>
      </c>
      <c r="U109" s="17">
        <f t="shared" si="23"/>
        <v>193.18662855153207</v>
      </c>
      <c r="V109" s="17">
        <f t="shared" si="26"/>
        <v>193.18662855153207</v>
      </c>
      <c r="W109" s="17">
        <f t="shared" si="24"/>
        <v>19.318662855153207</v>
      </c>
      <c r="X109" s="17">
        <f t="shared" si="25"/>
        <v>193.18662855153207</v>
      </c>
    </row>
    <row r="110" spans="11:24" x14ac:dyDescent="0.25">
      <c r="K110" s="70">
        <v>1010</v>
      </c>
      <c r="L110" s="39">
        <f t="shared" si="20"/>
        <v>1010</v>
      </c>
      <c r="M110" s="72">
        <f t="shared" si="21"/>
        <v>0.11529680365296803</v>
      </c>
      <c r="N110" s="72">
        <f t="shared" si="22"/>
        <v>0.3158245192991781</v>
      </c>
      <c r="O110" s="39">
        <f t="shared" si="19"/>
        <v>0.32808988764044944</v>
      </c>
      <c r="P110" s="39">
        <f>IF(AND(Eingabe!$B$37&gt;1,$M110&lt;=C$55),C$56,O110)</f>
        <v>0.32808988764044944</v>
      </c>
      <c r="Q110" s="39">
        <f>IF(AND(Eingabe!$B$37&gt;2,$M110&lt;=D$55),D$56,P110)</f>
        <v>0.32808988764044944</v>
      </c>
      <c r="R110" s="39">
        <f>IF(AND(Eingabe!$B$37&gt;3,$M110&lt;=E$55),E$56,Q110)</f>
        <v>0.32808988764044944</v>
      </c>
      <c r="S110" s="39">
        <f>IF(AND(Eingabe!$B$37&gt;4,$M110&lt;=F$55),F$56,R110)</f>
        <v>0.32808988764044944</v>
      </c>
      <c r="T110" s="39">
        <f>IF(AND(Eingabe!$B$37&gt;5,$M110&lt;=G$55),G$56,S110)</f>
        <v>0.32808988764044944</v>
      </c>
      <c r="U110" s="17">
        <f t="shared" si="23"/>
        <v>192.52316587415652</v>
      </c>
      <c r="V110" s="17">
        <f t="shared" si="26"/>
        <v>192.52316587415649</v>
      </c>
      <c r="W110" s="17">
        <f t="shared" si="24"/>
        <v>19.252316587415653</v>
      </c>
      <c r="X110" s="17">
        <f t="shared" si="25"/>
        <v>192.52316587415652</v>
      </c>
    </row>
    <row r="111" spans="11:24" x14ac:dyDescent="0.25">
      <c r="K111" s="70">
        <v>1020</v>
      </c>
      <c r="L111" s="39">
        <f t="shared" si="20"/>
        <v>1020</v>
      </c>
      <c r="M111" s="72">
        <f t="shared" si="21"/>
        <v>0.11643835616438356</v>
      </c>
      <c r="N111" s="72">
        <f t="shared" si="22"/>
        <v>0.31474515684199367</v>
      </c>
      <c r="O111" s="39">
        <f t="shared" si="19"/>
        <v>0.32808988764044944</v>
      </c>
      <c r="P111" s="39">
        <f>IF(AND(Eingabe!$B$37&gt;1,$M111&lt;=C$55),C$56,O111)</f>
        <v>0.32808988764044944</v>
      </c>
      <c r="Q111" s="39">
        <f>IF(AND(Eingabe!$B$37&gt;2,$M111&lt;=D$55),D$56,P111)</f>
        <v>0.32808988764044944</v>
      </c>
      <c r="R111" s="39">
        <f>IF(AND(Eingabe!$B$37&gt;3,$M111&lt;=E$55),E$56,Q111)</f>
        <v>0.32808988764044944</v>
      </c>
      <c r="S111" s="39">
        <f>IF(AND(Eingabe!$B$37&gt;4,$M111&lt;=F$55),F$56,R111)</f>
        <v>0.32808988764044944</v>
      </c>
      <c r="T111" s="39">
        <f>IF(AND(Eingabe!$B$37&gt;5,$M111&lt;=G$55),G$56,S111)</f>
        <v>0.32808988764044944</v>
      </c>
      <c r="U111" s="17">
        <f t="shared" si="23"/>
        <v>191.86519834888657</v>
      </c>
      <c r="V111" s="17">
        <f t="shared" si="26"/>
        <v>191.86519834888657</v>
      </c>
      <c r="W111" s="17">
        <f t="shared" si="24"/>
        <v>19.186519834888657</v>
      </c>
      <c r="X111" s="17">
        <f t="shared" si="25"/>
        <v>191.86519834888657</v>
      </c>
    </row>
    <row r="112" spans="11:24" x14ac:dyDescent="0.25">
      <c r="K112" s="70">
        <v>1030</v>
      </c>
      <c r="L112" s="39">
        <f t="shared" si="20"/>
        <v>1030</v>
      </c>
      <c r="M112" s="72">
        <f t="shared" si="21"/>
        <v>0.11757990867579908</v>
      </c>
      <c r="N112" s="72">
        <f t="shared" si="22"/>
        <v>0.31367464695170522</v>
      </c>
      <c r="O112" s="39">
        <f t="shared" si="19"/>
        <v>0.32808988764044944</v>
      </c>
      <c r="P112" s="39">
        <f>IF(AND(Eingabe!$B$37&gt;1,$M112&lt;=C$55),C$56,O112)</f>
        <v>0.32808988764044944</v>
      </c>
      <c r="Q112" s="39">
        <f>IF(AND(Eingabe!$B$37&gt;2,$M112&lt;=D$55),D$56,P112)</f>
        <v>0.32808988764044944</v>
      </c>
      <c r="R112" s="39">
        <f>IF(AND(Eingabe!$B$37&gt;3,$M112&lt;=E$55),E$56,Q112)</f>
        <v>0.32808988764044944</v>
      </c>
      <c r="S112" s="39">
        <f>IF(AND(Eingabe!$B$37&gt;4,$M112&lt;=F$55),F$56,R112)</f>
        <v>0.32808988764044944</v>
      </c>
      <c r="T112" s="39">
        <f>IF(AND(Eingabe!$B$37&gt;5,$M112&lt;=G$55),G$56,S112)</f>
        <v>0.32808988764044944</v>
      </c>
      <c r="U112" s="17">
        <f t="shared" si="23"/>
        <v>191.21262725138195</v>
      </c>
      <c r="V112" s="17">
        <f t="shared" si="26"/>
        <v>191.21262725138197</v>
      </c>
      <c r="W112" s="17">
        <f t="shared" si="24"/>
        <v>19.121262725138195</v>
      </c>
      <c r="X112" s="17">
        <f t="shared" si="25"/>
        <v>191.21262725138195</v>
      </c>
    </row>
    <row r="113" spans="11:24" x14ac:dyDescent="0.25">
      <c r="K113" s="70">
        <v>1040</v>
      </c>
      <c r="L113" s="39">
        <f t="shared" si="20"/>
        <v>1040</v>
      </c>
      <c r="M113" s="72">
        <f t="shared" si="21"/>
        <v>0.11872146118721461</v>
      </c>
      <c r="N113" s="72">
        <f t="shared" si="22"/>
        <v>0.31261283212352675</v>
      </c>
      <c r="O113" s="39">
        <f t="shared" si="19"/>
        <v>0.32808988764044944</v>
      </c>
      <c r="P113" s="39">
        <f>IF(AND(Eingabe!$B$37&gt;1,$M113&lt;=C$55),C$56,O113)</f>
        <v>0.32808988764044944</v>
      </c>
      <c r="Q113" s="39">
        <f>IF(AND(Eingabe!$B$37&gt;2,$M113&lt;=D$55),D$56,P113)</f>
        <v>0.32808988764044944</v>
      </c>
      <c r="R113" s="39">
        <f>IF(AND(Eingabe!$B$37&gt;3,$M113&lt;=E$55),E$56,Q113)</f>
        <v>0.32808988764044944</v>
      </c>
      <c r="S113" s="39">
        <f>IF(AND(Eingabe!$B$37&gt;4,$M113&lt;=F$55),F$56,R113)</f>
        <v>0.32808988764044944</v>
      </c>
      <c r="T113" s="39">
        <f>IF(AND(Eingabe!$B$37&gt;5,$M113&lt;=G$55),G$56,S113)</f>
        <v>0.32808988764044944</v>
      </c>
      <c r="U113" s="17">
        <f t="shared" si="23"/>
        <v>190.56535656845125</v>
      </c>
      <c r="V113" s="17">
        <f t="shared" si="26"/>
        <v>190.56535656845122</v>
      </c>
      <c r="W113" s="17">
        <f t="shared" si="24"/>
        <v>19.056535656845124</v>
      </c>
      <c r="X113" s="17">
        <f t="shared" si="25"/>
        <v>190.56535656845125</v>
      </c>
    </row>
    <row r="114" spans="11:24" x14ac:dyDescent="0.25">
      <c r="K114" s="70">
        <v>1050</v>
      </c>
      <c r="L114" s="39">
        <f t="shared" si="20"/>
        <v>1050</v>
      </c>
      <c r="M114" s="72">
        <f t="shared" si="21"/>
        <v>0.11986301369863013</v>
      </c>
      <c r="N114" s="72">
        <f t="shared" si="22"/>
        <v>0.31155955913661249</v>
      </c>
      <c r="O114" s="39">
        <f t="shared" si="19"/>
        <v>0.32808988764044944</v>
      </c>
      <c r="P114" s="39">
        <f>IF(AND(Eingabe!$B$37&gt;1,$M114&lt;=C$55),C$56,O114)</f>
        <v>0.32808988764044944</v>
      </c>
      <c r="Q114" s="39">
        <f>IF(AND(Eingabe!$B$37&gt;2,$M114&lt;=D$55),D$56,P114)</f>
        <v>0.32808988764044944</v>
      </c>
      <c r="R114" s="39">
        <f>IF(AND(Eingabe!$B$37&gt;3,$M114&lt;=E$55),E$56,Q114)</f>
        <v>0.32808988764044944</v>
      </c>
      <c r="S114" s="39">
        <f>IF(AND(Eingabe!$B$37&gt;4,$M114&lt;=F$55),F$56,R114)</f>
        <v>0.32808988764044944</v>
      </c>
      <c r="T114" s="39">
        <f>IF(AND(Eingabe!$B$37&gt;5,$M114&lt;=G$55),G$56,S114)</f>
        <v>0.32808988764044944</v>
      </c>
      <c r="U114" s="17">
        <f t="shared" si="23"/>
        <v>189.92329289834598</v>
      </c>
      <c r="V114" s="17">
        <f t="shared" si="26"/>
        <v>189.92329289834598</v>
      </c>
      <c r="W114" s="17">
        <f t="shared" si="24"/>
        <v>18.992329289834597</v>
      </c>
      <c r="X114" s="17">
        <f t="shared" si="25"/>
        <v>189.92329289834598</v>
      </c>
    </row>
    <row r="115" spans="11:24" x14ac:dyDescent="0.25">
      <c r="K115" s="70">
        <v>1060</v>
      </c>
      <c r="L115" s="39">
        <f t="shared" si="20"/>
        <v>1060</v>
      </c>
      <c r="M115" s="72">
        <f t="shared" si="21"/>
        <v>0.12100456621004566</v>
      </c>
      <c r="N115" s="72">
        <f t="shared" si="22"/>
        <v>0.31051467889800444</v>
      </c>
      <c r="O115" s="39">
        <f t="shared" si="19"/>
        <v>0.32808988764044944</v>
      </c>
      <c r="P115" s="39">
        <f>IF(AND(Eingabe!$B$37&gt;1,$M115&lt;=C$55),C$56,O115)</f>
        <v>0.32808988764044944</v>
      </c>
      <c r="Q115" s="39">
        <f>IF(AND(Eingabe!$B$37&gt;2,$M115&lt;=D$55),D$56,P115)</f>
        <v>0.32808988764044944</v>
      </c>
      <c r="R115" s="39">
        <f>IF(AND(Eingabe!$B$37&gt;3,$M115&lt;=E$55),E$56,Q115)</f>
        <v>0.32808988764044944</v>
      </c>
      <c r="S115" s="39">
        <f>IF(AND(Eingabe!$B$37&gt;4,$M115&lt;=F$55),F$56,R115)</f>
        <v>0.32808988764044944</v>
      </c>
      <c r="T115" s="39">
        <f>IF(AND(Eingabe!$B$37&gt;5,$M115&lt;=G$55),G$56,S115)</f>
        <v>0.32808988764044944</v>
      </c>
      <c r="U115" s="17">
        <f t="shared" si="23"/>
        <v>189.28634535563282</v>
      </c>
      <c r="V115" s="17">
        <f t="shared" si="26"/>
        <v>189.28634535563285</v>
      </c>
      <c r="W115" s="17">
        <f t="shared" si="24"/>
        <v>18.928634535563283</v>
      </c>
      <c r="X115" s="17">
        <f t="shared" si="25"/>
        <v>189.28634535563282</v>
      </c>
    </row>
    <row r="116" spans="11:24" x14ac:dyDescent="0.25">
      <c r="K116" s="70">
        <v>1070</v>
      </c>
      <c r="L116" s="39">
        <f t="shared" si="20"/>
        <v>1070</v>
      </c>
      <c r="M116" s="72">
        <f t="shared" si="21"/>
        <v>0.12214611872146118</v>
      </c>
      <c r="N116" s="72">
        <f t="shared" si="22"/>
        <v>0.30947804629367759</v>
      </c>
      <c r="O116" s="39">
        <f t="shared" si="19"/>
        <v>0.32808988764044944</v>
      </c>
      <c r="P116" s="39">
        <f>IF(AND(Eingabe!$B$37&gt;1,$M116&lt;=C$55),C$56,O116)</f>
        <v>0.32808988764044944</v>
      </c>
      <c r="Q116" s="39">
        <f>IF(AND(Eingabe!$B$37&gt;2,$M116&lt;=D$55),D$56,P116)</f>
        <v>0.32808988764044944</v>
      </c>
      <c r="R116" s="39">
        <f>IF(AND(Eingabe!$B$37&gt;3,$M116&lt;=E$55),E$56,Q116)</f>
        <v>0.32808988764044944</v>
      </c>
      <c r="S116" s="39">
        <f>IF(AND(Eingabe!$B$37&gt;4,$M116&lt;=F$55),F$56,R116)</f>
        <v>0.32808988764044944</v>
      </c>
      <c r="T116" s="39">
        <f>IF(AND(Eingabe!$B$37&gt;5,$M116&lt;=G$55),G$56,S116)</f>
        <v>0.32808988764044944</v>
      </c>
      <c r="U116" s="17">
        <f t="shared" si="23"/>
        <v>188.65442548039252</v>
      </c>
      <c r="V116" s="17">
        <f t="shared" si="26"/>
        <v>188.65442548039252</v>
      </c>
      <c r="W116" s="17">
        <f t="shared" si="24"/>
        <v>18.865442548039251</v>
      </c>
      <c r="X116" s="17">
        <f t="shared" si="25"/>
        <v>188.65442548039252</v>
      </c>
    </row>
    <row r="117" spans="11:24" x14ac:dyDescent="0.25">
      <c r="K117" s="70">
        <v>1080</v>
      </c>
      <c r="L117" s="39">
        <f t="shared" si="20"/>
        <v>1080</v>
      </c>
      <c r="M117" s="72">
        <f t="shared" si="21"/>
        <v>0.12328767123287671</v>
      </c>
      <c r="N117" s="72">
        <f t="shared" si="22"/>
        <v>0.30844952004629744</v>
      </c>
      <c r="O117" s="39">
        <f t="shared" si="19"/>
        <v>0.32808988764044944</v>
      </c>
      <c r="P117" s="39">
        <f>IF(AND(Eingabe!$B$37&gt;1,$M117&lt;=C$55),C$56,O117)</f>
        <v>0.32808988764044944</v>
      </c>
      <c r="Q117" s="39">
        <f>IF(AND(Eingabe!$B$37&gt;2,$M117&lt;=D$55),D$56,P117)</f>
        <v>0.32808988764044944</v>
      </c>
      <c r="R117" s="39">
        <f>IF(AND(Eingabe!$B$37&gt;3,$M117&lt;=E$55),E$56,Q117)</f>
        <v>0.32808988764044944</v>
      </c>
      <c r="S117" s="39">
        <f>IF(AND(Eingabe!$B$37&gt;4,$M117&lt;=F$55),F$56,R117)</f>
        <v>0.32808988764044944</v>
      </c>
      <c r="T117" s="39">
        <f>IF(AND(Eingabe!$B$37&gt;5,$M117&lt;=G$55),G$56,S117)</f>
        <v>0.32808988764044944</v>
      </c>
      <c r="U117" s="17">
        <f t="shared" si="23"/>
        <v>188.02744715151007</v>
      </c>
      <c r="V117" s="17">
        <f t="shared" si="26"/>
        <v>188.0274471515101</v>
      </c>
      <c r="W117" s="17">
        <f t="shared" si="24"/>
        <v>18.802744715151007</v>
      </c>
      <c r="X117" s="17">
        <f t="shared" si="25"/>
        <v>188.02744715151007</v>
      </c>
    </row>
    <row r="118" spans="11:24" x14ac:dyDescent="0.25">
      <c r="K118" s="70">
        <v>1090</v>
      </c>
      <c r="L118" s="39">
        <f t="shared" si="20"/>
        <v>1090</v>
      </c>
      <c r="M118" s="72">
        <f t="shared" si="21"/>
        <v>0.12442922374429223</v>
      </c>
      <c r="N118" s="72">
        <f t="shared" si="22"/>
        <v>0.30742896257932706</v>
      </c>
      <c r="O118" s="39">
        <f t="shared" si="19"/>
        <v>0.32808988764044944</v>
      </c>
      <c r="P118" s="39">
        <f>IF(AND(Eingabe!$B$37&gt;1,$M118&lt;=C$55),C$56,O118)</f>
        <v>0.32808988764044944</v>
      </c>
      <c r="Q118" s="39">
        <f>IF(AND(Eingabe!$B$37&gt;2,$M118&lt;=D$55),D$56,P118)</f>
        <v>0.32808988764044944</v>
      </c>
      <c r="R118" s="39">
        <f>IF(AND(Eingabe!$B$37&gt;3,$M118&lt;=E$55),E$56,Q118)</f>
        <v>0.32808988764044944</v>
      </c>
      <c r="S118" s="39">
        <f>IF(AND(Eingabe!$B$37&gt;4,$M118&lt;=F$55),F$56,R118)</f>
        <v>0.32808988764044944</v>
      </c>
      <c r="T118" s="39">
        <f>IF(AND(Eingabe!$B$37&gt;5,$M118&lt;=G$55),G$56,S118)</f>
        <v>0.32808988764044944</v>
      </c>
      <c r="U118" s="17">
        <f t="shared" si="23"/>
        <v>187.40532650383636</v>
      </c>
      <c r="V118" s="17">
        <f t="shared" si="26"/>
        <v>187.40532650383636</v>
      </c>
      <c r="W118" s="17">
        <f t="shared" si="24"/>
        <v>18.740532650383635</v>
      </c>
      <c r="X118" s="17">
        <f t="shared" si="25"/>
        <v>187.40532650383636</v>
      </c>
    </row>
    <row r="119" spans="11:24" x14ac:dyDescent="0.25">
      <c r="K119" s="70">
        <v>1100</v>
      </c>
      <c r="L119" s="39">
        <f t="shared" si="20"/>
        <v>1100</v>
      </c>
      <c r="M119" s="72">
        <f t="shared" si="21"/>
        <v>0.12557077625570776</v>
      </c>
      <c r="N119" s="72">
        <f t="shared" si="22"/>
        <v>0.3064162398871455</v>
      </c>
      <c r="O119" s="39">
        <f t="shared" si="19"/>
        <v>0.32808988764044944</v>
      </c>
      <c r="P119" s="39">
        <f>IF(AND(Eingabe!$B$37&gt;1,$M119&lt;=C$55),C$56,O119)</f>
        <v>0.32808988764044944</v>
      </c>
      <c r="Q119" s="39">
        <f>IF(AND(Eingabe!$B$37&gt;2,$M119&lt;=D$55),D$56,P119)</f>
        <v>0.32808988764044944</v>
      </c>
      <c r="R119" s="39">
        <f>IF(AND(Eingabe!$B$37&gt;3,$M119&lt;=E$55),E$56,Q119)</f>
        <v>0.32808988764044944</v>
      </c>
      <c r="S119" s="39">
        <f>IF(AND(Eingabe!$B$37&gt;4,$M119&lt;=F$55),F$56,R119)</f>
        <v>0.32808988764044944</v>
      </c>
      <c r="T119" s="39">
        <f>IF(AND(Eingabe!$B$37&gt;5,$M119&lt;=G$55),G$56,S119)</f>
        <v>0.32808988764044944</v>
      </c>
      <c r="U119" s="17">
        <f t="shared" si="23"/>
        <v>186.78798184901336</v>
      </c>
      <c r="V119" s="17">
        <f t="shared" si="26"/>
        <v>186.78798184901336</v>
      </c>
      <c r="W119" s="17">
        <f t="shared" si="24"/>
        <v>18.678798184901336</v>
      </c>
      <c r="X119" s="17">
        <f t="shared" si="25"/>
        <v>186.78798184901336</v>
      </c>
    </row>
    <row r="120" spans="11:24" x14ac:dyDescent="0.25">
      <c r="K120" s="70">
        <v>1110</v>
      </c>
      <c r="L120" s="39">
        <f t="shared" si="20"/>
        <v>1110</v>
      </c>
      <c r="M120" s="72">
        <f t="shared" si="21"/>
        <v>0.12671232876712329</v>
      </c>
      <c r="N120" s="72">
        <f t="shared" si="22"/>
        <v>0.30541122141085975</v>
      </c>
      <c r="O120" s="39">
        <f t="shared" si="19"/>
        <v>0.32808988764044944</v>
      </c>
      <c r="P120" s="39">
        <f>IF(AND(Eingabe!$B$37&gt;1,$M120&lt;=C$55),C$56,O120)</f>
        <v>0.32808988764044944</v>
      </c>
      <c r="Q120" s="39">
        <f>IF(AND(Eingabe!$B$37&gt;2,$M120&lt;=D$55),D$56,P120)</f>
        <v>0.32808988764044944</v>
      </c>
      <c r="R120" s="39">
        <f>IF(AND(Eingabe!$B$37&gt;3,$M120&lt;=E$55),E$56,Q120)</f>
        <v>0.32808988764044944</v>
      </c>
      <c r="S120" s="39">
        <f>IF(AND(Eingabe!$B$37&gt;4,$M120&lt;=F$55),F$56,R120)</f>
        <v>0.32808988764044944</v>
      </c>
      <c r="T120" s="39">
        <f>IF(AND(Eingabe!$B$37&gt;5,$M120&lt;=G$55),G$56,S120)</f>
        <v>0.32808988764044944</v>
      </c>
      <c r="U120" s="17">
        <f t="shared" si="23"/>
        <v>186.17533359977068</v>
      </c>
      <c r="V120" s="17">
        <f t="shared" si="26"/>
        <v>186.17533359977293</v>
      </c>
      <c r="W120" s="17">
        <f t="shared" si="24"/>
        <v>18.617533359977067</v>
      </c>
      <c r="X120" s="17">
        <f t="shared" si="25"/>
        <v>186.17533359977068</v>
      </c>
    </row>
    <row r="121" spans="11:24" x14ac:dyDescent="0.25">
      <c r="K121" s="70">
        <v>1120</v>
      </c>
      <c r="L121" s="39">
        <f t="shared" si="20"/>
        <v>1120</v>
      </c>
      <c r="M121" s="72">
        <f t="shared" si="21"/>
        <v>0.12785388127853881</v>
      </c>
      <c r="N121" s="72">
        <f t="shared" si="22"/>
        <v>0.30441377991951157</v>
      </c>
      <c r="O121" s="39">
        <f t="shared" si="19"/>
        <v>0.32808988764044944</v>
      </c>
      <c r="P121" s="39">
        <f>IF(AND(Eingabe!$B$37&gt;1,$M121&lt;=C$55),C$56,O121)</f>
        <v>0.32808988764044944</v>
      </c>
      <c r="Q121" s="39">
        <f>IF(AND(Eingabe!$B$37&gt;2,$M121&lt;=D$55),D$56,P121)</f>
        <v>0.32808988764044944</v>
      </c>
      <c r="R121" s="39">
        <f>IF(AND(Eingabe!$B$37&gt;3,$M121&lt;=E$55),E$56,Q121)</f>
        <v>0.32808988764044944</v>
      </c>
      <c r="S121" s="39">
        <f>IF(AND(Eingabe!$B$37&gt;4,$M121&lt;=F$55),F$56,R121)</f>
        <v>0.32808988764044944</v>
      </c>
      <c r="T121" s="39">
        <f>IF(AND(Eingabe!$B$37&gt;5,$M121&lt;=G$55),G$56,S121)</f>
        <v>0.32808988764044944</v>
      </c>
      <c r="U121" s="17">
        <f t="shared" si="23"/>
        <v>185.56730419751048</v>
      </c>
      <c r="V121" s="17">
        <f t="shared" si="26"/>
        <v>185.56730419750821</v>
      </c>
      <c r="W121" s="17">
        <f t="shared" si="24"/>
        <v>18.556730419751048</v>
      </c>
      <c r="X121" s="17">
        <f t="shared" si="25"/>
        <v>185.56730419751048</v>
      </c>
    </row>
    <row r="122" spans="11:24" x14ac:dyDescent="0.25">
      <c r="K122" s="70">
        <v>1130</v>
      </c>
      <c r="L122" s="39">
        <f t="shared" si="20"/>
        <v>1130</v>
      </c>
      <c r="M122" s="72">
        <f t="shared" si="21"/>
        <v>0.12899543378995434</v>
      </c>
      <c r="N122" s="72">
        <f t="shared" si="22"/>
        <v>0.30342379139639875</v>
      </c>
      <c r="O122" s="39">
        <f t="shared" si="19"/>
        <v>0.32808988764044944</v>
      </c>
      <c r="P122" s="39">
        <f>IF(AND(Eingabe!$B$37&gt;1,$M122&lt;=C$55),C$56,O122)</f>
        <v>0.32808988764044944</v>
      </c>
      <c r="Q122" s="39">
        <f>IF(AND(Eingabe!$B$37&gt;2,$M122&lt;=D$55),D$56,P122)</f>
        <v>0.32808988764044944</v>
      </c>
      <c r="R122" s="39">
        <f>IF(AND(Eingabe!$B$37&gt;3,$M122&lt;=E$55),E$56,Q122)</f>
        <v>0.32808988764044944</v>
      </c>
      <c r="S122" s="39">
        <f>IF(AND(Eingabe!$B$37&gt;4,$M122&lt;=F$55),F$56,R122)</f>
        <v>0.32808988764044944</v>
      </c>
      <c r="T122" s="39">
        <f>IF(AND(Eingabe!$B$37&gt;5,$M122&lt;=G$55),G$56,S122)</f>
        <v>0.32808988764044944</v>
      </c>
      <c r="U122" s="17">
        <f t="shared" si="23"/>
        <v>184.96381804301021</v>
      </c>
      <c r="V122" s="17">
        <f t="shared" si="26"/>
        <v>184.96381804301242</v>
      </c>
      <c r="W122" s="17">
        <f t="shared" si="24"/>
        <v>18.49638180430102</v>
      </c>
      <c r="X122" s="17">
        <f t="shared" si="25"/>
        <v>184.96381804301021</v>
      </c>
    </row>
    <row r="123" spans="11:24" x14ac:dyDescent="0.25">
      <c r="K123" s="70">
        <v>1140</v>
      </c>
      <c r="L123" s="39">
        <f t="shared" si="20"/>
        <v>1140</v>
      </c>
      <c r="M123" s="72">
        <f t="shared" si="21"/>
        <v>0.13013698630136986</v>
      </c>
      <c r="N123" s="72">
        <f t="shared" si="22"/>
        <v>0.30244113493024805</v>
      </c>
      <c r="O123" s="39">
        <f t="shared" si="19"/>
        <v>0.32808988764044944</v>
      </c>
      <c r="P123" s="39">
        <f>IF(AND(Eingabe!$B$37&gt;1,$M123&lt;=C$55),C$56,O123)</f>
        <v>0.32808988764044944</v>
      </c>
      <c r="Q123" s="39">
        <f>IF(AND(Eingabe!$B$37&gt;2,$M123&lt;=D$55),D$56,P123)</f>
        <v>0.32808988764044944</v>
      </c>
      <c r="R123" s="39">
        <f>IF(AND(Eingabe!$B$37&gt;3,$M123&lt;=E$55),E$56,Q123)</f>
        <v>0.32808988764044944</v>
      </c>
      <c r="S123" s="39">
        <f>IF(AND(Eingabe!$B$37&gt;4,$M123&lt;=F$55),F$56,R123)</f>
        <v>0.32808988764044944</v>
      </c>
      <c r="T123" s="39">
        <f>IF(AND(Eingabe!$B$37&gt;5,$M123&lt;=G$55),G$56,S123)</f>
        <v>0.32808988764044944</v>
      </c>
      <c r="U123" s="17">
        <f t="shared" si="23"/>
        <v>184.36480143008271</v>
      </c>
      <c r="V123" s="17">
        <f t="shared" si="26"/>
        <v>184.36480143008046</v>
      </c>
      <c r="W123" s="17">
        <f t="shared" si="24"/>
        <v>18.436480143008271</v>
      </c>
      <c r="X123" s="17">
        <f t="shared" si="25"/>
        <v>184.36480143008271</v>
      </c>
    </row>
    <row r="124" spans="11:24" x14ac:dyDescent="0.25">
      <c r="K124" s="70">
        <v>1150</v>
      </c>
      <c r="L124" s="39">
        <f t="shared" si="20"/>
        <v>1150</v>
      </c>
      <c r="M124" s="72">
        <f t="shared" si="21"/>
        <v>0.13127853881278539</v>
      </c>
      <c r="N124" s="72">
        <f t="shared" si="22"/>
        <v>0.3014656926109911</v>
      </c>
      <c r="O124" s="39">
        <f t="shared" si="19"/>
        <v>0.32808988764044944</v>
      </c>
      <c r="P124" s="39">
        <f>IF(AND(Eingabe!$B$37&gt;1,$M124&lt;=C$55),C$56,O124)</f>
        <v>0.32808988764044944</v>
      </c>
      <c r="Q124" s="39">
        <f>IF(AND(Eingabe!$B$37&gt;2,$M124&lt;=D$55),D$56,P124)</f>
        <v>0.32808988764044944</v>
      </c>
      <c r="R124" s="39">
        <f>IF(AND(Eingabe!$B$37&gt;3,$M124&lt;=E$55),E$56,Q124)</f>
        <v>0.32808988764044944</v>
      </c>
      <c r="S124" s="39">
        <f>IF(AND(Eingabe!$B$37&gt;4,$M124&lt;=F$55),F$56,R124)</f>
        <v>0.32808988764044944</v>
      </c>
      <c r="T124" s="39">
        <f>IF(AND(Eingabe!$B$37&gt;5,$M124&lt;=G$55),G$56,S124)</f>
        <v>0.32808988764044944</v>
      </c>
      <c r="U124" s="17">
        <f t="shared" si="23"/>
        <v>183.77018248204251</v>
      </c>
      <c r="V124" s="17">
        <f t="shared" si="26"/>
        <v>183.77018248204473</v>
      </c>
      <c r="W124" s="17">
        <f t="shared" si="24"/>
        <v>18.377018248204251</v>
      </c>
      <c r="X124" s="17">
        <f t="shared" si="25"/>
        <v>183.77018248204251</v>
      </c>
    </row>
    <row r="125" spans="11:24" x14ac:dyDescent="0.25">
      <c r="K125" s="70">
        <v>1160</v>
      </c>
      <c r="L125" s="39">
        <f t="shared" si="20"/>
        <v>1160</v>
      </c>
      <c r="M125" s="72">
        <f t="shared" si="21"/>
        <v>0.13242009132420091</v>
      </c>
      <c r="N125" s="72">
        <f t="shared" si="22"/>
        <v>0.30049734942991135</v>
      </c>
      <c r="O125" s="39">
        <f t="shared" si="19"/>
        <v>0.32808988764044944</v>
      </c>
      <c r="P125" s="39">
        <f>IF(AND(Eingabe!$B$37&gt;1,$M125&lt;=C$55),C$56,O125)</f>
        <v>0.32808988764044944</v>
      </c>
      <c r="Q125" s="39">
        <f>IF(AND(Eingabe!$B$37&gt;2,$M125&lt;=D$55),D$56,P125)</f>
        <v>0.32808988764044944</v>
      </c>
      <c r="R125" s="39">
        <f>IF(AND(Eingabe!$B$37&gt;3,$M125&lt;=E$55),E$56,Q125)</f>
        <v>0.32808988764044944</v>
      </c>
      <c r="S125" s="39">
        <f>IF(AND(Eingabe!$B$37&gt;4,$M125&lt;=F$55),F$56,R125)</f>
        <v>0.32808988764044944</v>
      </c>
      <c r="T125" s="39">
        <f>IF(AND(Eingabe!$B$37&gt;5,$M125&lt;=G$55),G$56,S125)</f>
        <v>0.32808988764044944</v>
      </c>
      <c r="U125" s="17">
        <f t="shared" si="23"/>
        <v>183.17989109083638</v>
      </c>
      <c r="V125" s="17">
        <f t="shared" si="26"/>
        <v>183.17989109083413</v>
      </c>
      <c r="W125" s="17">
        <f t="shared" si="24"/>
        <v>18.317989109083637</v>
      </c>
      <c r="X125" s="17">
        <f t="shared" si="25"/>
        <v>183.17989109083638</v>
      </c>
    </row>
    <row r="126" spans="11:24" x14ac:dyDescent="0.25">
      <c r="K126" s="70">
        <v>1170</v>
      </c>
      <c r="L126" s="39">
        <f t="shared" si="20"/>
        <v>1170</v>
      </c>
      <c r="M126" s="72">
        <f t="shared" si="21"/>
        <v>0.13356164383561644</v>
      </c>
      <c r="N126" s="72">
        <f t="shared" si="22"/>
        <v>0.29953599318394286</v>
      </c>
      <c r="O126" s="39">
        <f t="shared" si="19"/>
        <v>0.32808988764044944</v>
      </c>
      <c r="P126" s="39">
        <f>IF(AND(Eingabe!$B$37&gt;1,$M126&lt;=C$55),C$56,O126)</f>
        <v>0.32808988764044944</v>
      </c>
      <c r="Q126" s="39">
        <f>IF(AND(Eingabe!$B$37&gt;2,$M126&lt;=D$55),D$56,P126)</f>
        <v>0.32808988764044944</v>
      </c>
      <c r="R126" s="39">
        <f>IF(AND(Eingabe!$B$37&gt;3,$M126&lt;=E$55),E$56,Q126)</f>
        <v>0.32808988764044944</v>
      </c>
      <c r="S126" s="39">
        <f>IF(AND(Eingabe!$B$37&gt;4,$M126&lt;=F$55),F$56,R126)</f>
        <v>0.32808988764044944</v>
      </c>
      <c r="T126" s="39">
        <f>IF(AND(Eingabe!$B$37&gt;5,$M126&lt;=G$55),G$56,S126)</f>
        <v>0.32808988764044944</v>
      </c>
      <c r="U126" s="17">
        <f t="shared" si="23"/>
        <v>182.59385885870489</v>
      </c>
      <c r="V126" s="17">
        <f t="shared" si="26"/>
        <v>182.59385885870711</v>
      </c>
      <c r="W126" s="17">
        <f t="shared" si="24"/>
        <v>18.25938588587049</v>
      </c>
      <c r="X126" s="17">
        <f t="shared" si="25"/>
        <v>182.59385885870489</v>
      </c>
    </row>
    <row r="127" spans="11:24" x14ac:dyDescent="0.25">
      <c r="K127" s="70">
        <v>1180</v>
      </c>
      <c r="L127" s="39">
        <f t="shared" si="20"/>
        <v>1180</v>
      </c>
      <c r="M127" s="72">
        <f t="shared" si="21"/>
        <v>0.13470319634703196</v>
      </c>
      <c r="N127" s="72">
        <f t="shared" si="22"/>
        <v>0.298581514383913</v>
      </c>
      <c r="O127" s="39">
        <f t="shared" si="19"/>
        <v>0.32808988764044944</v>
      </c>
      <c r="P127" s="39">
        <f>IF(AND(Eingabe!$B$37&gt;1,$M127&lt;=C$55),C$56,O127)</f>
        <v>0.32808988764044944</v>
      </c>
      <c r="Q127" s="39">
        <f>IF(AND(Eingabe!$B$37&gt;2,$M127&lt;=D$55),D$56,P127)</f>
        <v>0.32808988764044944</v>
      </c>
      <c r="R127" s="39">
        <f>IF(AND(Eingabe!$B$37&gt;3,$M127&lt;=E$55),E$56,Q127)</f>
        <v>0.32808988764044944</v>
      </c>
      <c r="S127" s="39">
        <f>IF(AND(Eingabe!$B$37&gt;4,$M127&lt;=F$55),F$56,R127)</f>
        <v>0.32808988764044944</v>
      </c>
      <c r="T127" s="39">
        <f>IF(AND(Eingabe!$B$37&gt;5,$M127&lt;=G$55),G$56,S127)</f>
        <v>0.32808988764044944</v>
      </c>
      <c r="U127" s="17">
        <f t="shared" si="23"/>
        <v>182.01201904224834</v>
      </c>
      <c r="V127" s="17">
        <f t="shared" si="26"/>
        <v>182.01201904224612</v>
      </c>
      <c r="W127" s="17">
        <f t="shared" si="24"/>
        <v>18.201201904224835</v>
      </c>
      <c r="X127" s="17">
        <f t="shared" si="25"/>
        <v>182.01201904224834</v>
      </c>
    </row>
    <row r="128" spans="11:24" x14ac:dyDescent="0.25">
      <c r="K128" s="70">
        <v>1190</v>
      </c>
      <c r="L128" s="39">
        <f t="shared" si="20"/>
        <v>1190</v>
      </c>
      <c r="M128" s="72">
        <f t="shared" si="21"/>
        <v>0.13584474885844749</v>
      </c>
      <c r="N128" s="72">
        <f t="shared" si="22"/>
        <v>0.29763380616653656</v>
      </c>
      <c r="O128" s="39">
        <f t="shared" si="19"/>
        <v>0.32808988764044944</v>
      </c>
      <c r="P128" s="39">
        <f>IF(AND(Eingabe!$B$37&gt;1,$M128&lt;=C$55),C$56,O128)</f>
        <v>0.32808988764044944</v>
      </c>
      <c r="Q128" s="39">
        <f>IF(AND(Eingabe!$B$37&gt;2,$M128&lt;=D$55),D$56,P128)</f>
        <v>0.32808988764044944</v>
      </c>
      <c r="R128" s="39">
        <f>IF(AND(Eingabe!$B$37&gt;3,$M128&lt;=E$55),E$56,Q128)</f>
        <v>0.32808988764044944</v>
      </c>
      <c r="S128" s="39">
        <f>IF(AND(Eingabe!$B$37&gt;4,$M128&lt;=F$55),F$56,R128)</f>
        <v>0.32808988764044944</v>
      </c>
      <c r="T128" s="39">
        <f>IF(AND(Eingabe!$B$37&gt;5,$M128&lt;=G$55),G$56,S128)</f>
        <v>0.32808988764044944</v>
      </c>
      <c r="U128" s="17">
        <f t="shared" si="23"/>
        <v>181.43430649877914</v>
      </c>
      <c r="V128" s="17">
        <f t="shared" si="26"/>
        <v>181.43430649878132</v>
      </c>
      <c r="W128" s="17">
        <f t="shared" si="24"/>
        <v>18.143430649877914</v>
      </c>
      <c r="X128" s="17">
        <f t="shared" si="25"/>
        <v>181.43430649877914</v>
      </c>
    </row>
    <row r="129" spans="11:24" x14ac:dyDescent="0.25">
      <c r="K129" s="70">
        <v>1200</v>
      </c>
      <c r="L129" s="39">
        <f t="shared" si="20"/>
        <v>1200</v>
      </c>
      <c r="M129" s="72">
        <f t="shared" si="21"/>
        <v>0.13698630136986301</v>
      </c>
      <c r="N129" s="72">
        <f t="shared" si="22"/>
        <v>0.29669276420997692</v>
      </c>
      <c r="O129" s="39">
        <f t="shared" si="19"/>
        <v>0.32808988764044944</v>
      </c>
      <c r="P129" s="39">
        <f>IF(AND(Eingabe!$B$37&gt;1,$M129&lt;=C$55),C$56,O129)</f>
        <v>0.32808988764044944</v>
      </c>
      <c r="Q129" s="39">
        <f>IF(AND(Eingabe!$B$37&gt;2,$M129&lt;=D$55),D$56,P129)</f>
        <v>0.32808988764044944</v>
      </c>
      <c r="R129" s="39">
        <f>IF(AND(Eingabe!$B$37&gt;3,$M129&lt;=E$55),E$56,Q129)</f>
        <v>0.32808988764044944</v>
      </c>
      <c r="S129" s="39">
        <f>IF(AND(Eingabe!$B$37&gt;4,$M129&lt;=F$55),F$56,R129)</f>
        <v>0.32808988764044944</v>
      </c>
      <c r="T129" s="39">
        <f>IF(AND(Eingabe!$B$37&gt;5,$M129&lt;=G$55),G$56,S129)</f>
        <v>0.32808988764044944</v>
      </c>
      <c r="U129" s="17">
        <f t="shared" si="23"/>
        <v>180.86065763484896</v>
      </c>
      <c r="V129" s="17">
        <f t="shared" si="26"/>
        <v>180.86065763484675</v>
      </c>
      <c r="W129" s="17">
        <f t="shared" si="24"/>
        <v>18.086065763484896</v>
      </c>
      <c r="X129" s="17">
        <f t="shared" si="25"/>
        <v>180.86065763484896</v>
      </c>
    </row>
    <row r="130" spans="11:24" x14ac:dyDescent="0.25">
      <c r="K130" s="70">
        <v>1210</v>
      </c>
      <c r="L130" s="39">
        <f t="shared" si="20"/>
        <v>1210</v>
      </c>
      <c r="M130" s="72">
        <f t="shared" si="21"/>
        <v>0.13812785388127855</v>
      </c>
      <c r="N130" s="72">
        <f t="shared" si="22"/>
        <v>0.29575828665279935</v>
      </c>
      <c r="O130" s="39">
        <f t="shared" si="19"/>
        <v>0.32808988764044944</v>
      </c>
      <c r="P130" s="39">
        <f>IF(AND(Eingabe!$B$37&gt;1,$M130&lt;=C$55),C$56,O130)</f>
        <v>0.32808988764044944</v>
      </c>
      <c r="Q130" s="39">
        <f>IF(AND(Eingabe!$B$37&gt;2,$M130&lt;=D$55),D$56,P130)</f>
        <v>0.32808988764044944</v>
      </c>
      <c r="R130" s="39">
        <f>IF(AND(Eingabe!$B$37&gt;3,$M130&lt;=E$55),E$56,Q130)</f>
        <v>0.32808988764044944</v>
      </c>
      <c r="S130" s="39">
        <f>IF(AND(Eingabe!$B$37&gt;4,$M130&lt;=F$55),F$56,R130)</f>
        <v>0.32808988764044944</v>
      </c>
      <c r="T130" s="39">
        <f>IF(AND(Eingabe!$B$37&gt;5,$M130&lt;=G$55),G$56,S130)</f>
        <v>0.32808988764044944</v>
      </c>
      <c r="U130" s="17">
        <f t="shared" si="23"/>
        <v>180.29101035684346</v>
      </c>
      <c r="V130" s="17">
        <f t="shared" si="26"/>
        <v>180.29101035684562</v>
      </c>
      <c r="W130" s="17">
        <f t="shared" si="24"/>
        <v>18.029101035684345</v>
      </c>
      <c r="X130" s="17">
        <f t="shared" si="25"/>
        <v>180.29101035684346</v>
      </c>
    </row>
    <row r="131" spans="11:24" x14ac:dyDescent="0.25">
      <c r="K131" s="70">
        <v>1220</v>
      </c>
      <c r="L131" s="39">
        <f t="shared" si="20"/>
        <v>1220</v>
      </c>
      <c r="M131" s="72">
        <f t="shared" si="21"/>
        <v>0.13926940639269406</v>
      </c>
      <c r="N131" s="72">
        <f t="shared" si="22"/>
        <v>0.29483027401615791</v>
      </c>
      <c r="O131" s="39">
        <f t="shared" si="19"/>
        <v>0.32808988764044944</v>
      </c>
      <c r="P131" s="39">
        <f>IF(AND(Eingabe!$B$37&gt;1,$M131&lt;=C$55),C$56,O131)</f>
        <v>0.32808988764044944</v>
      </c>
      <c r="Q131" s="39">
        <f>IF(AND(Eingabe!$B$37&gt;2,$M131&lt;=D$55),D$56,P131)</f>
        <v>0.32808988764044944</v>
      </c>
      <c r="R131" s="39">
        <f>IF(AND(Eingabe!$B$37&gt;3,$M131&lt;=E$55),E$56,Q131)</f>
        <v>0.32808988764044944</v>
      </c>
      <c r="S131" s="39">
        <f>IF(AND(Eingabe!$B$37&gt;4,$M131&lt;=F$55),F$56,R131)</f>
        <v>0.32808988764044944</v>
      </c>
      <c r="T131" s="39">
        <f>IF(AND(Eingabe!$B$37&gt;5,$M131&lt;=G$55),G$56,S131)</f>
        <v>0.32808988764044944</v>
      </c>
      <c r="U131" s="17">
        <f t="shared" si="23"/>
        <v>179.72530402354832</v>
      </c>
      <c r="V131" s="17">
        <f t="shared" si="26"/>
        <v>179.72530402354613</v>
      </c>
      <c r="W131" s="17">
        <f t="shared" si="24"/>
        <v>17.972530402354831</v>
      </c>
      <c r="X131" s="17">
        <f t="shared" si="25"/>
        <v>179.72530402354832</v>
      </c>
    </row>
    <row r="132" spans="11:24" x14ac:dyDescent="0.25">
      <c r="K132" s="70">
        <v>1230</v>
      </c>
      <c r="L132" s="39">
        <f t="shared" si="20"/>
        <v>1230</v>
      </c>
      <c r="M132" s="72">
        <f t="shared" si="21"/>
        <v>0.1404109589041096</v>
      </c>
      <c r="N132" s="72">
        <f t="shared" si="22"/>
        <v>0.29390862912905602</v>
      </c>
      <c r="O132" s="39">
        <f t="shared" si="19"/>
        <v>0.32808988764044944</v>
      </c>
      <c r="P132" s="39">
        <f>IF(AND(Eingabe!$B$37&gt;1,$M132&lt;=C$55),C$56,O132)</f>
        <v>0.32808988764044944</v>
      </c>
      <c r="Q132" s="39">
        <f>IF(AND(Eingabe!$B$37&gt;2,$M132&lt;=D$55),D$56,P132)</f>
        <v>0.32808988764044944</v>
      </c>
      <c r="R132" s="39">
        <f>IF(AND(Eingabe!$B$37&gt;3,$M132&lt;=E$55),E$56,Q132)</f>
        <v>0.32808988764044944</v>
      </c>
      <c r="S132" s="39">
        <f>IF(AND(Eingabe!$B$37&gt;4,$M132&lt;=F$55),F$56,R132)</f>
        <v>0.32808988764044944</v>
      </c>
      <c r="T132" s="39">
        <f>IF(AND(Eingabe!$B$37&gt;5,$M132&lt;=G$55),G$56,S132)</f>
        <v>0.32808988764044944</v>
      </c>
      <c r="U132" s="17">
        <f t="shared" si="23"/>
        <v>179.16347940058895</v>
      </c>
      <c r="V132" s="17">
        <f t="shared" si="26"/>
        <v>179.16347940059111</v>
      </c>
      <c r="W132" s="17">
        <f t="shared" si="24"/>
        <v>17.916347940058895</v>
      </c>
      <c r="X132" s="17">
        <f t="shared" si="25"/>
        <v>179.16347940058895</v>
      </c>
    </row>
    <row r="133" spans="11:24" x14ac:dyDescent="0.25">
      <c r="K133" s="70">
        <v>1240</v>
      </c>
      <c r="L133" s="39">
        <f t="shared" si="20"/>
        <v>1240</v>
      </c>
      <c r="M133" s="72">
        <f t="shared" si="21"/>
        <v>0.14155251141552511</v>
      </c>
      <c r="N133" s="72">
        <f t="shared" si="22"/>
        <v>0.29299325705654067</v>
      </c>
      <c r="O133" s="39">
        <f t="shared" si="19"/>
        <v>0.32808988764044944</v>
      </c>
      <c r="P133" s="39">
        <f>IF(AND(Eingabe!$B$37&gt;1,$M133&lt;=C$55),C$56,O133)</f>
        <v>0.32808988764044944</v>
      </c>
      <c r="Q133" s="39">
        <f>IF(AND(Eingabe!$B$37&gt;2,$M133&lt;=D$55),D$56,P133)</f>
        <v>0.32808988764044944</v>
      </c>
      <c r="R133" s="39">
        <f>IF(AND(Eingabe!$B$37&gt;3,$M133&lt;=E$55),E$56,Q133)</f>
        <v>0.32808988764044944</v>
      </c>
      <c r="S133" s="39">
        <f>IF(AND(Eingabe!$B$37&gt;4,$M133&lt;=F$55),F$56,R133)</f>
        <v>0.32808988764044944</v>
      </c>
      <c r="T133" s="39">
        <f>IF(AND(Eingabe!$B$37&gt;5,$M133&lt;=G$55),G$56,S133)</f>
        <v>0.32808988764044944</v>
      </c>
      <c r="U133" s="17">
        <f t="shared" si="23"/>
        <v>178.60547861665836</v>
      </c>
      <c r="V133" s="17">
        <f t="shared" si="26"/>
        <v>178.60547861665617</v>
      </c>
      <c r="W133" s="17">
        <f t="shared" si="24"/>
        <v>17.860547861665836</v>
      </c>
      <c r="X133" s="17">
        <f t="shared" si="25"/>
        <v>178.60547861665836</v>
      </c>
    </row>
    <row r="134" spans="11:24" x14ac:dyDescent="0.25">
      <c r="K134" s="70">
        <v>1250</v>
      </c>
      <c r="L134" s="39">
        <f t="shared" si="20"/>
        <v>1250</v>
      </c>
      <c r="M134" s="72">
        <f t="shared" si="21"/>
        <v>0.14269406392694065</v>
      </c>
      <c r="N134" s="72">
        <f t="shared" si="22"/>
        <v>0.29208406503068818</v>
      </c>
      <c r="O134" s="39">
        <f t="shared" si="19"/>
        <v>0.32808988764044944</v>
      </c>
      <c r="P134" s="39">
        <f>IF(AND(Eingabe!$B$37&gt;1,$M134&lt;=C$55),C$56,O134)</f>
        <v>0.32808988764044944</v>
      </c>
      <c r="Q134" s="39">
        <f>IF(AND(Eingabe!$B$37&gt;2,$M134&lt;=D$55),D$56,P134)</f>
        <v>0.32808988764044944</v>
      </c>
      <c r="R134" s="39">
        <f>IF(AND(Eingabe!$B$37&gt;3,$M134&lt;=E$55),E$56,Q134)</f>
        <v>0.32808988764044944</v>
      </c>
      <c r="S134" s="39">
        <f>IF(AND(Eingabe!$B$37&gt;4,$M134&lt;=F$55),F$56,R134)</f>
        <v>0.32808988764044944</v>
      </c>
      <c r="T134" s="39">
        <f>IF(AND(Eingabe!$B$37&gt;5,$M134&lt;=G$55),G$56,S134)</f>
        <v>0.32808988764044944</v>
      </c>
      <c r="U134" s="17">
        <f t="shared" si="23"/>
        <v>178.0512451214469</v>
      </c>
      <c r="V134" s="17">
        <f t="shared" si="26"/>
        <v>178.05124512144906</v>
      </c>
      <c r="W134" s="17">
        <f t="shared" si="24"/>
        <v>17.80512451214469</v>
      </c>
      <c r="X134" s="17">
        <f t="shared" si="25"/>
        <v>178.0512451214469</v>
      </c>
    </row>
    <row r="135" spans="11:24" x14ac:dyDescent="0.25">
      <c r="K135" s="70">
        <v>1260</v>
      </c>
      <c r="L135" s="39">
        <f t="shared" si="20"/>
        <v>1260</v>
      </c>
      <c r="M135" s="72">
        <f t="shared" si="21"/>
        <v>0.14383561643835616</v>
      </c>
      <c r="N135" s="72">
        <f t="shared" si="22"/>
        <v>0.29118096238425428</v>
      </c>
      <c r="O135" s="39">
        <f t="shared" si="19"/>
        <v>0.32808988764044944</v>
      </c>
      <c r="P135" s="39">
        <f>IF(AND(Eingabe!$B$37&gt;1,$M135&lt;=C$55),C$56,O135)</f>
        <v>0.32808988764044944</v>
      </c>
      <c r="Q135" s="39">
        <f>IF(AND(Eingabe!$B$37&gt;2,$M135&lt;=D$55),D$56,P135)</f>
        <v>0.32808988764044944</v>
      </c>
      <c r="R135" s="39">
        <f>IF(AND(Eingabe!$B$37&gt;3,$M135&lt;=E$55),E$56,Q135)</f>
        <v>0.32808988764044944</v>
      </c>
      <c r="S135" s="39">
        <f>IF(AND(Eingabe!$B$37&gt;4,$M135&lt;=F$55),F$56,R135)</f>
        <v>0.32808988764044944</v>
      </c>
      <c r="T135" s="39">
        <f>IF(AND(Eingabe!$B$37&gt;5,$M135&lt;=G$55),G$56,S135)</f>
        <v>0.32808988764044944</v>
      </c>
      <c r="U135" s="17">
        <f t="shared" si="23"/>
        <v>177.5007236451961</v>
      </c>
      <c r="V135" s="17">
        <f t="shared" si="26"/>
        <v>177.50072364519394</v>
      </c>
      <c r="W135" s="17">
        <f t="shared" si="24"/>
        <v>17.75007236451961</v>
      </c>
      <c r="X135" s="17">
        <f t="shared" si="25"/>
        <v>177.5007236451961</v>
      </c>
    </row>
    <row r="136" spans="11:24" x14ac:dyDescent="0.25">
      <c r="K136" s="70">
        <v>1270</v>
      </c>
      <c r="L136" s="39">
        <f t="shared" si="20"/>
        <v>1270</v>
      </c>
      <c r="M136" s="72">
        <f t="shared" si="21"/>
        <v>0.1449771689497717</v>
      </c>
      <c r="N136" s="72">
        <f t="shared" si="22"/>
        <v>0.29028386048686361</v>
      </c>
      <c r="O136" s="39">
        <f t="shared" si="19"/>
        <v>0.32808988764044944</v>
      </c>
      <c r="P136" s="39">
        <f>IF(AND(Eingabe!$B$37&gt;1,$M136&lt;=C$55),C$56,O136)</f>
        <v>0.32808988764044944</v>
      </c>
      <c r="Q136" s="39">
        <f>IF(AND(Eingabe!$B$37&gt;2,$M136&lt;=D$55),D$56,P136)</f>
        <v>0.32808988764044944</v>
      </c>
      <c r="R136" s="39">
        <f>IF(AND(Eingabe!$B$37&gt;3,$M136&lt;=E$55),E$56,Q136)</f>
        <v>0.32808988764044944</v>
      </c>
      <c r="S136" s="39">
        <f>IF(AND(Eingabe!$B$37&gt;4,$M136&lt;=F$55),F$56,R136)</f>
        <v>0.32808988764044944</v>
      </c>
      <c r="T136" s="39">
        <f>IF(AND(Eingabe!$B$37&gt;5,$M136&lt;=G$55),G$56,S136)</f>
        <v>0.32808988764044944</v>
      </c>
      <c r="U136" s="17">
        <f t="shared" si="23"/>
        <v>176.9538601598004</v>
      </c>
      <c r="V136" s="17">
        <f t="shared" si="26"/>
        <v>176.95386015980256</v>
      </c>
      <c r="W136" s="17">
        <f t="shared" si="24"/>
        <v>17.695386015980041</v>
      </c>
      <c r="X136" s="17">
        <f t="shared" si="25"/>
        <v>176.9538601598004</v>
      </c>
    </row>
    <row r="137" spans="11:24" x14ac:dyDescent="0.25">
      <c r="K137" s="70">
        <v>1280</v>
      </c>
      <c r="L137" s="39">
        <f t="shared" si="20"/>
        <v>1280</v>
      </c>
      <c r="M137" s="72">
        <f t="shared" si="21"/>
        <v>0.14611872146118721</v>
      </c>
      <c r="N137" s="72">
        <f t="shared" si="22"/>
        <v>0.28939267268362456</v>
      </c>
      <c r="O137" s="39">
        <f t="shared" ref="O137:O200" si="27">IF(K137&lt;$B$51,$B$57,0)</f>
        <v>0.32808988764044944</v>
      </c>
      <c r="P137" s="39">
        <f>IF(AND(Eingabe!$B$37&gt;1,$M137&lt;=C$55),C$56,O137)</f>
        <v>0.32808988764044944</v>
      </c>
      <c r="Q137" s="39">
        <f>IF(AND(Eingabe!$B$37&gt;2,$M137&lt;=D$55),D$56,P137)</f>
        <v>0.32808988764044944</v>
      </c>
      <c r="R137" s="39">
        <f>IF(AND(Eingabe!$B$37&gt;3,$M137&lt;=E$55),E$56,Q137)</f>
        <v>0.32808988764044944</v>
      </c>
      <c r="S137" s="39">
        <f>IF(AND(Eingabe!$B$37&gt;4,$M137&lt;=F$55),F$56,R137)</f>
        <v>0.32808988764044944</v>
      </c>
      <c r="T137" s="39">
        <f>IF(AND(Eingabe!$B$37&gt;5,$M137&lt;=G$55),G$56,S137)</f>
        <v>0.32808988764044944</v>
      </c>
      <c r="U137" s="17">
        <f t="shared" si="23"/>
        <v>176.41060184138757</v>
      </c>
      <c r="V137" s="17">
        <f t="shared" si="26"/>
        <v>176.41060184138541</v>
      </c>
      <c r="W137" s="17">
        <f t="shared" si="24"/>
        <v>17.641060184138759</v>
      </c>
      <c r="X137" s="17">
        <f t="shared" si="25"/>
        <v>176.41060184138757</v>
      </c>
    </row>
    <row r="138" spans="11:24" x14ac:dyDescent="0.25">
      <c r="K138" s="70">
        <v>1290</v>
      </c>
      <c r="L138" s="39">
        <f t="shared" ref="L138:L201" si="28">IF(K138&gt;$B$10,$B$10,K138)</f>
        <v>1290</v>
      </c>
      <c r="M138" s="72">
        <f t="shared" ref="M138:M201" si="29">L138/$B$10</f>
        <v>0.14726027397260275</v>
      </c>
      <c r="N138" s="72">
        <f t="shared" ref="N138:N201" si="30">IF(M138=1,0,1-$G$11*M138^$G$10)</f>
        <v>0.28850731423605613</v>
      </c>
      <c r="O138" s="39">
        <f t="shared" si="27"/>
        <v>0.32808988764044944</v>
      </c>
      <c r="P138" s="39">
        <f>IF(AND(Eingabe!$B$37&gt;1,$M138&lt;=C$55),C$56,O138)</f>
        <v>0.32808988764044944</v>
      </c>
      <c r="Q138" s="39">
        <f>IF(AND(Eingabe!$B$37&gt;2,$M138&lt;=D$55),D$56,P138)</f>
        <v>0.32808988764044944</v>
      </c>
      <c r="R138" s="39">
        <f>IF(AND(Eingabe!$B$37&gt;3,$M138&lt;=E$55),E$56,Q138)</f>
        <v>0.32808988764044944</v>
      </c>
      <c r="S138" s="39">
        <f>IF(AND(Eingabe!$B$37&gt;4,$M138&lt;=F$55),F$56,R138)</f>
        <v>0.32808988764044944</v>
      </c>
      <c r="T138" s="39">
        <f>IF(AND(Eingabe!$B$37&gt;5,$M138&lt;=G$55),G$56,S138)</f>
        <v>0.32808988764044944</v>
      </c>
      <c r="U138" s="17">
        <f t="shared" ref="U138:U201" si="31">N138*$B$8*10</f>
        <v>175.8708970343082</v>
      </c>
      <c r="V138" s="17">
        <f t="shared" si="26"/>
        <v>175.8708970343103</v>
      </c>
      <c r="W138" s="17">
        <f t="shared" ref="W138:W201" si="32">N138*$B$8</f>
        <v>17.58708970343082</v>
      </c>
      <c r="X138" s="17">
        <f t="shared" ref="X138:X201" si="33">W138*10</f>
        <v>175.8708970343082</v>
      </c>
    </row>
    <row r="139" spans="11:24" x14ac:dyDescent="0.25">
      <c r="K139" s="70">
        <v>1300</v>
      </c>
      <c r="L139" s="39">
        <f t="shared" si="28"/>
        <v>1300</v>
      </c>
      <c r="M139" s="72">
        <f t="shared" si="29"/>
        <v>0.14840182648401826</v>
      </c>
      <c r="N139" s="72">
        <f t="shared" si="30"/>
        <v>0.28762770226522572</v>
      </c>
      <c r="O139" s="39">
        <f t="shared" si="27"/>
        <v>0.32808988764044944</v>
      </c>
      <c r="P139" s="39">
        <f>IF(AND(Eingabe!$B$37&gt;1,$M139&lt;=C$55),C$56,O139)</f>
        <v>0.32808988764044944</v>
      </c>
      <c r="Q139" s="39">
        <f>IF(AND(Eingabe!$B$37&gt;2,$M139&lt;=D$55),D$56,P139)</f>
        <v>0.32808988764044944</v>
      </c>
      <c r="R139" s="39">
        <f>IF(AND(Eingabe!$B$37&gt;3,$M139&lt;=E$55),E$56,Q139)</f>
        <v>0.32808988764044944</v>
      </c>
      <c r="S139" s="39">
        <f>IF(AND(Eingabe!$B$37&gt;4,$M139&lt;=F$55),F$56,R139)</f>
        <v>0.32808988764044944</v>
      </c>
      <c r="T139" s="39">
        <f>IF(AND(Eingabe!$B$37&gt;5,$M139&lt;=G$55),G$56,S139)</f>
        <v>0.32808988764044944</v>
      </c>
      <c r="U139" s="17">
        <f t="shared" si="31"/>
        <v>175.33469521647322</v>
      </c>
      <c r="V139" s="17">
        <f t="shared" ref="V139:V202" si="34">(M139-M138)*$B$10*N139*$B$8</f>
        <v>175.33469521647106</v>
      </c>
      <c r="W139" s="17">
        <f t="shared" si="32"/>
        <v>17.533469521647323</v>
      </c>
      <c r="X139" s="17">
        <f t="shared" si="33"/>
        <v>175.33469521647322</v>
      </c>
    </row>
    <row r="140" spans="11:24" x14ac:dyDescent="0.25">
      <c r="K140" s="70">
        <v>1310</v>
      </c>
      <c r="L140" s="39">
        <f t="shared" si="28"/>
        <v>1310</v>
      </c>
      <c r="M140" s="72">
        <f t="shared" si="29"/>
        <v>0.1495433789954338</v>
      </c>
      <c r="N140" s="72">
        <f t="shared" si="30"/>
        <v>0.28675375569699491</v>
      </c>
      <c r="O140" s="39">
        <f t="shared" si="27"/>
        <v>0.32808988764044944</v>
      </c>
      <c r="P140" s="39">
        <f>IF(AND(Eingabe!$B$37&gt;1,$M140&lt;=C$55),C$56,O140)</f>
        <v>0.32808988764044944</v>
      </c>
      <c r="Q140" s="39">
        <f>IF(AND(Eingabe!$B$37&gt;2,$M140&lt;=D$55),D$56,P140)</f>
        <v>0.32808988764044944</v>
      </c>
      <c r="R140" s="39">
        <f>IF(AND(Eingabe!$B$37&gt;3,$M140&lt;=E$55),E$56,Q140)</f>
        <v>0.32808988764044944</v>
      </c>
      <c r="S140" s="39">
        <f>IF(AND(Eingabe!$B$37&gt;4,$M140&lt;=F$55),F$56,R140)</f>
        <v>0.32808988764044944</v>
      </c>
      <c r="T140" s="39">
        <f>IF(AND(Eingabe!$B$37&gt;5,$M140&lt;=G$55),G$56,S140)</f>
        <v>0.32808988764044944</v>
      </c>
      <c r="U140" s="17">
        <f t="shared" si="31"/>
        <v>174.80194696597636</v>
      </c>
      <c r="V140" s="17">
        <f t="shared" si="34"/>
        <v>174.80194696597846</v>
      </c>
      <c r="W140" s="17">
        <f t="shared" si="32"/>
        <v>17.480194696597636</v>
      </c>
      <c r="X140" s="17">
        <f t="shared" si="33"/>
        <v>174.80194696597636</v>
      </c>
    </row>
    <row r="141" spans="11:24" x14ac:dyDescent="0.25">
      <c r="K141" s="70">
        <v>1320</v>
      </c>
      <c r="L141" s="39">
        <f t="shared" si="28"/>
        <v>1320</v>
      </c>
      <c r="M141" s="72">
        <f t="shared" si="29"/>
        <v>0.15068493150684931</v>
      </c>
      <c r="N141" s="72">
        <f t="shared" si="30"/>
        <v>0.28588539520928458</v>
      </c>
      <c r="O141" s="39">
        <f t="shared" si="27"/>
        <v>0.32808988764044944</v>
      </c>
      <c r="P141" s="39">
        <f>IF(AND(Eingabe!$B$37&gt;1,$M141&lt;=C$55),C$56,O141)</f>
        <v>0.32808988764044944</v>
      </c>
      <c r="Q141" s="39">
        <f>IF(AND(Eingabe!$B$37&gt;2,$M141&lt;=D$55),D$56,P141)</f>
        <v>0.32808988764044944</v>
      </c>
      <c r="R141" s="39">
        <f>IF(AND(Eingabe!$B$37&gt;3,$M141&lt;=E$55),E$56,Q141)</f>
        <v>0.32808988764044944</v>
      </c>
      <c r="S141" s="39">
        <f>IF(AND(Eingabe!$B$37&gt;4,$M141&lt;=F$55),F$56,R141)</f>
        <v>0.32808988764044944</v>
      </c>
      <c r="T141" s="39">
        <f>IF(AND(Eingabe!$B$37&gt;5,$M141&lt;=G$55),G$56,S141)</f>
        <v>0.32808988764044944</v>
      </c>
      <c r="U141" s="17">
        <f t="shared" si="31"/>
        <v>174.27260392894743</v>
      </c>
      <c r="V141" s="17">
        <f t="shared" si="34"/>
        <v>174.2726039289453</v>
      </c>
      <c r="W141" s="17">
        <f t="shared" si="32"/>
        <v>17.427260392894745</v>
      </c>
      <c r="X141" s="17">
        <f t="shared" si="33"/>
        <v>174.27260392894743</v>
      </c>
    </row>
    <row r="142" spans="11:24" x14ac:dyDescent="0.25">
      <c r="K142" s="70">
        <v>1330</v>
      </c>
      <c r="L142" s="39">
        <f t="shared" si="28"/>
        <v>1330</v>
      </c>
      <c r="M142" s="72">
        <f t="shared" si="29"/>
        <v>0.15182648401826485</v>
      </c>
      <c r="N142" s="72">
        <f t="shared" si="30"/>
        <v>0.28502254318126552</v>
      </c>
      <c r="O142" s="39">
        <f t="shared" si="27"/>
        <v>0.32808988764044944</v>
      </c>
      <c r="P142" s="39">
        <f>IF(AND(Eingabe!$B$37&gt;1,$M142&lt;=C$55),C$56,O142)</f>
        <v>0.32808988764044944</v>
      </c>
      <c r="Q142" s="39">
        <f>IF(AND(Eingabe!$B$37&gt;2,$M142&lt;=D$55),D$56,P142)</f>
        <v>0.32808988764044944</v>
      </c>
      <c r="R142" s="39">
        <f>IF(AND(Eingabe!$B$37&gt;3,$M142&lt;=E$55),E$56,Q142)</f>
        <v>0.32808988764044944</v>
      </c>
      <c r="S142" s="39">
        <f>IF(AND(Eingabe!$B$37&gt;4,$M142&lt;=F$55),F$56,R142)</f>
        <v>0.32808988764044944</v>
      </c>
      <c r="T142" s="39">
        <f>IF(AND(Eingabe!$B$37&gt;5,$M142&lt;=G$55),G$56,S142)</f>
        <v>0.32808988764044944</v>
      </c>
      <c r="U142" s="17">
        <f t="shared" si="31"/>
        <v>173.74661878857967</v>
      </c>
      <c r="V142" s="17">
        <f t="shared" si="34"/>
        <v>173.74661878858177</v>
      </c>
      <c r="W142" s="17">
        <f t="shared" si="32"/>
        <v>17.374661878857967</v>
      </c>
      <c r="X142" s="17">
        <f t="shared" si="33"/>
        <v>173.74661878857967</v>
      </c>
    </row>
    <row r="143" spans="11:24" x14ac:dyDescent="0.25">
      <c r="K143" s="70">
        <v>1340</v>
      </c>
      <c r="L143" s="39">
        <f t="shared" si="28"/>
        <v>1340</v>
      </c>
      <c r="M143" s="72">
        <f t="shared" si="29"/>
        <v>0.15296803652968036</v>
      </c>
      <c r="N143" s="72">
        <f t="shared" si="30"/>
        <v>0.28416512364439306</v>
      </c>
      <c r="O143" s="39">
        <f t="shared" si="27"/>
        <v>0.32808988764044944</v>
      </c>
      <c r="P143" s="39">
        <f>IF(AND(Eingabe!$B$37&gt;1,$M143&lt;=C$55),C$56,O143)</f>
        <v>0.32808988764044944</v>
      </c>
      <c r="Q143" s="39">
        <f>IF(AND(Eingabe!$B$37&gt;2,$M143&lt;=D$55),D$56,P143)</f>
        <v>0.32808988764044944</v>
      </c>
      <c r="R143" s="39">
        <f>IF(AND(Eingabe!$B$37&gt;3,$M143&lt;=E$55),E$56,Q143)</f>
        <v>0.32808988764044944</v>
      </c>
      <c r="S143" s="39">
        <f>IF(AND(Eingabe!$B$37&gt;4,$M143&lt;=F$55),F$56,R143)</f>
        <v>0.32808988764044944</v>
      </c>
      <c r="T143" s="39">
        <f>IF(AND(Eingabe!$B$37&gt;5,$M143&lt;=G$55),G$56,S143)</f>
        <v>0.32808988764044944</v>
      </c>
      <c r="U143" s="17">
        <f t="shared" si="31"/>
        <v>173.22394523528072</v>
      </c>
      <c r="V143" s="17">
        <f t="shared" si="34"/>
        <v>173.22394523527859</v>
      </c>
      <c r="W143" s="17">
        <f t="shared" si="32"/>
        <v>17.322394523528072</v>
      </c>
      <c r="X143" s="17">
        <f t="shared" si="33"/>
        <v>173.22394523528072</v>
      </c>
    </row>
    <row r="144" spans="11:24" x14ac:dyDescent="0.25">
      <c r="K144" s="70">
        <v>1350</v>
      </c>
      <c r="L144" s="39">
        <f t="shared" si="28"/>
        <v>1350</v>
      </c>
      <c r="M144" s="72">
        <f t="shared" si="29"/>
        <v>0.1541095890410959</v>
      </c>
      <c r="N144" s="72">
        <f t="shared" si="30"/>
        <v>0.28331306223520436</v>
      </c>
      <c r="O144" s="39">
        <f t="shared" si="27"/>
        <v>0.32808988764044944</v>
      </c>
      <c r="P144" s="39">
        <f>IF(AND(Eingabe!$B$37&gt;1,$M144&lt;=C$55),C$56,O144)</f>
        <v>0.32808988764044944</v>
      </c>
      <c r="Q144" s="39">
        <f>IF(AND(Eingabe!$B$37&gt;2,$M144&lt;=D$55),D$56,P144)</f>
        <v>0.32808988764044944</v>
      </c>
      <c r="R144" s="39">
        <f>IF(AND(Eingabe!$B$37&gt;3,$M144&lt;=E$55),E$56,Q144)</f>
        <v>0.32808988764044944</v>
      </c>
      <c r="S144" s="39">
        <f>IF(AND(Eingabe!$B$37&gt;4,$M144&lt;=F$55),F$56,R144)</f>
        <v>0.32808988764044944</v>
      </c>
      <c r="T144" s="39">
        <f>IF(AND(Eingabe!$B$37&gt;5,$M144&lt;=G$55),G$56,S144)</f>
        <v>0.32808988764044944</v>
      </c>
      <c r="U144" s="17">
        <f t="shared" si="31"/>
        <v>172.70453793789855</v>
      </c>
      <c r="V144" s="17">
        <f t="shared" si="34"/>
        <v>172.70453793790065</v>
      </c>
      <c r="W144" s="17">
        <f t="shared" si="32"/>
        <v>17.270453793789855</v>
      </c>
      <c r="X144" s="17">
        <f t="shared" si="33"/>
        <v>172.70453793789855</v>
      </c>
    </row>
    <row r="145" spans="11:24" x14ac:dyDescent="0.25">
      <c r="K145" s="70">
        <v>1360</v>
      </c>
      <c r="L145" s="39">
        <f t="shared" si="28"/>
        <v>1360</v>
      </c>
      <c r="M145" s="72">
        <f t="shared" si="29"/>
        <v>0.15525114155251141</v>
      </c>
      <c r="N145" s="72">
        <f t="shared" si="30"/>
        <v>0.28246628614980396</v>
      </c>
      <c r="O145" s="39">
        <f t="shared" si="27"/>
        <v>0.32808988764044944</v>
      </c>
      <c r="P145" s="39">
        <f>IF(AND(Eingabe!$B$37&gt;1,$M145&lt;=C$55),C$56,O145)</f>
        <v>0.32808988764044944</v>
      </c>
      <c r="Q145" s="39">
        <f>IF(AND(Eingabe!$B$37&gt;2,$M145&lt;=D$55),D$56,P145)</f>
        <v>0.32808988764044944</v>
      </c>
      <c r="R145" s="39">
        <f>IF(AND(Eingabe!$B$37&gt;3,$M145&lt;=E$55),E$56,Q145)</f>
        <v>0.32808988764044944</v>
      </c>
      <c r="S145" s="39">
        <f>IF(AND(Eingabe!$B$37&gt;4,$M145&lt;=F$55),F$56,R145)</f>
        <v>0.32808988764044944</v>
      </c>
      <c r="T145" s="39">
        <f>IF(AND(Eingabe!$B$37&gt;5,$M145&lt;=G$55),G$56,S145)</f>
        <v>0.32808988764044944</v>
      </c>
      <c r="U145" s="17">
        <f t="shared" si="31"/>
        <v>172.18835251597639</v>
      </c>
      <c r="V145" s="17">
        <f t="shared" si="34"/>
        <v>172.18835251597429</v>
      </c>
      <c r="W145" s="17">
        <f t="shared" si="32"/>
        <v>17.218835251597639</v>
      </c>
      <c r="X145" s="17">
        <f t="shared" si="33"/>
        <v>172.18835251597639</v>
      </c>
    </row>
    <row r="146" spans="11:24" x14ac:dyDescent="0.25">
      <c r="K146" s="70">
        <v>1370</v>
      </c>
      <c r="L146" s="39">
        <f t="shared" si="28"/>
        <v>1370</v>
      </c>
      <c r="M146" s="72">
        <f t="shared" si="29"/>
        <v>0.15639269406392695</v>
      </c>
      <c r="N146" s="72">
        <f t="shared" si="30"/>
        <v>0.28162472409996275</v>
      </c>
      <c r="O146" s="39">
        <f t="shared" si="27"/>
        <v>0.32808988764044944</v>
      </c>
      <c r="P146" s="39">
        <f>IF(AND(Eingabe!$B$37&gt;1,$M146&lt;=C$55),C$56,O146)</f>
        <v>0.32808988764044944</v>
      </c>
      <c r="Q146" s="39">
        <f>IF(AND(Eingabe!$B$37&gt;2,$M146&lt;=D$55),D$56,P146)</f>
        <v>0.32808988764044944</v>
      </c>
      <c r="R146" s="39">
        <f>IF(AND(Eingabe!$B$37&gt;3,$M146&lt;=E$55),E$56,Q146)</f>
        <v>0.32808988764044944</v>
      </c>
      <c r="S146" s="39">
        <f>IF(AND(Eingabe!$B$37&gt;4,$M146&lt;=F$55),F$56,R146)</f>
        <v>0.32808988764044944</v>
      </c>
      <c r="T146" s="39">
        <f>IF(AND(Eingabe!$B$37&gt;5,$M146&lt;=G$55),G$56,S146)</f>
        <v>0.32808988764044944</v>
      </c>
      <c r="U146" s="17">
        <f t="shared" si="31"/>
        <v>171.67534551299099</v>
      </c>
      <c r="V146" s="17">
        <f t="shared" si="34"/>
        <v>171.67534551299309</v>
      </c>
      <c r="W146" s="17">
        <f t="shared" si="32"/>
        <v>17.167534551299099</v>
      </c>
      <c r="X146" s="17">
        <f t="shared" si="33"/>
        <v>171.67534551299099</v>
      </c>
    </row>
    <row r="147" spans="11:24" x14ac:dyDescent="0.25">
      <c r="K147" s="70">
        <v>1380</v>
      </c>
      <c r="L147" s="39">
        <f t="shared" si="28"/>
        <v>1380</v>
      </c>
      <c r="M147" s="72">
        <f t="shared" si="29"/>
        <v>0.15753424657534246</v>
      </c>
      <c r="N147" s="72">
        <f t="shared" si="30"/>
        <v>0.28078830627076401</v>
      </c>
      <c r="O147" s="39">
        <f t="shared" si="27"/>
        <v>0.32808988764044944</v>
      </c>
      <c r="P147" s="39">
        <f>IF(AND(Eingabe!$B$37&gt;1,$M147&lt;=C$55),C$56,O147)</f>
        <v>0.32808988764044944</v>
      </c>
      <c r="Q147" s="39">
        <f>IF(AND(Eingabe!$B$37&gt;2,$M147&lt;=D$55),D$56,P147)</f>
        <v>0.32808988764044944</v>
      </c>
      <c r="R147" s="39">
        <f>IF(AND(Eingabe!$B$37&gt;3,$M147&lt;=E$55),E$56,Q147)</f>
        <v>0.32808988764044944</v>
      </c>
      <c r="S147" s="39">
        <f>IF(AND(Eingabe!$B$37&gt;4,$M147&lt;=F$55),F$56,R147)</f>
        <v>0.32808988764044944</v>
      </c>
      <c r="T147" s="39">
        <f>IF(AND(Eingabe!$B$37&gt;5,$M147&lt;=G$55),G$56,S147)</f>
        <v>0.32808988764044944</v>
      </c>
      <c r="U147" s="17">
        <f t="shared" si="31"/>
        <v>171.16547437053424</v>
      </c>
      <c r="V147" s="17">
        <f t="shared" si="34"/>
        <v>171.16547437053214</v>
      </c>
      <c r="W147" s="17">
        <f t="shared" si="32"/>
        <v>17.116547437053423</v>
      </c>
      <c r="X147" s="17">
        <f t="shared" si="33"/>
        <v>171.16547437053424</v>
      </c>
    </row>
    <row r="148" spans="11:24" x14ac:dyDescent="0.25">
      <c r="K148" s="70">
        <v>1390</v>
      </c>
      <c r="L148" s="39">
        <f t="shared" si="28"/>
        <v>1390</v>
      </c>
      <c r="M148" s="72">
        <f t="shared" si="29"/>
        <v>0.158675799086758</v>
      </c>
      <c r="N148" s="72">
        <f t="shared" si="30"/>
        <v>0.27995696427973049</v>
      </c>
      <c r="O148" s="39">
        <f t="shared" si="27"/>
        <v>0.32808988764044944</v>
      </c>
      <c r="P148" s="39">
        <f>IF(AND(Eingabe!$B$37&gt;1,$M148&lt;=C$55),C$56,O148)</f>
        <v>0.32808988764044944</v>
      </c>
      <c r="Q148" s="39">
        <f>IF(AND(Eingabe!$B$37&gt;2,$M148&lt;=D$55),D$56,P148)</f>
        <v>0.32808988764044944</v>
      </c>
      <c r="R148" s="39">
        <f>IF(AND(Eingabe!$B$37&gt;3,$M148&lt;=E$55),E$56,Q148)</f>
        <v>0.32808988764044944</v>
      </c>
      <c r="S148" s="39">
        <f>IF(AND(Eingabe!$B$37&gt;4,$M148&lt;=F$55),F$56,R148)</f>
        <v>0.32808988764044944</v>
      </c>
      <c r="T148" s="39">
        <f>IF(AND(Eingabe!$B$37&gt;5,$M148&lt;=G$55),G$56,S148)</f>
        <v>0.32808988764044944</v>
      </c>
      <c r="U148" s="17">
        <f t="shared" si="31"/>
        <v>170.65869740339735</v>
      </c>
      <c r="V148" s="17">
        <f t="shared" si="34"/>
        <v>170.65869740339943</v>
      </c>
      <c r="W148" s="17">
        <f t="shared" si="32"/>
        <v>17.065869740339735</v>
      </c>
      <c r="X148" s="17">
        <f t="shared" si="33"/>
        <v>170.65869740339735</v>
      </c>
    </row>
    <row r="149" spans="11:24" x14ac:dyDescent="0.25">
      <c r="K149" s="70">
        <v>1400</v>
      </c>
      <c r="L149" s="39">
        <f t="shared" si="28"/>
        <v>1400</v>
      </c>
      <c r="M149" s="72">
        <f t="shared" si="29"/>
        <v>0.15981735159817351</v>
      </c>
      <c r="N149" s="72">
        <f t="shared" si="30"/>
        <v>0.2791306311373698</v>
      </c>
      <c r="O149" s="39">
        <f t="shared" si="27"/>
        <v>0.32808988764044944</v>
      </c>
      <c r="P149" s="39">
        <f>IF(AND(Eingabe!$B$37&gt;1,$M149&lt;=C$55),C$56,O149)</f>
        <v>0.32808988764044944</v>
      </c>
      <c r="Q149" s="39">
        <f>IF(AND(Eingabe!$B$37&gt;2,$M149&lt;=D$55),D$56,P149)</f>
        <v>0.32808988764044944</v>
      </c>
      <c r="R149" s="39">
        <f>IF(AND(Eingabe!$B$37&gt;3,$M149&lt;=E$55),E$56,Q149)</f>
        <v>0.32808988764044944</v>
      </c>
      <c r="S149" s="39">
        <f>IF(AND(Eingabe!$B$37&gt;4,$M149&lt;=F$55),F$56,R149)</f>
        <v>0.32808988764044944</v>
      </c>
      <c r="T149" s="39">
        <f>IF(AND(Eingabe!$B$37&gt;5,$M149&lt;=G$55),G$56,S149)</f>
        <v>0.32808988764044944</v>
      </c>
      <c r="U149" s="17">
        <f t="shared" si="31"/>
        <v>170.15497377551995</v>
      </c>
      <c r="V149" s="17">
        <f t="shared" si="34"/>
        <v>170.15497377551787</v>
      </c>
      <c r="W149" s="17">
        <f t="shared" si="32"/>
        <v>17.015497377551995</v>
      </c>
      <c r="X149" s="17">
        <f t="shared" si="33"/>
        <v>170.15497377551995</v>
      </c>
    </row>
    <row r="150" spans="11:24" x14ac:dyDescent="0.25">
      <c r="K150" s="70">
        <v>1410</v>
      </c>
      <c r="L150" s="39">
        <f t="shared" si="28"/>
        <v>1410</v>
      </c>
      <c r="M150" s="72">
        <f t="shared" si="29"/>
        <v>0.16095890410958905</v>
      </c>
      <c r="N150" s="72">
        <f t="shared" si="30"/>
        <v>0.27830924120908052</v>
      </c>
      <c r="O150" s="39">
        <f t="shared" si="27"/>
        <v>0.32808988764044944</v>
      </c>
      <c r="P150" s="39">
        <f>IF(AND(Eingabe!$B$37&gt;1,$M150&lt;=C$55),C$56,O150)</f>
        <v>0.32808988764044944</v>
      </c>
      <c r="Q150" s="39">
        <f>IF(AND(Eingabe!$B$37&gt;2,$M150&lt;=D$55),D$56,P150)</f>
        <v>0.32808988764044944</v>
      </c>
      <c r="R150" s="39">
        <f>IF(AND(Eingabe!$B$37&gt;3,$M150&lt;=E$55),E$56,Q150)</f>
        <v>0.32808988764044944</v>
      </c>
      <c r="S150" s="39">
        <f>IF(AND(Eingabe!$B$37&gt;4,$M150&lt;=F$55),F$56,R150)</f>
        <v>0.32808988764044944</v>
      </c>
      <c r="T150" s="39">
        <f>IF(AND(Eingabe!$B$37&gt;5,$M150&lt;=G$55),G$56,S150)</f>
        <v>0.32808988764044944</v>
      </c>
      <c r="U150" s="17">
        <f t="shared" si="31"/>
        <v>169.65426347676825</v>
      </c>
      <c r="V150" s="17">
        <f t="shared" si="34"/>
        <v>169.6542634767703</v>
      </c>
      <c r="W150" s="17">
        <f t="shared" si="32"/>
        <v>16.965426347676825</v>
      </c>
      <c r="X150" s="17">
        <f t="shared" si="33"/>
        <v>169.65426347676825</v>
      </c>
    </row>
    <row r="151" spans="11:24" x14ac:dyDescent="0.25">
      <c r="K151" s="70">
        <v>1420</v>
      </c>
      <c r="L151" s="39">
        <f t="shared" si="28"/>
        <v>1420</v>
      </c>
      <c r="M151" s="72">
        <f t="shared" si="29"/>
        <v>0.16210045662100456</v>
      </c>
      <c r="N151" s="72">
        <f t="shared" si="30"/>
        <v>0.27749273017836174</v>
      </c>
      <c r="O151" s="39">
        <f t="shared" si="27"/>
        <v>0.32808988764044944</v>
      </c>
      <c r="P151" s="39">
        <f>IF(AND(Eingabe!$B$37&gt;1,$M151&lt;=C$55),C$56,O151)</f>
        <v>0.32808988764044944</v>
      </c>
      <c r="Q151" s="39">
        <f>IF(AND(Eingabe!$B$37&gt;2,$M151&lt;=D$55),D$56,P151)</f>
        <v>0.32808988764044944</v>
      </c>
      <c r="R151" s="39">
        <f>IF(AND(Eingabe!$B$37&gt;3,$M151&lt;=E$55),E$56,Q151)</f>
        <v>0.32808988764044944</v>
      </c>
      <c r="S151" s="39">
        <f>IF(AND(Eingabe!$B$37&gt;4,$M151&lt;=F$55),F$56,R151)</f>
        <v>0.32808988764044944</v>
      </c>
      <c r="T151" s="39">
        <f>IF(AND(Eingabe!$B$37&gt;5,$M151&lt;=G$55),G$56,S151)</f>
        <v>0.32808988764044944</v>
      </c>
      <c r="U151" s="17">
        <f t="shared" si="31"/>
        <v>169.1565273005082</v>
      </c>
      <c r="V151" s="17">
        <f t="shared" si="34"/>
        <v>169.15652730050613</v>
      </c>
      <c r="W151" s="17">
        <f t="shared" si="32"/>
        <v>16.915652730050819</v>
      </c>
      <c r="X151" s="17">
        <f t="shared" si="33"/>
        <v>169.1565273005082</v>
      </c>
    </row>
    <row r="152" spans="11:24" x14ac:dyDescent="0.25">
      <c r="K152" s="70">
        <v>1430</v>
      </c>
      <c r="L152" s="39">
        <f t="shared" si="28"/>
        <v>1430</v>
      </c>
      <c r="M152" s="72">
        <f t="shared" si="29"/>
        <v>0.1632420091324201</v>
      </c>
      <c r="N152" s="72">
        <f t="shared" si="30"/>
        <v>0.27668103501127284</v>
      </c>
      <c r="O152" s="39">
        <f t="shared" si="27"/>
        <v>0.32808988764044944</v>
      </c>
      <c r="P152" s="39">
        <f>IF(AND(Eingabe!$B$37&gt;1,$M152&lt;=C$55),C$56,O152)</f>
        <v>0.32808988764044944</v>
      </c>
      <c r="Q152" s="39">
        <f>IF(AND(Eingabe!$B$37&gt;2,$M152&lt;=D$55),D$56,P152)</f>
        <v>0.32808988764044944</v>
      </c>
      <c r="R152" s="39">
        <f>IF(AND(Eingabe!$B$37&gt;3,$M152&lt;=E$55),E$56,Q152)</f>
        <v>0.32808988764044944</v>
      </c>
      <c r="S152" s="39">
        <f>IF(AND(Eingabe!$B$37&gt;4,$M152&lt;=F$55),F$56,R152)</f>
        <v>0.32808988764044944</v>
      </c>
      <c r="T152" s="39">
        <f>IF(AND(Eingabe!$B$37&gt;5,$M152&lt;=G$55),G$56,S152)</f>
        <v>0.32808988764044944</v>
      </c>
      <c r="U152" s="17">
        <f t="shared" si="31"/>
        <v>168.66172682194031</v>
      </c>
      <c r="V152" s="17">
        <f t="shared" si="34"/>
        <v>168.66172682194232</v>
      </c>
      <c r="W152" s="17">
        <f t="shared" si="32"/>
        <v>16.86617268219403</v>
      </c>
      <c r="X152" s="17">
        <f t="shared" si="33"/>
        <v>168.66172682194031</v>
      </c>
    </row>
    <row r="153" spans="11:24" x14ac:dyDescent="0.25">
      <c r="K153" s="70">
        <v>1440</v>
      </c>
      <c r="L153" s="39">
        <f t="shared" si="28"/>
        <v>1440</v>
      </c>
      <c r="M153" s="72">
        <f t="shared" si="29"/>
        <v>0.16438356164383561</v>
      </c>
      <c r="N153" s="72">
        <f t="shared" si="30"/>
        <v>0.27587409392209261</v>
      </c>
      <c r="O153" s="39">
        <f t="shared" si="27"/>
        <v>0.32808988764044944</v>
      </c>
      <c r="P153" s="39">
        <f>IF(AND(Eingabe!$B$37&gt;1,$M153&lt;=C$55),C$56,O153)</f>
        <v>0.32808988764044944</v>
      </c>
      <c r="Q153" s="39">
        <f>IF(AND(Eingabe!$B$37&gt;2,$M153&lt;=D$55),D$56,P153)</f>
        <v>0.32808988764044944</v>
      </c>
      <c r="R153" s="39">
        <f>IF(AND(Eingabe!$B$37&gt;3,$M153&lt;=E$55),E$56,Q153)</f>
        <v>0.32808988764044944</v>
      </c>
      <c r="S153" s="39">
        <f>IF(AND(Eingabe!$B$37&gt;4,$M153&lt;=F$55),F$56,R153)</f>
        <v>0.32808988764044944</v>
      </c>
      <c r="T153" s="39">
        <f>IF(AND(Eingabe!$B$37&gt;5,$M153&lt;=G$55),G$56,S153)</f>
        <v>0.32808988764044944</v>
      </c>
      <c r="U153" s="17">
        <f t="shared" si="31"/>
        <v>168.16982437716604</v>
      </c>
      <c r="V153" s="17">
        <f t="shared" si="34"/>
        <v>168.16982437716396</v>
      </c>
      <c r="W153" s="17">
        <f t="shared" si="32"/>
        <v>16.816982437716604</v>
      </c>
      <c r="X153" s="17">
        <f t="shared" si="33"/>
        <v>168.16982437716604</v>
      </c>
    </row>
    <row r="154" spans="11:24" x14ac:dyDescent="0.25">
      <c r="K154" s="70">
        <v>1450</v>
      </c>
      <c r="L154" s="39">
        <f t="shared" si="28"/>
        <v>1450</v>
      </c>
      <c r="M154" s="72">
        <f t="shared" si="29"/>
        <v>0.16552511415525115</v>
      </c>
      <c r="N154" s="72">
        <f t="shared" si="30"/>
        <v>0.27507184634012971</v>
      </c>
      <c r="O154" s="39">
        <f t="shared" si="27"/>
        <v>0.32808988764044944</v>
      </c>
      <c r="P154" s="39">
        <f>IF(AND(Eingabe!$B$37&gt;1,$M154&lt;=C$55),C$56,O154)</f>
        <v>0.32808988764044944</v>
      </c>
      <c r="Q154" s="39">
        <f>IF(AND(Eingabe!$B$37&gt;2,$M154&lt;=D$55),D$56,P154)</f>
        <v>0.32808988764044944</v>
      </c>
      <c r="R154" s="39">
        <f>IF(AND(Eingabe!$B$37&gt;3,$M154&lt;=E$55),E$56,Q154)</f>
        <v>0.32808988764044944</v>
      </c>
      <c r="S154" s="39">
        <f>IF(AND(Eingabe!$B$37&gt;4,$M154&lt;=F$55),F$56,R154)</f>
        <v>0.32808988764044944</v>
      </c>
      <c r="T154" s="39">
        <f>IF(AND(Eingabe!$B$37&gt;5,$M154&lt;=G$55),G$56,S154)</f>
        <v>0.32808988764044944</v>
      </c>
      <c r="U154" s="17">
        <f t="shared" si="31"/>
        <v>167.6807830429558</v>
      </c>
      <c r="V154" s="17">
        <f t="shared" si="34"/>
        <v>167.68078304295781</v>
      </c>
      <c r="W154" s="17">
        <f t="shared" si="32"/>
        <v>16.768078304295578</v>
      </c>
      <c r="X154" s="17">
        <f t="shared" si="33"/>
        <v>167.6807830429558</v>
      </c>
    </row>
    <row r="155" spans="11:24" x14ac:dyDescent="0.25">
      <c r="K155" s="70">
        <v>1460</v>
      </c>
      <c r="L155" s="39">
        <f t="shared" si="28"/>
        <v>1460</v>
      </c>
      <c r="M155" s="72">
        <f t="shared" si="29"/>
        <v>0.16666666666666666</v>
      </c>
      <c r="N155" s="72">
        <f t="shared" si="30"/>
        <v>0.27427423287763775</v>
      </c>
      <c r="O155" s="39">
        <f t="shared" si="27"/>
        <v>0.32808988764044944</v>
      </c>
      <c r="P155" s="39">
        <f>IF(AND(Eingabe!$B$37&gt;1,$M155&lt;=C$55),C$56,O155)</f>
        <v>0.32808988764044944</v>
      </c>
      <c r="Q155" s="39">
        <f>IF(AND(Eingabe!$B$37&gt;2,$M155&lt;=D$55),D$56,P155)</f>
        <v>0.32808988764044944</v>
      </c>
      <c r="R155" s="39">
        <f>IF(AND(Eingabe!$B$37&gt;3,$M155&lt;=E$55),E$56,Q155)</f>
        <v>0.32808988764044944</v>
      </c>
      <c r="S155" s="39">
        <f>IF(AND(Eingabe!$B$37&gt;4,$M155&lt;=F$55),F$56,R155)</f>
        <v>0.32808988764044944</v>
      </c>
      <c r="T155" s="39">
        <f>IF(AND(Eingabe!$B$37&gt;5,$M155&lt;=G$55),G$56,S155)</f>
        <v>0.32808988764044944</v>
      </c>
      <c r="U155" s="17">
        <f t="shared" si="31"/>
        <v>167.19456661719016</v>
      </c>
      <c r="V155" s="17">
        <f t="shared" si="34"/>
        <v>167.19456661718809</v>
      </c>
      <c r="W155" s="17">
        <f t="shared" si="32"/>
        <v>16.719456661719015</v>
      </c>
      <c r="X155" s="17">
        <f t="shared" si="33"/>
        <v>167.19456661719016</v>
      </c>
    </row>
    <row r="156" spans="11:24" x14ac:dyDescent="0.25">
      <c r="K156" s="70">
        <v>1470</v>
      </c>
      <c r="L156" s="39">
        <f t="shared" si="28"/>
        <v>1470</v>
      </c>
      <c r="M156" s="72">
        <f t="shared" si="29"/>
        <v>0.1678082191780822</v>
      </c>
      <c r="N156" s="72">
        <f t="shared" si="30"/>
        <v>0.27348119529879011</v>
      </c>
      <c r="O156" s="39">
        <f t="shared" si="27"/>
        <v>0.32808988764044944</v>
      </c>
      <c r="P156" s="39">
        <f>IF(AND(Eingabe!$B$37&gt;1,$M156&lt;=C$55),C$56,O156)</f>
        <v>0.32808988764044944</v>
      </c>
      <c r="Q156" s="39">
        <f>IF(AND(Eingabe!$B$37&gt;2,$M156&lt;=D$55),D$56,P156)</f>
        <v>0.32808988764044944</v>
      </c>
      <c r="R156" s="39">
        <f>IF(AND(Eingabe!$B$37&gt;3,$M156&lt;=E$55),E$56,Q156)</f>
        <v>0.32808988764044944</v>
      </c>
      <c r="S156" s="39">
        <f>IF(AND(Eingabe!$B$37&gt;4,$M156&lt;=F$55),F$56,R156)</f>
        <v>0.32808988764044944</v>
      </c>
      <c r="T156" s="39">
        <f>IF(AND(Eingabe!$B$37&gt;5,$M156&lt;=G$55),G$56,S156)</f>
        <v>0.32808988764044944</v>
      </c>
      <c r="U156" s="17">
        <f t="shared" si="31"/>
        <v>166.71113959994742</v>
      </c>
      <c r="V156" s="17">
        <f t="shared" si="34"/>
        <v>166.71113959994941</v>
      </c>
      <c r="W156" s="17">
        <f t="shared" si="32"/>
        <v>16.671113959994742</v>
      </c>
      <c r="X156" s="17">
        <f t="shared" si="33"/>
        <v>166.71113959994742</v>
      </c>
    </row>
    <row r="157" spans="11:24" x14ac:dyDescent="0.25">
      <c r="K157" s="70">
        <v>1480</v>
      </c>
      <c r="L157" s="39">
        <f t="shared" si="28"/>
        <v>1480</v>
      </c>
      <c r="M157" s="72">
        <f t="shared" si="29"/>
        <v>0.16894977168949771</v>
      </c>
      <c r="N157" s="72">
        <f t="shared" si="30"/>
        <v>0.27269267648967466</v>
      </c>
      <c r="O157" s="39">
        <f t="shared" si="27"/>
        <v>0.32808988764044944</v>
      </c>
      <c r="P157" s="39">
        <f>IF(AND(Eingabe!$B$37&gt;1,$M157&lt;=C$55),C$56,O157)</f>
        <v>0.32808988764044944</v>
      </c>
      <c r="Q157" s="39">
        <f>IF(AND(Eingabe!$B$37&gt;2,$M157&lt;=D$55),D$56,P157)</f>
        <v>0.32808988764044944</v>
      </c>
      <c r="R157" s="39">
        <f>IF(AND(Eingabe!$B$37&gt;3,$M157&lt;=E$55),E$56,Q157)</f>
        <v>0.32808988764044944</v>
      </c>
      <c r="S157" s="39">
        <f>IF(AND(Eingabe!$B$37&gt;4,$M157&lt;=F$55),F$56,R157)</f>
        <v>0.32808988764044944</v>
      </c>
      <c r="T157" s="39">
        <f>IF(AND(Eingabe!$B$37&gt;5,$M157&lt;=G$55),G$56,S157)</f>
        <v>0.32808988764044944</v>
      </c>
      <c r="U157" s="17">
        <f t="shared" si="31"/>
        <v>166.23046717521262</v>
      </c>
      <c r="V157" s="17">
        <f t="shared" si="34"/>
        <v>166.23046717521061</v>
      </c>
      <c r="W157" s="17">
        <f t="shared" si="32"/>
        <v>16.623046717521262</v>
      </c>
      <c r="X157" s="17">
        <f t="shared" si="33"/>
        <v>166.23046717521262</v>
      </c>
    </row>
    <row r="158" spans="11:24" x14ac:dyDescent="0.25">
      <c r="K158" s="70">
        <v>1490</v>
      </c>
      <c r="L158" s="39">
        <f t="shared" si="28"/>
        <v>1490</v>
      </c>
      <c r="M158" s="72">
        <f t="shared" si="29"/>
        <v>0.17009132420091325</v>
      </c>
      <c r="N158" s="72">
        <f t="shared" si="30"/>
        <v>0.27190862042926611</v>
      </c>
      <c r="O158" s="39">
        <f t="shared" si="27"/>
        <v>0.32808988764044944</v>
      </c>
      <c r="P158" s="39">
        <f>IF(AND(Eingabe!$B$37&gt;1,$M158&lt;=C$55),C$56,O158)</f>
        <v>0.32808988764044944</v>
      </c>
      <c r="Q158" s="39">
        <f>IF(AND(Eingabe!$B$37&gt;2,$M158&lt;=D$55),D$56,P158)</f>
        <v>0.32808988764044944</v>
      </c>
      <c r="R158" s="39">
        <f>IF(AND(Eingabe!$B$37&gt;3,$M158&lt;=E$55),E$56,Q158)</f>
        <v>0.32808988764044944</v>
      </c>
      <c r="S158" s="39">
        <f>IF(AND(Eingabe!$B$37&gt;4,$M158&lt;=F$55),F$56,R158)</f>
        <v>0.32808988764044944</v>
      </c>
      <c r="T158" s="39">
        <f>IF(AND(Eingabe!$B$37&gt;5,$M158&lt;=G$55),G$56,S158)</f>
        <v>0.32808988764044944</v>
      </c>
      <c r="U158" s="17">
        <f t="shared" si="31"/>
        <v>165.75251519318277</v>
      </c>
      <c r="V158" s="17">
        <f t="shared" si="34"/>
        <v>165.75251519318476</v>
      </c>
      <c r="W158" s="17">
        <f t="shared" si="32"/>
        <v>16.575251519318279</v>
      </c>
      <c r="X158" s="17">
        <f t="shared" si="33"/>
        <v>165.75251519318277</v>
      </c>
    </row>
    <row r="159" spans="11:24" x14ac:dyDescent="0.25">
      <c r="K159" s="70">
        <v>1500</v>
      </c>
      <c r="L159" s="39">
        <f t="shared" si="28"/>
        <v>1500</v>
      </c>
      <c r="M159" s="72">
        <f t="shared" si="29"/>
        <v>0.17123287671232876</v>
      </c>
      <c r="N159" s="72">
        <f t="shared" si="30"/>
        <v>0.27112897216133858</v>
      </c>
      <c r="O159" s="39">
        <f t="shared" si="27"/>
        <v>0.32808988764044944</v>
      </c>
      <c r="P159" s="39">
        <f>IF(AND(Eingabe!$B$37&gt;1,$M159&lt;=C$55),C$56,O159)</f>
        <v>0.32808988764044944</v>
      </c>
      <c r="Q159" s="39">
        <f>IF(AND(Eingabe!$B$37&gt;2,$M159&lt;=D$55),D$56,P159)</f>
        <v>0.32808988764044944</v>
      </c>
      <c r="R159" s="39">
        <f>IF(AND(Eingabe!$B$37&gt;3,$M159&lt;=E$55),E$56,Q159)</f>
        <v>0.32808988764044944</v>
      </c>
      <c r="S159" s="39">
        <f>IF(AND(Eingabe!$B$37&gt;4,$M159&lt;=F$55),F$56,R159)</f>
        <v>0.32808988764044944</v>
      </c>
      <c r="T159" s="39">
        <f>IF(AND(Eingabe!$B$37&gt;5,$M159&lt;=G$55),G$56,S159)</f>
        <v>0.32808988764044944</v>
      </c>
      <c r="U159" s="17">
        <f t="shared" si="31"/>
        <v>165.27725015314473</v>
      </c>
      <c r="V159" s="17">
        <f t="shared" si="34"/>
        <v>165.27725015314272</v>
      </c>
      <c r="W159" s="17">
        <f t="shared" si="32"/>
        <v>16.527725015314473</v>
      </c>
      <c r="X159" s="17">
        <f t="shared" si="33"/>
        <v>165.27725015314473</v>
      </c>
    </row>
    <row r="160" spans="11:24" x14ac:dyDescent="0.25">
      <c r="K160" s="70">
        <v>1510</v>
      </c>
      <c r="L160" s="39">
        <f t="shared" si="28"/>
        <v>1510</v>
      </c>
      <c r="M160" s="72">
        <f t="shared" si="29"/>
        <v>0.1723744292237443</v>
      </c>
      <c r="N160" s="72">
        <f t="shared" si="30"/>
        <v>0.27035367776728347</v>
      </c>
      <c r="O160" s="39">
        <f t="shared" si="27"/>
        <v>0.32808988764044944</v>
      </c>
      <c r="P160" s="39">
        <f>IF(AND(Eingabe!$B$37&gt;1,$M160&lt;=C$55),C$56,O160)</f>
        <v>0.32808988764044944</v>
      </c>
      <c r="Q160" s="39">
        <f>IF(AND(Eingabe!$B$37&gt;2,$M160&lt;=D$55),D$56,P160)</f>
        <v>0.32808988764044944</v>
      </c>
      <c r="R160" s="39">
        <f>IF(AND(Eingabe!$B$37&gt;3,$M160&lt;=E$55),E$56,Q160)</f>
        <v>0.32808988764044944</v>
      </c>
      <c r="S160" s="39">
        <f>IF(AND(Eingabe!$B$37&gt;4,$M160&lt;=F$55),F$56,R160)</f>
        <v>0.32808988764044944</v>
      </c>
      <c r="T160" s="39">
        <f>IF(AND(Eingabe!$B$37&gt;5,$M160&lt;=G$55),G$56,S160)</f>
        <v>0.32808988764044944</v>
      </c>
      <c r="U160" s="17">
        <f t="shared" si="31"/>
        <v>164.80463918690566</v>
      </c>
      <c r="V160" s="17">
        <f t="shared" si="34"/>
        <v>164.80463918690768</v>
      </c>
      <c r="W160" s="17">
        <f t="shared" si="32"/>
        <v>16.480463918690567</v>
      </c>
      <c r="X160" s="17">
        <f t="shared" si="33"/>
        <v>164.80463918690566</v>
      </c>
    </row>
    <row r="161" spans="11:24" x14ac:dyDescent="0.25">
      <c r="K161" s="70">
        <v>1520</v>
      </c>
      <c r="L161" s="39">
        <f t="shared" si="28"/>
        <v>1520</v>
      </c>
      <c r="M161" s="72">
        <f t="shared" si="29"/>
        <v>0.17351598173515981</v>
      </c>
      <c r="N161" s="72">
        <f t="shared" si="30"/>
        <v>0.26958268433979338</v>
      </c>
      <c r="O161" s="39">
        <f t="shared" si="27"/>
        <v>0.32808988764044944</v>
      </c>
      <c r="P161" s="39">
        <f>IF(AND(Eingabe!$B$37&gt;1,$M161&lt;=C$55),C$56,O161)</f>
        <v>0.32808988764044944</v>
      </c>
      <c r="Q161" s="39">
        <f>IF(AND(Eingabe!$B$37&gt;2,$M161&lt;=D$55),D$56,P161)</f>
        <v>0.32808988764044944</v>
      </c>
      <c r="R161" s="39">
        <f>IF(AND(Eingabe!$B$37&gt;3,$M161&lt;=E$55),E$56,Q161)</f>
        <v>0.32808988764044944</v>
      </c>
      <c r="S161" s="39">
        <f>IF(AND(Eingabe!$B$37&gt;4,$M161&lt;=F$55),F$56,R161)</f>
        <v>0.32808988764044944</v>
      </c>
      <c r="T161" s="39">
        <f>IF(AND(Eingabe!$B$37&gt;5,$M161&lt;=G$55),G$56,S161)</f>
        <v>0.32808988764044944</v>
      </c>
      <c r="U161" s="17">
        <f t="shared" si="31"/>
        <v>164.33465004275075</v>
      </c>
      <c r="V161" s="17">
        <f t="shared" si="34"/>
        <v>164.33465004274873</v>
      </c>
      <c r="W161" s="17">
        <f t="shared" si="32"/>
        <v>16.433465004275075</v>
      </c>
      <c r="X161" s="17">
        <f t="shared" si="33"/>
        <v>164.33465004275075</v>
      </c>
    </row>
    <row r="162" spans="11:24" x14ac:dyDescent="0.25">
      <c r="K162" s="70">
        <v>1530</v>
      </c>
      <c r="L162" s="39">
        <f t="shared" si="28"/>
        <v>1530</v>
      </c>
      <c r="M162" s="72">
        <f t="shared" si="29"/>
        <v>0.17465753424657535</v>
      </c>
      <c r="N162" s="72">
        <f t="shared" si="30"/>
        <v>0.26881593995738462</v>
      </c>
      <c r="O162" s="39">
        <f t="shared" si="27"/>
        <v>0.32808988764044944</v>
      </c>
      <c r="P162" s="39">
        <f>IF(AND(Eingabe!$B$37&gt;1,$M162&lt;=C$55),C$56,O162)</f>
        <v>0.32808988764044944</v>
      </c>
      <c r="Q162" s="39">
        <f>IF(AND(Eingabe!$B$37&gt;2,$M162&lt;=D$55),D$56,P162)</f>
        <v>0.32808988764044944</v>
      </c>
      <c r="R162" s="39">
        <f>IF(AND(Eingabe!$B$37&gt;3,$M162&lt;=E$55),E$56,Q162)</f>
        <v>0.32808988764044944</v>
      </c>
      <c r="S162" s="39">
        <f>IF(AND(Eingabe!$B$37&gt;4,$M162&lt;=F$55),F$56,R162)</f>
        <v>0.32808988764044944</v>
      </c>
      <c r="T162" s="39">
        <f>IF(AND(Eingabe!$B$37&gt;5,$M162&lt;=G$55),G$56,S162)</f>
        <v>0.32808988764044944</v>
      </c>
      <c r="U162" s="17">
        <f t="shared" si="31"/>
        <v>163.86725106991253</v>
      </c>
      <c r="V162" s="17">
        <f t="shared" si="34"/>
        <v>163.86725106991452</v>
      </c>
      <c r="W162" s="17">
        <f t="shared" si="32"/>
        <v>16.386725106991253</v>
      </c>
      <c r="X162" s="17">
        <f t="shared" si="33"/>
        <v>163.86725106991253</v>
      </c>
    </row>
    <row r="163" spans="11:24" x14ac:dyDescent="0.25">
      <c r="K163" s="70">
        <v>1540</v>
      </c>
      <c r="L163" s="39">
        <f t="shared" si="28"/>
        <v>1540</v>
      </c>
      <c r="M163" s="72">
        <f t="shared" si="29"/>
        <v>0.17579908675799086</v>
      </c>
      <c r="N163" s="72">
        <f t="shared" si="30"/>
        <v>0.26805339365972125</v>
      </c>
      <c r="O163" s="39">
        <f t="shared" si="27"/>
        <v>0.32808988764044944</v>
      </c>
      <c r="P163" s="39">
        <f>IF(AND(Eingabe!$B$37&gt;1,$M163&lt;=C$55),C$56,O163)</f>
        <v>0.32808988764044944</v>
      </c>
      <c r="Q163" s="39">
        <f>IF(AND(Eingabe!$B$37&gt;2,$M163&lt;=D$55),D$56,P163)</f>
        <v>0.32808988764044944</v>
      </c>
      <c r="R163" s="39">
        <f>IF(AND(Eingabe!$B$37&gt;3,$M163&lt;=E$55),E$56,Q163)</f>
        <v>0.32808988764044944</v>
      </c>
      <c r="S163" s="39">
        <f>IF(AND(Eingabe!$B$37&gt;4,$M163&lt;=F$55),F$56,R163)</f>
        <v>0.32808988764044944</v>
      </c>
      <c r="T163" s="39">
        <f>IF(AND(Eingabe!$B$37&gt;5,$M163&lt;=G$55),G$56,S163)</f>
        <v>0.32808988764044944</v>
      </c>
      <c r="U163" s="17">
        <f t="shared" si="31"/>
        <v>163.40241120352871</v>
      </c>
      <c r="V163" s="17">
        <f t="shared" si="34"/>
        <v>163.40241120352673</v>
      </c>
      <c r="W163" s="17">
        <f t="shared" si="32"/>
        <v>16.340241120352871</v>
      </c>
      <c r="X163" s="17">
        <f t="shared" si="33"/>
        <v>163.40241120352871</v>
      </c>
    </row>
    <row r="164" spans="11:24" x14ac:dyDescent="0.25">
      <c r="K164" s="70">
        <v>1550</v>
      </c>
      <c r="L164" s="39">
        <f t="shared" si="28"/>
        <v>1550</v>
      </c>
      <c r="M164" s="72">
        <f t="shared" si="29"/>
        <v>0.1769406392694064</v>
      </c>
      <c r="N164" s="72">
        <f t="shared" si="30"/>
        <v>0.26729499542371482</v>
      </c>
      <c r="O164" s="39">
        <f t="shared" si="27"/>
        <v>0.32808988764044944</v>
      </c>
      <c r="P164" s="39">
        <f>IF(AND(Eingabe!$B$37&gt;1,$M164&lt;=C$55),C$56,O164)</f>
        <v>0.32808988764044944</v>
      </c>
      <c r="Q164" s="39">
        <f>IF(AND(Eingabe!$B$37&gt;2,$M164&lt;=D$55),D$56,P164)</f>
        <v>0.32808988764044944</v>
      </c>
      <c r="R164" s="39">
        <f>IF(AND(Eingabe!$B$37&gt;3,$M164&lt;=E$55),E$56,Q164)</f>
        <v>0.32808988764044944</v>
      </c>
      <c r="S164" s="39">
        <f>IF(AND(Eingabe!$B$37&gt;4,$M164&lt;=F$55),F$56,R164)</f>
        <v>0.32808988764044944</v>
      </c>
      <c r="T164" s="39">
        <f>IF(AND(Eingabe!$B$37&gt;5,$M164&lt;=G$55),G$56,S164)</f>
        <v>0.32808988764044944</v>
      </c>
      <c r="U164" s="17">
        <f t="shared" si="31"/>
        <v>162.94009995007272</v>
      </c>
      <c r="V164" s="17">
        <f t="shared" si="34"/>
        <v>162.94009995007471</v>
      </c>
      <c r="W164" s="17">
        <f t="shared" si="32"/>
        <v>16.294009995007272</v>
      </c>
      <c r="X164" s="17">
        <f t="shared" si="33"/>
        <v>162.94009995007272</v>
      </c>
    </row>
    <row r="165" spans="11:24" x14ac:dyDescent="0.25">
      <c r="K165" s="70">
        <v>1560</v>
      </c>
      <c r="L165" s="39">
        <f t="shared" si="28"/>
        <v>1560</v>
      </c>
      <c r="M165" s="72">
        <f t="shared" si="29"/>
        <v>0.17808219178082191</v>
      </c>
      <c r="N165" s="72">
        <f t="shared" si="30"/>
        <v>0.26654069614036524</v>
      </c>
      <c r="O165" s="39">
        <f t="shared" si="27"/>
        <v>0.32808988764044944</v>
      </c>
      <c r="P165" s="39">
        <f>IF(AND(Eingabe!$B$37&gt;1,$M165&lt;=C$55),C$56,O165)</f>
        <v>0.32808988764044944</v>
      </c>
      <c r="Q165" s="39">
        <f>IF(AND(Eingabe!$B$37&gt;2,$M165&lt;=D$55),D$56,P165)</f>
        <v>0.32808988764044944</v>
      </c>
      <c r="R165" s="39">
        <f>IF(AND(Eingabe!$B$37&gt;3,$M165&lt;=E$55),E$56,Q165)</f>
        <v>0.32808988764044944</v>
      </c>
      <c r="S165" s="39">
        <f>IF(AND(Eingabe!$B$37&gt;4,$M165&lt;=F$55),F$56,R165)</f>
        <v>0.32808988764044944</v>
      </c>
      <c r="T165" s="39">
        <f>IF(AND(Eingabe!$B$37&gt;5,$M165&lt;=G$55),G$56,S165)</f>
        <v>0.32808988764044944</v>
      </c>
      <c r="U165" s="17">
        <f t="shared" si="31"/>
        <v>162.48028737323637</v>
      </c>
      <c r="V165" s="17">
        <f t="shared" si="34"/>
        <v>162.48028737323435</v>
      </c>
      <c r="W165" s="17">
        <f t="shared" si="32"/>
        <v>16.248028737323637</v>
      </c>
      <c r="X165" s="17">
        <f t="shared" si="33"/>
        <v>162.48028737323637</v>
      </c>
    </row>
    <row r="166" spans="11:24" x14ac:dyDescent="0.25">
      <c r="K166" s="70">
        <v>1570</v>
      </c>
      <c r="L166" s="39">
        <f t="shared" si="28"/>
        <v>1570</v>
      </c>
      <c r="M166" s="72">
        <f t="shared" si="29"/>
        <v>0.17922374429223745</v>
      </c>
      <c r="N166" s="72">
        <f t="shared" si="30"/>
        <v>0.26579044759232195</v>
      </c>
      <c r="O166" s="39">
        <f t="shared" si="27"/>
        <v>0.32808988764044944</v>
      </c>
      <c r="P166" s="39">
        <f>IF(AND(Eingabe!$B$37&gt;1,$M166&lt;=C$55),C$56,O166)</f>
        <v>0.32808988764044944</v>
      </c>
      <c r="Q166" s="39">
        <f>IF(AND(Eingabe!$B$37&gt;2,$M166&lt;=D$55),D$56,P166)</f>
        <v>0.32808988764044944</v>
      </c>
      <c r="R166" s="39">
        <f>IF(AND(Eingabe!$B$37&gt;3,$M166&lt;=E$55),E$56,Q166)</f>
        <v>0.32808988764044944</v>
      </c>
      <c r="S166" s="39">
        <f>IF(AND(Eingabe!$B$37&gt;4,$M166&lt;=F$55),F$56,R166)</f>
        <v>0.32808988764044944</v>
      </c>
      <c r="T166" s="39">
        <f>IF(AND(Eingabe!$B$37&gt;5,$M166&lt;=G$55),G$56,S166)</f>
        <v>0.32808988764044944</v>
      </c>
      <c r="U166" s="17">
        <f t="shared" si="31"/>
        <v>162.02294408025108</v>
      </c>
      <c r="V166" s="17">
        <f t="shared" si="34"/>
        <v>162.02294408025301</v>
      </c>
      <c r="W166" s="17">
        <f t="shared" si="32"/>
        <v>16.202294408025107</v>
      </c>
      <c r="X166" s="17">
        <f t="shared" si="33"/>
        <v>162.02294408025108</v>
      </c>
    </row>
    <row r="167" spans="11:24" x14ac:dyDescent="0.25">
      <c r="K167" s="70">
        <v>1580</v>
      </c>
      <c r="L167" s="39">
        <f t="shared" si="28"/>
        <v>1580</v>
      </c>
      <c r="M167" s="72">
        <f t="shared" si="29"/>
        <v>0.18036529680365296</v>
      </c>
      <c r="N167" s="72">
        <f t="shared" si="30"/>
        <v>0.265044202432132</v>
      </c>
      <c r="O167" s="39">
        <f t="shared" si="27"/>
        <v>0.32808988764044944</v>
      </c>
      <c r="P167" s="39">
        <f>IF(AND(Eingabe!$B$37&gt;1,$M167&lt;=C$55),C$56,O167)</f>
        <v>0.32808988764044944</v>
      </c>
      <c r="Q167" s="39">
        <f>IF(AND(Eingabe!$B$37&gt;2,$M167&lt;=D$55),D$56,P167)</f>
        <v>0.32808988764044944</v>
      </c>
      <c r="R167" s="39">
        <f>IF(AND(Eingabe!$B$37&gt;3,$M167&lt;=E$55),E$56,Q167)</f>
        <v>0.32808988764044944</v>
      </c>
      <c r="S167" s="39">
        <f>IF(AND(Eingabe!$B$37&gt;4,$M167&lt;=F$55),F$56,R167)</f>
        <v>0.32808988764044944</v>
      </c>
      <c r="T167" s="39">
        <f>IF(AND(Eingabe!$B$37&gt;5,$M167&lt;=G$55),G$56,S167)</f>
        <v>0.32808988764044944</v>
      </c>
      <c r="U167" s="17">
        <f t="shared" si="31"/>
        <v>161.56804120862842</v>
      </c>
      <c r="V167" s="17">
        <f t="shared" si="34"/>
        <v>161.56804120862645</v>
      </c>
      <c r="W167" s="17">
        <f t="shared" si="32"/>
        <v>16.156804120862841</v>
      </c>
      <c r="X167" s="17">
        <f t="shared" si="33"/>
        <v>161.56804120862842</v>
      </c>
    </row>
    <row r="168" spans="11:24" x14ac:dyDescent="0.25">
      <c r="K168" s="70">
        <v>1590</v>
      </c>
      <c r="L168" s="39">
        <f t="shared" si="28"/>
        <v>1590</v>
      </c>
      <c r="M168" s="72">
        <f t="shared" si="29"/>
        <v>0.1815068493150685</v>
      </c>
      <c r="N168" s="72">
        <f t="shared" si="30"/>
        <v>0.26430191416115456</v>
      </c>
      <c r="O168" s="39">
        <f t="shared" si="27"/>
        <v>0.32808988764044944</v>
      </c>
      <c r="P168" s="39">
        <f>IF(AND(Eingabe!$B$37&gt;1,$M168&lt;=C$55),C$56,O168)</f>
        <v>0.32808988764044944</v>
      </c>
      <c r="Q168" s="39">
        <f>IF(AND(Eingabe!$B$37&gt;2,$M168&lt;=D$55),D$56,P168)</f>
        <v>0.32808988764044944</v>
      </c>
      <c r="R168" s="39">
        <f>IF(AND(Eingabe!$B$37&gt;3,$M168&lt;=E$55),E$56,Q168)</f>
        <v>0.32808988764044944</v>
      </c>
      <c r="S168" s="39">
        <f>IF(AND(Eingabe!$B$37&gt;4,$M168&lt;=F$55),F$56,R168)</f>
        <v>0.32808988764044944</v>
      </c>
      <c r="T168" s="39">
        <f>IF(AND(Eingabe!$B$37&gt;5,$M168&lt;=G$55),G$56,S168)</f>
        <v>0.32808988764044944</v>
      </c>
      <c r="U168" s="17">
        <f t="shared" si="31"/>
        <v>161.11555041330655</v>
      </c>
      <c r="V168" s="17">
        <f t="shared" si="34"/>
        <v>161.11555041330848</v>
      </c>
      <c r="W168" s="17">
        <f t="shared" si="32"/>
        <v>16.111555041330654</v>
      </c>
      <c r="X168" s="17">
        <f t="shared" si="33"/>
        <v>161.11555041330655</v>
      </c>
    </row>
    <row r="169" spans="11:24" x14ac:dyDescent="0.25">
      <c r="K169" s="70">
        <v>1600</v>
      </c>
      <c r="L169" s="39">
        <f t="shared" si="28"/>
        <v>1600</v>
      </c>
      <c r="M169" s="72">
        <f t="shared" si="29"/>
        <v>0.18264840182648401</v>
      </c>
      <c r="N169" s="72">
        <f t="shared" si="30"/>
        <v>0.2635635371091144</v>
      </c>
      <c r="O169" s="39">
        <f t="shared" si="27"/>
        <v>0.32808988764044944</v>
      </c>
      <c r="P169" s="39">
        <f>IF(AND(Eingabe!$B$37&gt;1,$M169&lt;=C$55),C$56,O169)</f>
        <v>0.32808988764044944</v>
      </c>
      <c r="Q169" s="39">
        <f>IF(AND(Eingabe!$B$37&gt;2,$M169&lt;=D$55),D$56,P169)</f>
        <v>0.32808988764044944</v>
      </c>
      <c r="R169" s="39">
        <f>IF(AND(Eingabe!$B$37&gt;3,$M169&lt;=E$55),E$56,Q169)</f>
        <v>0.32808988764044944</v>
      </c>
      <c r="S169" s="39">
        <f>IF(AND(Eingabe!$B$37&gt;4,$M169&lt;=F$55),F$56,R169)</f>
        <v>0.32808988764044944</v>
      </c>
      <c r="T169" s="39">
        <f>IF(AND(Eingabe!$B$37&gt;5,$M169&lt;=G$55),G$56,S169)</f>
        <v>0.32808988764044944</v>
      </c>
      <c r="U169" s="17">
        <f t="shared" si="31"/>
        <v>160.66544385418615</v>
      </c>
      <c r="V169" s="17">
        <f t="shared" si="34"/>
        <v>160.66544385418422</v>
      </c>
      <c r="W169" s="17">
        <f t="shared" si="32"/>
        <v>16.066544385418617</v>
      </c>
      <c r="X169" s="17">
        <f t="shared" si="33"/>
        <v>160.66544385418615</v>
      </c>
    </row>
    <row r="170" spans="11:24" x14ac:dyDescent="0.25">
      <c r="K170" s="70">
        <v>1610</v>
      </c>
      <c r="L170" s="39">
        <f t="shared" si="28"/>
        <v>1610</v>
      </c>
      <c r="M170" s="72">
        <f t="shared" si="29"/>
        <v>0.18378995433789955</v>
      </c>
      <c r="N170" s="72">
        <f t="shared" si="30"/>
        <v>0.2628290264142733</v>
      </c>
      <c r="O170" s="39">
        <f t="shared" si="27"/>
        <v>0.32808988764044944</v>
      </c>
      <c r="P170" s="39">
        <f>IF(AND(Eingabe!$B$37&gt;1,$M170&lt;=C$55),C$56,O170)</f>
        <v>0.32808988764044944</v>
      </c>
      <c r="Q170" s="39">
        <f>IF(AND(Eingabe!$B$37&gt;2,$M170&lt;=D$55),D$56,P170)</f>
        <v>0.32808988764044944</v>
      </c>
      <c r="R170" s="39">
        <f>IF(AND(Eingabe!$B$37&gt;3,$M170&lt;=E$55),E$56,Q170)</f>
        <v>0.32808988764044944</v>
      </c>
      <c r="S170" s="39">
        <f>IF(AND(Eingabe!$B$37&gt;4,$M170&lt;=F$55),F$56,R170)</f>
        <v>0.32808988764044944</v>
      </c>
      <c r="T170" s="39">
        <f>IF(AND(Eingabe!$B$37&gt;5,$M170&lt;=G$55),G$56,S170)</f>
        <v>0.32808988764044944</v>
      </c>
      <c r="U170" s="17">
        <f t="shared" si="31"/>
        <v>160.21769418404332</v>
      </c>
      <c r="V170" s="17">
        <f t="shared" si="34"/>
        <v>160.21769418404526</v>
      </c>
      <c r="W170" s="17">
        <f t="shared" si="32"/>
        <v>16.021769418404332</v>
      </c>
      <c r="X170" s="17">
        <f t="shared" si="33"/>
        <v>160.21769418404332</v>
      </c>
    </row>
    <row r="171" spans="11:24" x14ac:dyDescent="0.25">
      <c r="K171" s="70">
        <v>1620</v>
      </c>
      <c r="L171" s="39">
        <f t="shared" si="28"/>
        <v>1620</v>
      </c>
      <c r="M171" s="72">
        <f t="shared" si="29"/>
        <v>0.18493150684931506</v>
      </c>
      <c r="N171" s="72">
        <f t="shared" si="30"/>
        <v>0.26209833800419502</v>
      </c>
      <c r="O171" s="39">
        <f t="shared" si="27"/>
        <v>0.32808988764044944</v>
      </c>
      <c r="P171" s="39">
        <f>IF(AND(Eingabe!$B$37&gt;1,$M171&lt;=C$55),C$56,O171)</f>
        <v>0.32808988764044944</v>
      </c>
      <c r="Q171" s="39">
        <f>IF(AND(Eingabe!$B$37&gt;2,$M171&lt;=D$55),D$56,P171)</f>
        <v>0.32808988764044944</v>
      </c>
      <c r="R171" s="39">
        <f>IF(AND(Eingabe!$B$37&gt;3,$M171&lt;=E$55),E$56,Q171)</f>
        <v>0.32808988764044944</v>
      </c>
      <c r="S171" s="39">
        <f>IF(AND(Eingabe!$B$37&gt;4,$M171&lt;=F$55),F$56,R171)</f>
        <v>0.32808988764044944</v>
      </c>
      <c r="T171" s="39">
        <f>IF(AND(Eingabe!$B$37&gt;5,$M171&lt;=G$55),G$56,S171)</f>
        <v>0.32808988764044944</v>
      </c>
      <c r="U171" s="17">
        <f t="shared" si="31"/>
        <v>159.77227453680382</v>
      </c>
      <c r="V171" s="17">
        <f t="shared" si="34"/>
        <v>159.77227453680186</v>
      </c>
      <c r="W171" s="17">
        <f t="shared" si="32"/>
        <v>15.977227453680381</v>
      </c>
      <c r="X171" s="17">
        <f t="shared" si="33"/>
        <v>159.77227453680382</v>
      </c>
    </row>
    <row r="172" spans="11:24" x14ac:dyDescent="0.25">
      <c r="K172" s="70">
        <v>1630</v>
      </c>
      <c r="L172" s="39">
        <f t="shared" si="28"/>
        <v>1630</v>
      </c>
      <c r="M172" s="72">
        <f t="shared" si="29"/>
        <v>0.1860730593607306</v>
      </c>
      <c r="N172" s="72">
        <f t="shared" si="30"/>
        <v>0.26137142857708451</v>
      </c>
      <c r="O172" s="39">
        <f t="shared" si="27"/>
        <v>0.32808988764044944</v>
      </c>
      <c r="P172" s="39">
        <f>IF(AND(Eingabe!$B$37&gt;1,$M172&lt;=C$55),C$56,O172)</f>
        <v>0.32808988764044944</v>
      </c>
      <c r="Q172" s="39">
        <f>IF(AND(Eingabe!$B$37&gt;2,$M172&lt;=D$55),D$56,P172)</f>
        <v>0.32808988764044944</v>
      </c>
      <c r="R172" s="39">
        <f>IF(AND(Eingabe!$B$37&gt;3,$M172&lt;=E$55),E$56,Q172)</f>
        <v>0.32808988764044944</v>
      </c>
      <c r="S172" s="39">
        <f>IF(AND(Eingabe!$B$37&gt;4,$M172&lt;=F$55),F$56,R172)</f>
        <v>0.32808988764044944</v>
      </c>
      <c r="T172" s="39">
        <f>IF(AND(Eingabe!$B$37&gt;5,$M172&lt;=G$55),G$56,S172)</f>
        <v>0.32808988764044944</v>
      </c>
      <c r="U172" s="17">
        <f t="shared" si="31"/>
        <v>159.32915851616795</v>
      </c>
      <c r="V172" s="17">
        <f t="shared" si="34"/>
        <v>159.32915851616988</v>
      </c>
      <c r="W172" s="17">
        <f t="shared" si="32"/>
        <v>15.932915851616796</v>
      </c>
      <c r="X172" s="17">
        <f t="shared" si="33"/>
        <v>159.32915851616795</v>
      </c>
    </row>
    <row r="173" spans="11:24" x14ac:dyDescent="0.25">
      <c r="K173" s="70">
        <v>1640</v>
      </c>
      <c r="L173" s="39">
        <f t="shared" si="28"/>
        <v>1640</v>
      </c>
      <c r="M173" s="72">
        <f t="shared" si="29"/>
        <v>0.18721461187214611</v>
      </c>
      <c r="N173" s="72">
        <f t="shared" si="30"/>
        <v>0.26064825558367877</v>
      </c>
      <c r="O173" s="39">
        <f t="shared" si="27"/>
        <v>0.32808988764044944</v>
      </c>
      <c r="P173" s="39">
        <f>IF(AND(Eingabe!$B$37&gt;1,$M173&lt;=C$55),C$56,O173)</f>
        <v>0.32808988764044944</v>
      </c>
      <c r="Q173" s="39">
        <f>IF(AND(Eingabe!$B$37&gt;2,$M173&lt;=D$55),D$56,P173)</f>
        <v>0.32808988764044944</v>
      </c>
      <c r="R173" s="39">
        <f>IF(AND(Eingabe!$B$37&gt;3,$M173&lt;=E$55),E$56,Q173)</f>
        <v>0.32808988764044944</v>
      </c>
      <c r="S173" s="39">
        <f>IF(AND(Eingabe!$B$37&gt;4,$M173&lt;=F$55),F$56,R173)</f>
        <v>0.32808988764044944</v>
      </c>
      <c r="T173" s="39">
        <f>IF(AND(Eingabe!$B$37&gt;5,$M173&lt;=G$55),G$56,S173)</f>
        <v>0.32808988764044944</v>
      </c>
      <c r="U173" s="17">
        <f t="shared" si="31"/>
        <v>158.88832018457128</v>
      </c>
      <c r="V173" s="17">
        <f t="shared" si="34"/>
        <v>158.88832018456938</v>
      </c>
      <c r="W173" s="17">
        <f t="shared" si="32"/>
        <v>15.88883201845713</v>
      </c>
      <c r="X173" s="17">
        <f t="shared" si="33"/>
        <v>158.88832018457128</v>
      </c>
    </row>
    <row r="174" spans="11:24" x14ac:dyDescent="0.25">
      <c r="K174" s="70">
        <v>1650</v>
      </c>
      <c r="L174" s="39">
        <f t="shared" si="28"/>
        <v>1650</v>
      </c>
      <c r="M174" s="72">
        <f t="shared" si="29"/>
        <v>0.18835616438356165</v>
      </c>
      <c r="N174" s="72">
        <f t="shared" si="30"/>
        <v>0.25992877720967167</v>
      </c>
      <c r="O174" s="39">
        <f t="shared" si="27"/>
        <v>0.32808988764044944</v>
      </c>
      <c r="P174" s="39">
        <f>IF(AND(Eingabe!$B$37&gt;1,$M174&lt;=C$55),C$56,O174)</f>
        <v>0.32808988764044944</v>
      </c>
      <c r="Q174" s="39">
        <f>IF(AND(Eingabe!$B$37&gt;2,$M174&lt;=D$55),D$56,P174)</f>
        <v>0.32808988764044944</v>
      </c>
      <c r="R174" s="39">
        <f>IF(AND(Eingabe!$B$37&gt;3,$M174&lt;=E$55),E$56,Q174)</f>
        <v>0.32808988764044944</v>
      </c>
      <c r="S174" s="39">
        <f>IF(AND(Eingabe!$B$37&gt;4,$M174&lt;=F$55),F$56,R174)</f>
        <v>0.32808988764044944</v>
      </c>
      <c r="T174" s="39">
        <f>IF(AND(Eingabe!$B$37&gt;5,$M174&lt;=G$55),G$56,S174)</f>
        <v>0.32808988764044944</v>
      </c>
      <c r="U174" s="17">
        <f t="shared" si="31"/>
        <v>158.44973405247109</v>
      </c>
      <c r="V174" s="17">
        <f t="shared" si="34"/>
        <v>158.44973405247302</v>
      </c>
      <c r="W174" s="17">
        <f t="shared" si="32"/>
        <v>15.844973405247108</v>
      </c>
      <c r="X174" s="17">
        <f t="shared" si="33"/>
        <v>158.44973405247109</v>
      </c>
    </row>
    <row r="175" spans="11:24" x14ac:dyDescent="0.25">
      <c r="K175" s="70">
        <v>1660</v>
      </c>
      <c r="L175" s="39">
        <f t="shared" si="28"/>
        <v>1660</v>
      </c>
      <c r="M175" s="72">
        <f t="shared" si="29"/>
        <v>0.18949771689497716</v>
      </c>
      <c r="N175" s="72">
        <f t="shared" si="30"/>
        <v>0.25921295235865227</v>
      </c>
      <c r="O175" s="39">
        <f t="shared" si="27"/>
        <v>0.32808988764044944</v>
      </c>
      <c r="P175" s="39">
        <f>IF(AND(Eingabe!$B$37&gt;1,$M175&lt;=C$55),C$56,O175)</f>
        <v>0.32808988764044944</v>
      </c>
      <c r="Q175" s="39">
        <f>IF(AND(Eingabe!$B$37&gt;2,$M175&lt;=D$55),D$56,P175)</f>
        <v>0.32808988764044944</v>
      </c>
      <c r="R175" s="39">
        <f>IF(AND(Eingabe!$B$37&gt;3,$M175&lt;=E$55),E$56,Q175)</f>
        <v>0.32808988764044944</v>
      </c>
      <c r="S175" s="39">
        <f>IF(AND(Eingabe!$B$37&gt;4,$M175&lt;=F$55),F$56,R175)</f>
        <v>0.32808988764044944</v>
      </c>
      <c r="T175" s="39">
        <f>IF(AND(Eingabe!$B$37&gt;5,$M175&lt;=G$55),G$56,S175)</f>
        <v>0.32808988764044944</v>
      </c>
      <c r="U175" s="17">
        <f t="shared" si="31"/>
        <v>158.01337506794556</v>
      </c>
      <c r="V175" s="17">
        <f t="shared" si="34"/>
        <v>158.01337506794363</v>
      </c>
      <c r="W175" s="17">
        <f t="shared" si="32"/>
        <v>15.801337506794557</v>
      </c>
      <c r="X175" s="17">
        <f t="shared" si="33"/>
        <v>158.01337506794556</v>
      </c>
    </row>
    <row r="176" spans="11:24" x14ac:dyDescent="0.25">
      <c r="K176" s="70">
        <v>1670</v>
      </c>
      <c r="L176" s="39">
        <f t="shared" si="28"/>
        <v>1670</v>
      </c>
      <c r="M176" s="72">
        <f t="shared" si="29"/>
        <v>0.1906392694063927</v>
      </c>
      <c r="N176" s="72">
        <f t="shared" si="30"/>
        <v>0.25850074063554007</v>
      </c>
      <c r="O176" s="39">
        <f t="shared" si="27"/>
        <v>0.32808988764044944</v>
      </c>
      <c r="P176" s="39">
        <f>IF(AND(Eingabe!$B$37&gt;1,$M176&lt;=C$55),C$56,O176)</f>
        <v>0.32808988764044944</v>
      </c>
      <c r="Q176" s="39">
        <f>IF(AND(Eingabe!$B$37&gt;2,$M176&lt;=D$55),D$56,P176)</f>
        <v>0.32808988764044944</v>
      </c>
      <c r="R176" s="39">
        <f>IF(AND(Eingabe!$B$37&gt;3,$M176&lt;=E$55),E$56,Q176)</f>
        <v>0.32808988764044944</v>
      </c>
      <c r="S176" s="39">
        <f>IF(AND(Eingabe!$B$37&gt;4,$M176&lt;=F$55),F$56,R176)</f>
        <v>0.32808988764044944</v>
      </c>
      <c r="T176" s="39">
        <f>IF(AND(Eingabe!$B$37&gt;5,$M176&lt;=G$55),G$56,S176)</f>
        <v>0.32808988764044944</v>
      </c>
      <c r="U176" s="17">
        <f t="shared" si="31"/>
        <v>157.57921860659636</v>
      </c>
      <c r="V176" s="17">
        <f t="shared" si="34"/>
        <v>157.57921860659826</v>
      </c>
      <c r="W176" s="17">
        <f t="shared" si="32"/>
        <v>15.757921860659636</v>
      </c>
      <c r="X176" s="17">
        <f t="shared" si="33"/>
        <v>157.57921860659636</v>
      </c>
    </row>
    <row r="177" spans="11:24" x14ac:dyDescent="0.25">
      <c r="K177" s="70">
        <v>1680</v>
      </c>
      <c r="L177" s="39">
        <f t="shared" si="28"/>
        <v>1680</v>
      </c>
      <c r="M177" s="72">
        <f t="shared" si="29"/>
        <v>0.19178082191780821</v>
      </c>
      <c r="N177" s="72">
        <f t="shared" si="30"/>
        <v>0.25779210233049854</v>
      </c>
      <c r="O177" s="39">
        <f t="shared" si="27"/>
        <v>0.32808988764044944</v>
      </c>
      <c r="P177" s="39">
        <f>IF(AND(Eingabe!$B$37&gt;1,$M177&lt;=C$55),C$56,O177)</f>
        <v>0.32808988764044944</v>
      </c>
      <c r="Q177" s="39">
        <f>IF(AND(Eingabe!$B$37&gt;2,$M177&lt;=D$55),D$56,P177)</f>
        <v>0.32808988764044944</v>
      </c>
      <c r="R177" s="39">
        <f>IF(AND(Eingabe!$B$37&gt;3,$M177&lt;=E$55),E$56,Q177)</f>
        <v>0.32808988764044944</v>
      </c>
      <c r="S177" s="39">
        <f>IF(AND(Eingabe!$B$37&gt;4,$M177&lt;=F$55),F$56,R177)</f>
        <v>0.32808988764044944</v>
      </c>
      <c r="T177" s="39">
        <f>IF(AND(Eingabe!$B$37&gt;5,$M177&lt;=G$55),G$56,S177)</f>
        <v>0.32808988764044944</v>
      </c>
      <c r="U177" s="17">
        <f t="shared" si="31"/>
        <v>157.14724046174226</v>
      </c>
      <c r="V177" s="17">
        <f t="shared" si="34"/>
        <v>157.14724046174035</v>
      </c>
      <c r="W177" s="17">
        <f t="shared" si="32"/>
        <v>15.714724046174226</v>
      </c>
      <c r="X177" s="17">
        <f t="shared" si="33"/>
        <v>157.14724046174226</v>
      </c>
    </row>
    <row r="178" spans="11:24" x14ac:dyDescent="0.25">
      <c r="K178" s="70">
        <v>1690</v>
      </c>
      <c r="L178" s="39">
        <f t="shared" si="28"/>
        <v>1690</v>
      </c>
      <c r="M178" s="72">
        <f t="shared" si="29"/>
        <v>0.19292237442922375</v>
      </c>
      <c r="N178" s="72">
        <f t="shared" si="30"/>
        <v>0.25708699840331128</v>
      </c>
      <c r="O178" s="39">
        <f t="shared" si="27"/>
        <v>0.32808988764044944</v>
      </c>
      <c r="P178" s="39">
        <f>IF(AND(Eingabe!$B$37&gt;1,$M178&lt;=C$55),C$56,O178)</f>
        <v>0.32808988764044944</v>
      </c>
      <c r="Q178" s="39">
        <f>IF(AND(Eingabe!$B$37&gt;2,$M178&lt;=D$55),D$56,P178)</f>
        <v>0.32808988764044944</v>
      </c>
      <c r="R178" s="39">
        <f>IF(AND(Eingabe!$B$37&gt;3,$M178&lt;=E$55),E$56,Q178)</f>
        <v>0.32808988764044944</v>
      </c>
      <c r="S178" s="39">
        <f>IF(AND(Eingabe!$B$37&gt;4,$M178&lt;=F$55),F$56,R178)</f>
        <v>0.32808988764044944</v>
      </c>
      <c r="T178" s="39">
        <f>IF(AND(Eingabe!$B$37&gt;5,$M178&lt;=G$55),G$56,S178)</f>
        <v>0.32808988764044944</v>
      </c>
      <c r="U178" s="17">
        <f t="shared" si="31"/>
        <v>156.71741683489523</v>
      </c>
      <c r="V178" s="17">
        <f t="shared" si="34"/>
        <v>156.71741683489714</v>
      </c>
      <c r="W178" s="17">
        <f t="shared" si="32"/>
        <v>15.671741683489524</v>
      </c>
      <c r="X178" s="17">
        <f t="shared" si="33"/>
        <v>156.71741683489523</v>
      </c>
    </row>
    <row r="179" spans="11:24" x14ac:dyDescent="0.25">
      <c r="K179" s="70">
        <v>1700</v>
      </c>
      <c r="L179" s="39">
        <f t="shared" si="28"/>
        <v>1700</v>
      </c>
      <c r="M179" s="72">
        <f t="shared" si="29"/>
        <v>0.19406392694063926</v>
      </c>
      <c r="N179" s="72">
        <f t="shared" si="30"/>
        <v>0.25638539046820474</v>
      </c>
      <c r="O179" s="39">
        <f t="shared" si="27"/>
        <v>0.32808988764044944</v>
      </c>
      <c r="P179" s="39">
        <f>IF(AND(Eingabe!$B$37&gt;1,$M179&lt;=C$55),C$56,O179)</f>
        <v>0.32808988764044944</v>
      </c>
      <c r="Q179" s="39">
        <f>IF(AND(Eingabe!$B$37&gt;2,$M179&lt;=D$55),D$56,P179)</f>
        <v>0.32808988764044944</v>
      </c>
      <c r="R179" s="39">
        <f>IF(AND(Eingabe!$B$37&gt;3,$M179&lt;=E$55),E$56,Q179)</f>
        <v>0.32808988764044944</v>
      </c>
      <c r="S179" s="39">
        <f>IF(AND(Eingabe!$B$37&gt;4,$M179&lt;=F$55),F$56,R179)</f>
        <v>0.32808988764044944</v>
      </c>
      <c r="T179" s="39">
        <f>IF(AND(Eingabe!$B$37&gt;5,$M179&lt;=G$55),G$56,S179)</f>
        <v>0.32808988764044944</v>
      </c>
      <c r="U179" s="17">
        <f t="shared" si="31"/>
        <v>156.28972432650838</v>
      </c>
      <c r="V179" s="17">
        <f t="shared" si="34"/>
        <v>156.28972432650644</v>
      </c>
      <c r="W179" s="17">
        <f t="shared" si="32"/>
        <v>15.628972432650837</v>
      </c>
      <c r="X179" s="17">
        <f t="shared" si="33"/>
        <v>156.28972432650838</v>
      </c>
    </row>
    <row r="180" spans="11:24" x14ac:dyDescent="0.25">
      <c r="K180" s="70">
        <v>1710</v>
      </c>
      <c r="L180" s="39">
        <f t="shared" si="28"/>
        <v>1710</v>
      </c>
      <c r="M180" s="72">
        <f t="shared" si="29"/>
        <v>0.1952054794520548</v>
      </c>
      <c r="N180" s="72">
        <f t="shared" si="30"/>
        <v>0.25568724077910088</v>
      </c>
      <c r="O180" s="39">
        <f t="shared" si="27"/>
        <v>0.32808988764044944</v>
      </c>
      <c r="P180" s="39">
        <f>IF(AND(Eingabe!$B$37&gt;1,$M180&lt;=C$55),C$56,O180)</f>
        <v>0.32808988764044944</v>
      </c>
      <c r="Q180" s="39">
        <f>IF(AND(Eingabe!$B$37&gt;2,$M180&lt;=D$55),D$56,P180)</f>
        <v>0.32808988764044944</v>
      </c>
      <c r="R180" s="39">
        <f>IF(AND(Eingabe!$B$37&gt;3,$M180&lt;=E$55),E$56,Q180)</f>
        <v>0.32808988764044944</v>
      </c>
      <c r="S180" s="39">
        <f>IF(AND(Eingabe!$B$37&gt;4,$M180&lt;=F$55),F$56,R180)</f>
        <v>0.32808988764044944</v>
      </c>
      <c r="T180" s="39">
        <f>IF(AND(Eingabe!$B$37&gt;5,$M180&lt;=G$55),G$56,S180)</f>
        <v>0.32808988764044944</v>
      </c>
      <c r="U180" s="17">
        <f t="shared" si="31"/>
        <v>155.86413992698616</v>
      </c>
      <c r="V180" s="17">
        <f t="shared" si="34"/>
        <v>155.86413992698806</v>
      </c>
      <c r="W180" s="17">
        <f t="shared" si="32"/>
        <v>15.586413992698615</v>
      </c>
      <c r="X180" s="17">
        <f t="shared" si="33"/>
        <v>155.86413992698616</v>
      </c>
    </row>
    <row r="181" spans="11:24" x14ac:dyDescent="0.25">
      <c r="K181" s="70">
        <v>1720</v>
      </c>
      <c r="L181" s="39">
        <f t="shared" si="28"/>
        <v>1720</v>
      </c>
      <c r="M181" s="72">
        <f t="shared" si="29"/>
        <v>0.19634703196347031</v>
      </c>
      <c r="N181" s="72">
        <f t="shared" si="30"/>
        <v>0.25499251221528807</v>
      </c>
      <c r="O181" s="39">
        <f t="shared" si="27"/>
        <v>0.32808988764044944</v>
      </c>
      <c r="P181" s="39">
        <f>IF(AND(Eingabe!$B$37&gt;1,$M181&lt;=C$55),C$56,O181)</f>
        <v>0.32808988764044944</v>
      </c>
      <c r="Q181" s="39">
        <f>IF(AND(Eingabe!$B$37&gt;2,$M181&lt;=D$55),D$56,P181)</f>
        <v>0.32808988764044944</v>
      </c>
      <c r="R181" s="39">
        <f>IF(AND(Eingabe!$B$37&gt;3,$M181&lt;=E$55),E$56,Q181)</f>
        <v>0.32808988764044944</v>
      </c>
      <c r="S181" s="39">
        <f>IF(AND(Eingabe!$B$37&gt;4,$M181&lt;=F$55),F$56,R181)</f>
        <v>0.32808988764044944</v>
      </c>
      <c r="T181" s="39">
        <f>IF(AND(Eingabe!$B$37&gt;5,$M181&lt;=G$55),G$56,S181)</f>
        <v>0.32808988764044944</v>
      </c>
      <c r="U181" s="17">
        <f t="shared" si="31"/>
        <v>155.44064100794958</v>
      </c>
      <c r="V181" s="17">
        <f t="shared" si="34"/>
        <v>155.44064100794768</v>
      </c>
      <c r="W181" s="17">
        <f t="shared" si="32"/>
        <v>15.544064100794959</v>
      </c>
      <c r="X181" s="17">
        <f t="shared" si="33"/>
        <v>155.44064100794958</v>
      </c>
    </row>
    <row r="182" spans="11:24" x14ac:dyDescent="0.25">
      <c r="K182" s="70">
        <v>1730</v>
      </c>
      <c r="L182" s="39">
        <f t="shared" si="28"/>
        <v>1730</v>
      </c>
      <c r="M182" s="72">
        <f t="shared" si="29"/>
        <v>0.19748858447488585</v>
      </c>
      <c r="N182" s="72">
        <f t="shared" si="30"/>
        <v>0.25430116826749249</v>
      </c>
      <c r="O182" s="39">
        <f t="shared" si="27"/>
        <v>0.32808988764044944</v>
      </c>
      <c r="P182" s="39">
        <f>IF(AND(Eingabe!$B$37&gt;1,$M182&lt;=C$55),C$56,O182)</f>
        <v>0.32808988764044944</v>
      </c>
      <c r="Q182" s="39">
        <f>IF(AND(Eingabe!$B$37&gt;2,$M182&lt;=D$55),D$56,P182)</f>
        <v>0.32808988764044944</v>
      </c>
      <c r="R182" s="39">
        <f>IF(AND(Eingabe!$B$37&gt;3,$M182&lt;=E$55),E$56,Q182)</f>
        <v>0.32808988764044944</v>
      </c>
      <c r="S182" s="39">
        <f>IF(AND(Eingabe!$B$37&gt;4,$M182&lt;=F$55),F$56,R182)</f>
        <v>0.32808988764044944</v>
      </c>
      <c r="T182" s="39">
        <f>IF(AND(Eingabe!$B$37&gt;5,$M182&lt;=G$55),G$56,S182)</f>
        <v>0.32808988764044944</v>
      </c>
      <c r="U182" s="17">
        <f t="shared" si="31"/>
        <v>155.01920531374543</v>
      </c>
      <c r="V182" s="17">
        <f t="shared" si="34"/>
        <v>155.01920531374731</v>
      </c>
      <c r="W182" s="17">
        <f t="shared" si="32"/>
        <v>15.501920531374543</v>
      </c>
      <c r="X182" s="17">
        <f t="shared" si="33"/>
        <v>155.01920531374543</v>
      </c>
    </row>
    <row r="183" spans="11:24" x14ac:dyDescent="0.25">
      <c r="K183" s="70">
        <v>1740</v>
      </c>
      <c r="L183" s="39">
        <f t="shared" si="28"/>
        <v>1740</v>
      </c>
      <c r="M183" s="72">
        <f t="shared" si="29"/>
        <v>0.19863013698630136</v>
      </c>
      <c r="N183" s="72">
        <f t="shared" si="30"/>
        <v>0.25361317302433939</v>
      </c>
      <c r="O183" s="39">
        <f t="shared" si="27"/>
        <v>0.32808988764044944</v>
      </c>
      <c r="P183" s="39">
        <f>IF(AND(Eingabe!$B$37&gt;1,$M183&lt;=C$55),C$56,O183)</f>
        <v>0.32808988764044944</v>
      </c>
      <c r="Q183" s="39">
        <f>IF(AND(Eingabe!$B$37&gt;2,$M183&lt;=D$55),D$56,P183)</f>
        <v>0.32808988764044944</v>
      </c>
      <c r="R183" s="39">
        <f>IF(AND(Eingabe!$B$37&gt;3,$M183&lt;=E$55),E$56,Q183)</f>
        <v>0.32808988764044944</v>
      </c>
      <c r="S183" s="39">
        <f>IF(AND(Eingabe!$B$37&gt;4,$M183&lt;=F$55),F$56,R183)</f>
        <v>0.32808988764044944</v>
      </c>
      <c r="T183" s="39">
        <f>IF(AND(Eingabe!$B$37&gt;5,$M183&lt;=G$55),G$56,S183)</f>
        <v>0.32808988764044944</v>
      </c>
      <c r="U183" s="17">
        <f t="shared" si="31"/>
        <v>154.59981095319318</v>
      </c>
      <c r="V183" s="17">
        <f t="shared" si="34"/>
        <v>154.59981095319131</v>
      </c>
      <c r="W183" s="17">
        <f t="shared" si="32"/>
        <v>15.45998109531932</v>
      </c>
      <c r="X183" s="17">
        <f t="shared" si="33"/>
        <v>154.59981095319318</v>
      </c>
    </row>
    <row r="184" spans="11:24" x14ac:dyDescent="0.25">
      <c r="K184" s="70">
        <v>1750</v>
      </c>
      <c r="L184" s="39">
        <f t="shared" si="28"/>
        <v>1750</v>
      </c>
      <c r="M184" s="72">
        <f t="shared" si="29"/>
        <v>0.1997716894977169</v>
      </c>
      <c r="N184" s="72">
        <f t="shared" si="30"/>
        <v>0.25292849115918925</v>
      </c>
      <c r="O184" s="39">
        <f t="shared" si="27"/>
        <v>0.32808988764044944</v>
      </c>
      <c r="P184" s="39">
        <f>IF(AND(Eingabe!$B$37&gt;1,$M184&lt;=C$55),C$56,O184)</f>
        <v>0.32808988764044944</v>
      </c>
      <c r="Q184" s="39">
        <f>IF(AND(Eingabe!$B$37&gt;2,$M184&lt;=D$55),D$56,P184)</f>
        <v>0.32808988764044944</v>
      </c>
      <c r="R184" s="39">
        <f>IF(AND(Eingabe!$B$37&gt;3,$M184&lt;=E$55),E$56,Q184)</f>
        <v>0.32808988764044944</v>
      </c>
      <c r="S184" s="39">
        <f>IF(AND(Eingabe!$B$37&gt;4,$M184&lt;=F$55),F$56,R184)</f>
        <v>0.32808988764044944</v>
      </c>
      <c r="T184" s="39">
        <f>IF(AND(Eingabe!$B$37&gt;5,$M184&lt;=G$55),G$56,S184)</f>
        <v>0.32808988764044944</v>
      </c>
      <c r="U184" s="17">
        <f t="shared" si="31"/>
        <v>154.18243639156057</v>
      </c>
      <c r="V184" s="17">
        <f t="shared" si="34"/>
        <v>154.18243639156242</v>
      </c>
      <c r="W184" s="17">
        <f t="shared" si="32"/>
        <v>15.418243639156058</v>
      </c>
      <c r="X184" s="17">
        <f t="shared" si="33"/>
        <v>154.18243639156057</v>
      </c>
    </row>
    <row r="185" spans="11:24" x14ac:dyDescent="0.25">
      <c r="K185" s="70">
        <v>1760</v>
      </c>
      <c r="L185" s="39">
        <f t="shared" si="28"/>
        <v>1760</v>
      </c>
      <c r="M185" s="72">
        <f t="shared" si="29"/>
        <v>0.20091324200913241</v>
      </c>
      <c r="N185" s="72">
        <f t="shared" si="30"/>
        <v>0.25224708791733808</v>
      </c>
      <c r="O185" s="39">
        <f t="shared" si="27"/>
        <v>0.32808988764044944</v>
      </c>
      <c r="P185" s="39">
        <f>IF(AND(Eingabe!$B$37&gt;1,$M185&lt;=C$55),C$56,O185)</f>
        <v>0.32808988764044944</v>
      </c>
      <c r="Q185" s="39">
        <f>IF(AND(Eingabe!$B$37&gt;2,$M185&lt;=D$55),D$56,P185)</f>
        <v>0.32808988764044944</v>
      </c>
      <c r="R185" s="39">
        <f>IF(AND(Eingabe!$B$37&gt;3,$M185&lt;=E$55),E$56,Q185)</f>
        <v>0.32808988764044944</v>
      </c>
      <c r="S185" s="39">
        <f>IF(AND(Eingabe!$B$37&gt;4,$M185&lt;=F$55),F$56,R185)</f>
        <v>0.32808988764044944</v>
      </c>
      <c r="T185" s="39">
        <f>IF(AND(Eingabe!$B$37&gt;5,$M185&lt;=G$55),G$56,S185)</f>
        <v>0.32808988764044944</v>
      </c>
      <c r="U185" s="17">
        <f t="shared" si="31"/>
        <v>153.76706044276088</v>
      </c>
      <c r="V185" s="17">
        <f t="shared" si="34"/>
        <v>153.767060442759</v>
      </c>
      <c r="W185" s="17">
        <f t="shared" si="32"/>
        <v>15.376706044276089</v>
      </c>
      <c r="X185" s="17">
        <f t="shared" si="33"/>
        <v>153.76706044276088</v>
      </c>
    </row>
    <row r="186" spans="11:24" x14ac:dyDescent="0.25">
      <c r="K186" s="70">
        <v>1770</v>
      </c>
      <c r="L186" s="39">
        <f t="shared" si="28"/>
        <v>1770</v>
      </c>
      <c r="M186" s="72">
        <f t="shared" si="29"/>
        <v>0.20205479452054795</v>
      </c>
      <c r="N186" s="72">
        <f t="shared" si="30"/>
        <v>0.25156892910356776</v>
      </c>
      <c r="O186" s="39">
        <f t="shared" si="27"/>
        <v>0.32808988764044944</v>
      </c>
      <c r="P186" s="39">
        <f>IF(AND(Eingabe!$B$37&gt;1,$M186&lt;=C$55),C$56,O186)</f>
        <v>0.32808988764044944</v>
      </c>
      <c r="Q186" s="39">
        <f>IF(AND(Eingabe!$B$37&gt;2,$M186&lt;=D$55),D$56,P186)</f>
        <v>0.32808988764044944</v>
      </c>
      <c r="R186" s="39">
        <f>IF(AND(Eingabe!$B$37&gt;3,$M186&lt;=E$55),E$56,Q186)</f>
        <v>0.32808988764044944</v>
      </c>
      <c r="S186" s="39">
        <f>IF(AND(Eingabe!$B$37&gt;4,$M186&lt;=F$55),F$56,R186)</f>
        <v>0.32808988764044944</v>
      </c>
      <c r="T186" s="39">
        <f>IF(AND(Eingabe!$B$37&gt;5,$M186&lt;=G$55),G$56,S186)</f>
        <v>0.32808988764044944</v>
      </c>
      <c r="U186" s="17">
        <f t="shared" si="31"/>
        <v>153.35366226176393</v>
      </c>
      <c r="V186" s="17">
        <f t="shared" si="34"/>
        <v>153.35366226176578</v>
      </c>
      <c r="W186" s="17">
        <f t="shared" si="32"/>
        <v>15.335366226176392</v>
      </c>
      <c r="X186" s="17">
        <f t="shared" si="33"/>
        <v>153.35366226176393</v>
      </c>
    </row>
    <row r="187" spans="11:24" x14ac:dyDescent="0.25">
      <c r="K187" s="70">
        <v>1780</v>
      </c>
      <c r="L187" s="39">
        <f t="shared" si="28"/>
        <v>1780</v>
      </c>
      <c r="M187" s="72">
        <f t="shared" si="29"/>
        <v>0.20319634703196346</v>
      </c>
      <c r="N187" s="72">
        <f t="shared" si="30"/>
        <v>0.25089398107003691</v>
      </c>
      <c r="O187" s="39">
        <f t="shared" si="27"/>
        <v>0.32808988764044944</v>
      </c>
      <c r="P187" s="39">
        <f>IF(AND(Eingabe!$B$37&gt;1,$M187&lt;=C$55),C$56,O187)</f>
        <v>0.32808988764044944</v>
      </c>
      <c r="Q187" s="39">
        <f>IF(AND(Eingabe!$B$37&gt;2,$M187&lt;=D$55),D$56,P187)</f>
        <v>0.32808988764044944</v>
      </c>
      <c r="R187" s="39">
        <f>IF(AND(Eingabe!$B$37&gt;3,$M187&lt;=E$55),E$56,Q187)</f>
        <v>0.32808988764044944</v>
      </c>
      <c r="S187" s="39">
        <f>IF(AND(Eingabe!$B$37&gt;4,$M187&lt;=F$55),F$56,R187)</f>
        <v>0.32808988764044944</v>
      </c>
      <c r="T187" s="39">
        <f>IF(AND(Eingabe!$B$37&gt;5,$M187&lt;=G$55),G$56,S187)</f>
        <v>0.32808988764044944</v>
      </c>
      <c r="U187" s="17">
        <f t="shared" si="31"/>
        <v>152.94222133721428</v>
      </c>
      <c r="V187" s="17">
        <f t="shared" si="34"/>
        <v>152.9422213372124</v>
      </c>
      <c r="W187" s="17">
        <f t="shared" si="32"/>
        <v>15.294222133721428</v>
      </c>
      <c r="X187" s="17">
        <f t="shared" si="33"/>
        <v>152.94222133721428</v>
      </c>
    </row>
    <row r="188" spans="11:24" x14ac:dyDescent="0.25">
      <c r="K188" s="70">
        <v>1790</v>
      </c>
      <c r="L188" s="39">
        <f t="shared" si="28"/>
        <v>1790</v>
      </c>
      <c r="M188" s="72">
        <f t="shared" si="29"/>
        <v>0.204337899543379</v>
      </c>
      <c r="N188" s="72">
        <f t="shared" si="30"/>
        <v>0.25022221070450001</v>
      </c>
      <c r="O188" s="39">
        <f t="shared" si="27"/>
        <v>0.32808988764044944</v>
      </c>
      <c r="P188" s="39">
        <f>IF(AND(Eingabe!$B$37&gt;1,$M188&lt;=C$55),C$56,O188)</f>
        <v>0.32808988764044944</v>
      </c>
      <c r="Q188" s="39">
        <f>IF(AND(Eingabe!$B$37&gt;2,$M188&lt;=D$55),D$56,P188)</f>
        <v>0.32808988764044944</v>
      </c>
      <c r="R188" s="39">
        <f>IF(AND(Eingabe!$B$37&gt;3,$M188&lt;=E$55),E$56,Q188)</f>
        <v>0.32808988764044944</v>
      </c>
      <c r="S188" s="39">
        <f>IF(AND(Eingabe!$B$37&gt;4,$M188&lt;=F$55),F$56,R188)</f>
        <v>0.32808988764044944</v>
      </c>
      <c r="T188" s="39">
        <f>IF(AND(Eingabe!$B$37&gt;5,$M188&lt;=G$55),G$56,S188)</f>
        <v>0.32808988764044944</v>
      </c>
      <c r="U188" s="17">
        <f t="shared" si="31"/>
        <v>152.53271748425001</v>
      </c>
      <c r="V188" s="17">
        <f t="shared" si="34"/>
        <v>152.53271748425186</v>
      </c>
      <c r="W188" s="17">
        <f t="shared" si="32"/>
        <v>15.253271748425002</v>
      </c>
      <c r="X188" s="17">
        <f t="shared" si="33"/>
        <v>152.53271748425001</v>
      </c>
    </row>
    <row r="189" spans="11:24" x14ac:dyDescent="0.25">
      <c r="K189" s="70">
        <v>1800</v>
      </c>
      <c r="L189" s="39">
        <f t="shared" si="28"/>
        <v>1800</v>
      </c>
      <c r="M189" s="72">
        <f t="shared" si="29"/>
        <v>0.20547945205479451</v>
      </c>
      <c r="N189" s="72">
        <f t="shared" si="30"/>
        <v>0.2495535854188442</v>
      </c>
      <c r="O189" s="39">
        <f t="shared" si="27"/>
        <v>0.32808988764044944</v>
      </c>
      <c r="P189" s="39">
        <f>IF(AND(Eingabe!$B$37&gt;1,$M189&lt;=C$55),C$56,O189)</f>
        <v>0.32808988764044944</v>
      </c>
      <c r="Q189" s="39">
        <f>IF(AND(Eingabe!$B$37&gt;2,$M189&lt;=D$55),D$56,P189)</f>
        <v>0.32808988764044944</v>
      </c>
      <c r="R189" s="39">
        <f>IF(AND(Eingabe!$B$37&gt;3,$M189&lt;=E$55),E$56,Q189)</f>
        <v>0.32808988764044944</v>
      </c>
      <c r="S189" s="39">
        <f>IF(AND(Eingabe!$B$37&gt;4,$M189&lt;=F$55),F$56,R189)</f>
        <v>0.32808988764044944</v>
      </c>
      <c r="T189" s="39">
        <f>IF(AND(Eingabe!$B$37&gt;5,$M189&lt;=G$55),G$56,S189)</f>
        <v>0.32808988764044944</v>
      </c>
      <c r="U189" s="17">
        <f t="shared" si="31"/>
        <v>152.12513083751463</v>
      </c>
      <c r="V189" s="17">
        <f t="shared" si="34"/>
        <v>152.12513083751276</v>
      </c>
      <c r="W189" s="17">
        <f t="shared" si="32"/>
        <v>15.212513083751462</v>
      </c>
      <c r="X189" s="17">
        <f t="shared" si="33"/>
        <v>152.12513083751463</v>
      </c>
    </row>
    <row r="190" spans="11:24" x14ac:dyDescent="0.25">
      <c r="K190" s="70">
        <v>1810</v>
      </c>
      <c r="L190" s="39">
        <f t="shared" si="28"/>
        <v>1810</v>
      </c>
      <c r="M190" s="72">
        <f t="shared" si="29"/>
        <v>0.20662100456621005</v>
      </c>
      <c r="N190" s="72">
        <f t="shared" si="30"/>
        <v>0.24888807313793326</v>
      </c>
      <c r="O190" s="39">
        <f t="shared" si="27"/>
        <v>0.32808988764044944</v>
      </c>
      <c r="P190" s="39">
        <f>IF(AND(Eingabe!$B$37&gt;1,$M190&lt;=C$55),C$56,O190)</f>
        <v>0.32808988764044944</v>
      </c>
      <c r="Q190" s="39">
        <f>IF(AND(Eingabe!$B$37&gt;2,$M190&lt;=D$55),D$56,P190)</f>
        <v>0.32808988764044944</v>
      </c>
      <c r="R190" s="39">
        <f>IF(AND(Eingabe!$B$37&gt;3,$M190&lt;=E$55),E$56,Q190)</f>
        <v>0.32808988764044944</v>
      </c>
      <c r="S190" s="39">
        <f>IF(AND(Eingabe!$B$37&gt;4,$M190&lt;=F$55),F$56,R190)</f>
        <v>0.32808988764044944</v>
      </c>
      <c r="T190" s="39">
        <f>IF(AND(Eingabe!$B$37&gt;5,$M190&lt;=G$55),G$56,S190)</f>
        <v>0.32808988764044944</v>
      </c>
      <c r="U190" s="17">
        <f t="shared" si="31"/>
        <v>151.71944184435657</v>
      </c>
      <c r="V190" s="17">
        <f t="shared" si="34"/>
        <v>151.71944184435841</v>
      </c>
      <c r="W190" s="17">
        <f t="shared" si="32"/>
        <v>15.171944184435658</v>
      </c>
      <c r="X190" s="17">
        <f t="shared" si="33"/>
        <v>151.71944184435657</v>
      </c>
    </row>
    <row r="191" spans="11:24" x14ac:dyDescent="0.25">
      <c r="K191" s="70">
        <v>1820</v>
      </c>
      <c r="L191" s="39">
        <f t="shared" si="28"/>
        <v>1820</v>
      </c>
      <c r="M191" s="72">
        <f t="shared" si="29"/>
        <v>0.20776255707762556</v>
      </c>
      <c r="N191" s="72">
        <f t="shared" si="30"/>
        <v>0.24822564228875033</v>
      </c>
      <c r="O191" s="39">
        <f t="shared" si="27"/>
        <v>0.32808988764044944</v>
      </c>
      <c r="P191" s="39">
        <f>IF(AND(Eingabe!$B$37&gt;1,$M191&lt;=C$55),C$56,O191)</f>
        <v>0.32808988764044944</v>
      </c>
      <c r="Q191" s="39">
        <f>IF(AND(Eingabe!$B$37&gt;2,$M191&lt;=D$55),D$56,P191)</f>
        <v>0.32808988764044944</v>
      </c>
      <c r="R191" s="39">
        <f>IF(AND(Eingabe!$B$37&gt;3,$M191&lt;=E$55),E$56,Q191)</f>
        <v>0.32808988764044944</v>
      </c>
      <c r="S191" s="39">
        <f>IF(AND(Eingabe!$B$37&gt;4,$M191&lt;=F$55),F$56,R191)</f>
        <v>0.32808988764044944</v>
      </c>
      <c r="T191" s="39">
        <f>IF(AND(Eingabe!$B$37&gt;5,$M191&lt;=G$55),G$56,S191)</f>
        <v>0.32808988764044944</v>
      </c>
      <c r="U191" s="17">
        <f t="shared" si="31"/>
        <v>151.31563125821083</v>
      </c>
      <c r="V191" s="17">
        <f t="shared" si="34"/>
        <v>151.31563125820895</v>
      </c>
      <c r="W191" s="17">
        <f t="shared" si="32"/>
        <v>15.131563125821081</v>
      </c>
      <c r="X191" s="17">
        <f t="shared" si="33"/>
        <v>151.31563125821083</v>
      </c>
    </row>
    <row r="192" spans="11:24" x14ac:dyDescent="0.25">
      <c r="K192" s="70">
        <v>1830</v>
      </c>
      <c r="L192" s="39">
        <f t="shared" si="28"/>
        <v>1830</v>
      </c>
      <c r="M192" s="72">
        <f t="shared" si="29"/>
        <v>0.2089041095890411</v>
      </c>
      <c r="N192" s="72">
        <f t="shared" si="30"/>
        <v>0.24756626178982732</v>
      </c>
      <c r="O192" s="39">
        <f t="shared" si="27"/>
        <v>0.32808988764044944</v>
      </c>
      <c r="P192" s="39">
        <f>IF(AND(Eingabe!$B$37&gt;1,$M192&lt;=C$55),C$56,O192)</f>
        <v>0.32808988764044944</v>
      </c>
      <c r="Q192" s="39">
        <f>IF(AND(Eingabe!$B$37&gt;2,$M192&lt;=D$55),D$56,P192)</f>
        <v>0.32808988764044944</v>
      </c>
      <c r="R192" s="39">
        <f>IF(AND(Eingabe!$B$37&gt;3,$M192&lt;=E$55),E$56,Q192)</f>
        <v>0.32808988764044944</v>
      </c>
      <c r="S192" s="39">
        <f>IF(AND(Eingabe!$B$37&gt;4,$M192&lt;=F$55),F$56,R192)</f>
        <v>0.32808988764044944</v>
      </c>
      <c r="T192" s="39">
        <f>IF(AND(Eingabe!$B$37&gt;5,$M192&lt;=G$55),G$56,S192)</f>
        <v>0.32808988764044944</v>
      </c>
      <c r="U192" s="17">
        <f t="shared" si="31"/>
        <v>150.91368013215501</v>
      </c>
      <c r="V192" s="17">
        <f t="shared" si="34"/>
        <v>150.91368013215683</v>
      </c>
      <c r="W192" s="17">
        <f t="shared" si="32"/>
        <v>15.091368013215501</v>
      </c>
      <c r="X192" s="17">
        <f t="shared" si="33"/>
        <v>150.91368013215501</v>
      </c>
    </row>
    <row r="193" spans="11:24" x14ac:dyDescent="0.25">
      <c r="K193" s="70">
        <v>1840</v>
      </c>
      <c r="L193" s="39">
        <f t="shared" si="28"/>
        <v>1840</v>
      </c>
      <c r="M193" s="72">
        <f t="shared" si="29"/>
        <v>0.21004566210045661</v>
      </c>
      <c r="N193" s="72">
        <f t="shared" si="30"/>
        <v>0.24690990104095423</v>
      </c>
      <c r="O193" s="39">
        <f t="shared" si="27"/>
        <v>0.32808988764044944</v>
      </c>
      <c r="P193" s="39">
        <f>IF(AND(Eingabe!$B$37&gt;1,$M193&lt;=C$55),C$56,O193)</f>
        <v>0.32808988764044944</v>
      </c>
      <c r="Q193" s="39">
        <f>IF(AND(Eingabe!$B$37&gt;2,$M193&lt;=D$55),D$56,P193)</f>
        <v>0.32808988764044944</v>
      </c>
      <c r="R193" s="39">
        <f>IF(AND(Eingabe!$B$37&gt;3,$M193&lt;=E$55),E$56,Q193)</f>
        <v>0.32808988764044944</v>
      </c>
      <c r="S193" s="39">
        <f>IF(AND(Eingabe!$B$37&gt;4,$M193&lt;=F$55),F$56,R193)</f>
        <v>0.32808988764044944</v>
      </c>
      <c r="T193" s="39">
        <f>IF(AND(Eingabe!$B$37&gt;5,$M193&lt;=G$55),G$56,S193)</f>
        <v>0.32808988764044944</v>
      </c>
      <c r="U193" s="17">
        <f t="shared" si="31"/>
        <v>150.51356981263649</v>
      </c>
      <c r="V193" s="17">
        <f t="shared" si="34"/>
        <v>150.51356981263464</v>
      </c>
      <c r="W193" s="17">
        <f t="shared" si="32"/>
        <v>15.051356981263648</v>
      </c>
      <c r="X193" s="17">
        <f t="shared" si="33"/>
        <v>150.51356981263649</v>
      </c>
    </row>
    <row r="194" spans="11:24" x14ac:dyDescent="0.25">
      <c r="K194" s="70">
        <v>1850</v>
      </c>
      <c r="L194" s="39">
        <f t="shared" si="28"/>
        <v>1850</v>
      </c>
      <c r="M194" s="72">
        <f t="shared" si="29"/>
        <v>0.21118721461187215</v>
      </c>
      <c r="N194" s="72">
        <f t="shared" si="30"/>
        <v>0.24625652991315827</v>
      </c>
      <c r="O194" s="39">
        <f t="shared" si="27"/>
        <v>0.32808988764044944</v>
      </c>
      <c r="P194" s="39">
        <f>IF(AND(Eingabe!$B$37&gt;1,$M194&lt;=C$55),C$56,O194)</f>
        <v>0.32808988764044944</v>
      </c>
      <c r="Q194" s="39">
        <f>IF(AND(Eingabe!$B$37&gt;2,$M194&lt;=D$55),D$56,P194)</f>
        <v>0.32808988764044944</v>
      </c>
      <c r="R194" s="39">
        <f>IF(AND(Eingabe!$B$37&gt;3,$M194&lt;=E$55),E$56,Q194)</f>
        <v>0.32808988764044944</v>
      </c>
      <c r="S194" s="39">
        <f>IF(AND(Eingabe!$B$37&gt;4,$M194&lt;=F$55),F$56,R194)</f>
        <v>0.32808988764044944</v>
      </c>
      <c r="T194" s="39">
        <f>IF(AND(Eingabe!$B$37&gt;5,$M194&lt;=G$55),G$56,S194)</f>
        <v>0.32808988764044944</v>
      </c>
      <c r="U194" s="17">
        <f t="shared" si="31"/>
        <v>150.1152819333636</v>
      </c>
      <c r="V194" s="17">
        <f t="shared" si="34"/>
        <v>150.11528193336542</v>
      </c>
      <c r="W194" s="17">
        <f t="shared" si="32"/>
        <v>15.01152819333636</v>
      </c>
      <c r="X194" s="17">
        <f t="shared" si="33"/>
        <v>150.1152819333636</v>
      </c>
    </row>
    <row r="195" spans="11:24" x14ac:dyDescent="0.25">
      <c r="K195" s="70">
        <v>1860</v>
      </c>
      <c r="L195" s="39">
        <f t="shared" si="28"/>
        <v>1860</v>
      </c>
      <c r="M195" s="72">
        <f t="shared" si="29"/>
        <v>0.21232876712328766</v>
      </c>
      <c r="N195" s="72">
        <f t="shared" si="30"/>
        <v>0.24560611873894445</v>
      </c>
      <c r="O195" s="39">
        <f t="shared" si="27"/>
        <v>0.32808988764044944</v>
      </c>
      <c r="P195" s="39">
        <f>IF(AND(Eingabe!$B$37&gt;1,$M195&lt;=C$55),C$56,O195)</f>
        <v>0.32808988764044944</v>
      </c>
      <c r="Q195" s="39">
        <f>IF(AND(Eingabe!$B$37&gt;2,$M195&lt;=D$55),D$56,P195)</f>
        <v>0.32808988764044944</v>
      </c>
      <c r="R195" s="39">
        <f>IF(AND(Eingabe!$B$37&gt;3,$M195&lt;=E$55),E$56,Q195)</f>
        <v>0.32808988764044944</v>
      </c>
      <c r="S195" s="39">
        <f>IF(AND(Eingabe!$B$37&gt;4,$M195&lt;=F$55),F$56,R195)</f>
        <v>0.32808988764044944</v>
      </c>
      <c r="T195" s="39">
        <f>IF(AND(Eingabe!$B$37&gt;5,$M195&lt;=G$55),G$56,S195)</f>
        <v>0.32808988764044944</v>
      </c>
      <c r="U195" s="17">
        <f t="shared" si="31"/>
        <v>149.71879840935654</v>
      </c>
      <c r="V195" s="17">
        <f t="shared" si="34"/>
        <v>149.71879840935472</v>
      </c>
      <c r="W195" s="17">
        <f t="shared" si="32"/>
        <v>14.971879840935655</v>
      </c>
      <c r="X195" s="17">
        <f t="shared" si="33"/>
        <v>149.71879840935654</v>
      </c>
    </row>
    <row r="196" spans="11:24" x14ac:dyDescent="0.25">
      <c r="K196" s="70">
        <v>1870</v>
      </c>
      <c r="L196" s="39">
        <f t="shared" si="28"/>
        <v>1870</v>
      </c>
      <c r="M196" s="72">
        <f t="shared" si="29"/>
        <v>0.2134703196347032</v>
      </c>
      <c r="N196" s="72">
        <f t="shared" si="30"/>
        <v>0.24495863830278952</v>
      </c>
      <c r="O196" s="39">
        <f t="shared" si="27"/>
        <v>0.32808988764044944</v>
      </c>
      <c r="P196" s="39">
        <f>IF(AND(Eingabe!$B$37&gt;1,$M196&lt;=C$55),C$56,O196)</f>
        <v>0.32808988764044944</v>
      </c>
      <c r="Q196" s="39">
        <f>IF(AND(Eingabe!$B$37&gt;2,$M196&lt;=D$55),D$56,P196)</f>
        <v>0.32808988764044944</v>
      </c>
      <c r="R196" s="39">
        <f>IF(AND(Eingabe!$B$37&gt;3,$M196&lt;=E$55),E$56,Q196)</f>
        <v>0.32808988764044944</v>
      </c>
      <c r="S196" s="39">
        <f>IF(AND(Eingabe!$B$37&gt;4,$M196&lt;=F$55),F$56,R196)</f>
        <v>0.32808988764044944</v>
      </c>
      <c r="T196" s="39">
        <f>IF(AND(Eingabe!$B$37&gt;5,$M196&lt;=G$55),G$56,S196)</f>
        <v>0.32808988764044944</v>
      </c>
      <c r="U196" s="17">
        <f t="shared" si="31"/>
        <v>149.32410143115251</v>
      </c>
      <c r="V196" s="17">
        <f t="shared" si="34"/>
        <v>149.32410143115433</v>
      </c>
      <c r="W196" s="17">
        <f t="shared" si="32"/>
        <v>14.932410143115252</v>
      </c>
      <c r="X196" s="17">
        <f t="shared" si="33"/>
        <v>149.32410143115251</v>
      </c>
    </row>
    <row r="197" spans="11:24" x14ac:dyDescent="0.25">
      <c r="K197" s="70">
        <v>1880</v>
      </c>
      <c r="L197" s="39">
        <f t="shared" si="28"/>
        <v>1880</v>
      </c>
      <c r="M197" s="72">
        <f t="shared" si="29"/>
        <v>0.21461187214611871</v>
      </c>
      <c r="N197" s="72">
        <f t="shared" si="30"/>
        <v>0.2443140598318817</v>
      </c>
      <c r="O197" s="39">
        <f t="shared" si="27"/>
        <v>0.32808988764044944</v>
      </c>
      <c r="P197" s="39">
        <f>IF(AND(Eingabe!$B$37&gt;1,$M197&lt;=C$55),C$56,O197)</f>
        <v>0.32808988764044944</v>
      </c>
      <c r="Q197" s="39">
        <f>IF(AND(Eingabe!$B$37&gt;2,$M197&lt;=D$55),D$56,P197)</f>
        <v>0.32808988764044944</v>
      </c>
      <c r="R197" s="39">
        <f>IF(AND(Eingabe!$B$37&gt;3,$M197&lt;=E$55),E$56,Q197)</f>
        <v>0.32808988764044944</v>
      </c>
      <c r="S197" s="39">
        <f>IF(AND(Eingabe!$B$37&gt;4,$M197&lt;=F$55),F$56,R197)</f>
        <v>0.32808988764044944</v>
      </c>
      <c r="T197" s="39">
        <f>IF(AND(Eingabe!$B$37&gt;5,$M197&lt;=G$55),G$56,S197)</f>
        <v>0.32808988764044944</v>
      </c>
      <c r="U197" s="17">
        <f t="shared" si="31"/>
        <v>148.93117345916076</v>
      </c>
      <c r="V197" s="17">
        <f t="shared" si="34"/>
        <v>148.93117345915894</v>
      </c>
      <c r="W197" s="17">
        <f t="shared" si="32"/>
        <v>14.893117345916076</v>
      </c>
      <c r="X197" s="17">
        <f t="shared" si="33"/>
        <v>148.93117345916076</v>
      </c>
    </row>
    <row r="198" spans="11:24" x14ac:dyDescent="0.25">
      <c r="K198" s="70">
        <v>1890</v>
      </c>
      <c r="L198" s="39">
        <f t="shared" si="28"/>
        <v>1890</v>
      </c>
      <c r="M198" s="72">
        <f t="shared" si="29"/>
        <v>0.21575342465753425</v>
      </c>
      <c r="N198" s="72">
        <f t="shared" si="30"/>
        <v>0.24367235498709816</v>
      </c>
      <c r="O198" s="39">
        <f t="shared" si="27"/>
        <v>0.32808988764044944</v>
      </c>
      <c r="P198" s="39">
        <f>IF(AND(Eingabe!$B$37&gt;1,$M198&lt;=C$55),C$56,O198)</f>
        <v>0.32808988764044944</v>
      </c>
      <c r="Q198" s="39">
        <f>IF(AND(Eingabe!$B$37&gt;2,$M198&lt;=D$55),D$56,P198)</f>
        <v>0.32808988764044944</v>
      </c>
      <c r="R198" s="39">
        <f>IF(AND(Eingabe!$B$37&gt;3,$M198&lt;=E$55),E$56,Q198)</f>
        <v>0.32808988764044944</v>
      </c>
      <c r="S198" s="39">
        <f>IF(AND(Eingabe!$B$37&gt;4,$M198&lt;=F$55),F$56,R198)</f>
        <v>0.32808988764044944</v>
      </c>
      <c r="T198" s="39">
        <f>IF(AND(Eingabe!$B$37&gt;5,$M198&lt;=G$55),G$56,S198)</f>
        <v>0.32808988764044944</v>
      </c>
      <c r="U198" s="17">
        <f t="shared" si="31"/>
        <v>148.53999721816257</v>
      </c>
      <c r="V198" s="17">
        <f t="shared" si="34"/>
        <v>148.53999721816439</v>
      </c>
      <c r="W198" s="17">
        <f t="shared" si="32"/>
        <v>14.853999721816258</v>
      </c>
      <c r="X198" s="17">
        <f t="shared" si="33"/>
        <v>148.53999721816257</v>
      </c>
    </row>
    <row r="199" spans="11:24" x14ac:dyDescent="0.25">
      <c r="K199" s="70">
        <v>1900</v>
      </c>
      <c r="L199" s="39">
        <f t="shared" si="28"/>
        <v>1900</v>
      </c>
      <c r="M199" s="72">
        <f t="shared" si="29"/>
        <v>0.21689497716894976</v>
      </c>
      <c r="N199" s="72">
        <f t="shared" si="30"/>
        <v>0.24303349585421263</v>
      </c>
      <c r="O199" s="39">
        <f t="shared" si="27"/>
        <v>0.32808988764044944</v>
      </c>
      <c r="P199" s="39">
        <f>IF(AND(Eingabe!$B$37&gt;1,$M199&lt;=C$55),C$56,O199)</f>
        <v>0.32808988764044944</v>
      </c>
      <c r="Q199" s="39">
        <f>IF(AND(Eingabe!$B$37&gt;2,$M199&lt;=D$55),D$56,P199)</f>
        <v>0.32808988764044944</v>
      </c>
      <c r="R199" s="39">
        <f>IF(AND(Eingabe!$B$37&gt;3,$M199&lt;=E$55),E$56,Q199)</f>
        <v>0.32808988764044944</v>
      </c>
      <c r="S199" s="39">
        <f>IF(AND(Eingabe!$B$37&gt;4,$M199&lt;=F$55),F$56,R199)</f>
        <v>0.32808988764044944</v>
      </c>
      <c r="T199" s="39">
        <f>IF(AND(Eingabe!$B$37&gt;5,$M199&lt;=G$55),G$56,S199)</f>
        <v>0.32808988764044944</v>
      </c>
      <c r="U199" s="17">
        <f t="shared" si="31"/>
        <v>148.15055569195155</v>
      </c>
      <c r="V199" s="17">
        <f t="shared" si="34"/>
        <v>148.15055569194973</v>
      </c>
      <c r="W199" s="17">
        <f t="shared" si="32"/>
        <v>14.815055569195154</v>
      </c>
      <c r="X199" s="17">
        <f t="shared" si="33"/>
        <v>148.15055569195155</v>
      </c>
    </row>
    <row r="200" spans="11:24" x14ac:dyDescent="0.25">
      <c r="K200" s="70">
        <v>1910</v>
      </c>
      <c r="L200" s="39">
        <f t="shared" si="28"/>
        <v>1910</v>
      </c>
      <c r="M200" s="72">
        <f t="shared" si="29"/>
        <v>0.2180365296803653</v>
      </c>
      <c r="N200" s="72">
        <f t="shared" si="30"/>
        <v>0.24239745493532716</v>
      </c>
      <c r="O200" s="39">
        <f t="shared" si="27"/>
        <v>0.32808988764044944</v>
      </c>
      <c r="P200" s="39">
        <f>IF(AND(Eingabe!$B$37&gt;1,$M200&lt;=C$55),C$56,O200)</f>
        <v>0.32808988764044944</v>
      </c>
      <c r="Q200" s="39">
        <f>IF(AND(Eingabe!$B$37&gt;2,$M200&lt;=D$55),D$56,P200)</f>
        <v>0.32808988764044944</v>
      </c>
      <c r="R200" s="39">
        <f>IF(AND(Eingabe!$B$37&gt;3,$M200&lt;=E$55),E$56,Q200)</f>
        <v>0.32808988764044944</v>
      </c>
      <c r="S200" s="39">
        <f>IF(AND(Eingabe!$B$37&gt;4,$M200&lt;=F$55),F$56,R200)</f>
        <v>0.32808988764044944</v>
      </c>
      <c r="T200" s="39">
        <f>IF(AND(Eingabe!$B$37&gt;5,$M200&lt;=G$55),G$56,S200)</f>
        <v>0.32808988764044944</v>
      </c>
      <c r="U200" s="17">
        <f t="shared" si="31"/>
        <v>147.7628321181104</v>
      </c>
      <c r="V200" s="17">
        <f t="shared" si="34"/>
        <v>147.76283211811219</v>
      </c>
      <c r="W200" s="17">
        <f t="shared" si="32"/>
        <v>14.776283211811039</v>
      </c>
      <c r="X200" s="17">
        <f t="shared" si="33"/>
        <v>147.7628321181104</v>
      </c>
    </row>
    <row r="201" spans="11:24" x14ac:dyDescent="0.25">
      <c r="K201" s="70">
        <v>1920</v>
      </c>
      <c r="L201" s="39">
        <f t="shared" si="28"/>
        <v>1920</v>
      </c>
      <c r="M201" s="72">
        <f t="shared" si="29"/>
        <v>0.21917808219178081</v>
      </c>
      <c r="N201" s="72">
        <f t="shared" si="30"/>
        <v>0.24176420514052011</v>
      </c>
      <c r="O201" s="39">
        <f t="shared" ref="O201:O264" si="35">IF(K201&lt;$B$51,$B$57,0)</f>
        <v>0.32808988764044944</v>
      </c>
      <c r="P201" s="39">
        <f>IF(AND(Eingabe!$B$37&gt;1,$M201&lt;=C$55),C$56,O201)</f>
        <v>0.32808988764044944</v>
      </c>
      <c r="Q201" s="39">
        <f>IF(AND(Eingabe!$B$37&gt;2,$M201&lt;=D$55),D$56,P201)</f>
        <v>0.32808988764044944</v>
      </c>
      <c r="R201" s="39">
        <f>IF(AND(Eingabe!$B$37&gt;3,$M201&lt;=E$55),E$56,Q201)</f>
        <v>0.32808988764044944</v>
      </c>
      <c r="S201" s="39">
        <f>IF(AND(Eingabe!$B$37&gt;4,$M201&lt;=F$55),F$56,R201)</f>
        <v>0.32808988764044944</v>
      </c>
      <c r="T201" s="39">
        <f>IF(AND(Eingabe!$B$37&gt;5,$M201&lt;=G$55),G$56,S201)</f>
        <v>0.32808988764044944</v>
      </c>
      <c r="U201" s="17">
        <f t="shared" si="31"/>
        <v>147.37680998291981</v>
      </c>
      <c r="V201" s="17">
        <f t="shared" si="34"/>
        <v>147.37680998291799</v>
      </c>
      <c r="W201" s="17">
        <f t="shared" si="32"/>
        <v>14.73768099829198</v>
      </c>
      <c r="X201" s="17">
        <f t="shared" si="33"/>
        <v>147.37680998291981</v>
      </c>
    </row>
    <row r="202" spans="11:24" x14ac:dyDescent="0.25">
      <c r="K202" s="70">
        <v>1930</v>
      </c>
      <c r="L202" s="39">
        <f t="shared" ref="L202:L265" si="36">IF(K202&gt;$B$10,$B$10,K202)</f>
        <v>1930</v>
      </c>
      <c r="M202" s="72">
        <f t="shared" ref="M202:M265" si="37">L202/$B$10</f>
        <v>0.22031963470319635</v>
      </c>
      <c r="N202" s="72">
        <f t="shared" ref="N202:N265" si="38">IF(M202=1,0,1-$G$11*M202^$G$10)</f>
        <v>0.24113371977970433</v>
      </c>
      <c r="O202" s="39">
        <f t="shared" si="35"/>
        <v>0.32808988764044944</v>
      </c>
      <c r="P202" s="39">
        <f>IF(AND(Eingabe!$B$37&gt;1,$M202&lt;=C$55),C$56,O202)</f>
        <v>0.32808988764044944</v>
      </c>
      <c r="Q202" s="39">
        <f>IF(AND(Eingabe!$B$37&gt;2,$M202&lt;=D$55),D$56,P202)</f>
        <v>0.32808988764044944</v>
      </c>
      <c r="R202" s="39">
        <f>IF(AND(Eingabe!$B$37&gt;3,$M202&lt;=E$55),E$56,Q202)</f>
        <v>0.32808988764044944</v>
      </c>
      <c r="S202" s="39">
        <f>IF(AND(Eingabe!$B$37&gt;4,$M202&lt;=F$55),F$56,R202)</f>
        <v>0.32808988764044944</v>
      </c>
      <c r="T202" s="39">
        <f>IF(AND(Eingabe!$B$37&gt;5,$M202&lt;=G$55),G$56,S202)</f>
        <v>0.32808988764044944</v>
      </c>
      <c r="U202" s="17">
        <f t="shared" ref="U202:U265" si="39">N202*$B$8*10</f>
        <v>146.99247301639511</v>
      </c>
      <c r="V202" s="17">
        <f t="shared" si="34"/>
        <v>146.9924730163969</v>
      </c>
      <c r="W202" s="17">
        <f t="shared" ref="W202:W265" si="40">N202*$B$8</f>
        <v>14.699247301639511</v>
      </c>
      <c r="X202" s="17">
        <f t="shared" ref="X202:X265" si="41">W202*10</f>
        <v>146.99247301639511</v>
      </c>
    </row>
    <row r="203" spans="11:24" x14ac:dyDescent="0.25">
      <c r="K203" s="70">
        <v>1940</v>
      </c>
      <c r="L203" s="39">
        <f t="shared" si="36"/>
        <v>1940</v>
      </c>
      <c r="M203" s="72">
        <f t="shared" si="37"/>
        <v>0.22146118721461186</v>
      </c>
      <c r="N203" s="72">
        <f t="shared" si="38"/>
        <v>0.24050597255468897</v>
      </c>
      <c r="O203" s="39">
        <f t="shared" si="35"/>
        <v>0.32808988764044944</v>
      </c>
      <c r="P203" s="39">
        <f>IF(AND(Eingabe!$B$37&gt;1,$M203&lt;=C$55),C$56,O203)</f>
        <v>0.32808988764044944</v>
      </c>
      <c r="Q203" s="39">
        <f>IF(AND(Eingabe!$B$37&gt;2,$M203&lt;=D$55),D$56,P203)</f>
        <v>0.32808988764044944</v>
      </c>
      <c r="R203" s="39">
        <f>IF(AND(Eingabe!$B$37&gt;3,$M203&lt;=E$55),E$56,Q203)</f>
        <v>0.32808988764044944</v>
      </c>
      <c r="S203" s="39">
        <f>IF(AND(Eingabe!$B$37&gt;4,$M203&lt;=F$55),F$56,R203)</f>
        <v>0.32808988764044944</v>
      </c>
      <c r="T203" s="39">
        <f>IF(AND(Eingabe!$B$37&gt;5,$M203&lt;=G$55),G$56,S203)</f>
        <v>0.32808988764044944</v>
      </c>
      <c r="U203" s="17">
        <f t="shared" si="39"/>
        <v>146.60980518744739</v>
      </c>
      <c r="V203" s="17">
        <f t="shared" ref="V203:V266" si="42">(M203-M202)*$B$10*N203*$B$8</f>
        <v>146.6098051874456</v>
      </c>
      <c r="W203" s="17">
        <f t="shared" si="40"/>
        <v>14.66098051874474</v>
      </c>
      <c r="X203" s="17">
        <f t="shared" si="41"/>
        <v>146.60980518744739</v>
      </c>
    </row>
    <row r="204" spans="11:24" x14ac:dyDescent="0.25">
      <c r="K204" s="70">
        <v>1950</v>
      </c>
      <c r="L204" s="39">
        <f t="shared" si="36"/>
        <v>1950</v>
      </c>
      <c r="M204" s="72">
        <f t="shared" si="37"/>
        <v>0.2226027397260274</v>
      </c>
      <c r="N204" s="72">
        <f t="shared" si="38"/>
        <v>0.23988093755143947</v>
      </c>
      <c r="O204" s="39">
        <f t="shared" si="35"/>
        <v>0.32808988764044944</v>
      </c>
      <c r="P204" s="39">
        <f>IF(AND(Eingabe!$B$37&gt;1,$M204&lt;=C$55),C$56,O204)</f>
        <v>0.32808988764044944</v>
      </c>
      <c r="Q204" s="39">
        <f>IF(AND(Eingabe!$B$37&gt;2,$M204&lt;=D$55),D$56,P204)</f>
        <v>0.32808988764044944</v>
      </c>
      <c r="R204" s="39">
        <f>IF(AND(Eingabe!$B$37&gt;3,$M204&lt;=E$55),E$56,Q204)</f>
        <v>0.32808988764044944</v>
      </c>
      <c r="S204" s="39">
        <f>IF(AND(Eingabe!$B$37&gt;4,$M204&lt;=F$55),F$56,R204)</f>
        <v>0.32808988764044944</v>
      </c>
      <c r="T204" s="39">
        <f>IF(AND(Eingabe!$B$37&gt;5,$M204&lt;=G$55),G$56,S204)</f>
        <v>0.32808988764044944</v>
      </c>
      <c r="U204" s="17">
        <f t="shared" si="39"/>
        <v>146.22879069916516</v>
      </c>
      <c r="V204" s="17">
        <f t="shared" si="42"/>
        <v>146.22879069916692</v>
      </c>
      <c r="W204" s="17">
        <f t="shared" si="40"/>
        <v>14.622879069916516</v>
      </c>
      <c r="X204" s="17">
        <f t="shared" si="41"/>
        <v>146.22879069916516</v>
      </c>
    </row>
    <row r="205" spans="11:24" x14ac:dyDescent="0.25">
      <c r="K205" s="70">
        <v>1960</v>
      </c>
      <c r="L205" s="39">
        <f t="shared" si="36"/>
        <v>1960</v>
      </c>
      <c r="M205" s="72">
        <f t="shared" si="37"/>
        <v>0.22374429223744291</v>
      </c>
      <c r="N205" s="72">
        <f t="shared" si="38"/>
        <v>0.23925858923252818</v>
      </c>
      <c r="O205" s="39">
        <f t="shared" si="35"/>
        <v>0.32808988764044944</v>
      </c>
      <c r="P205" s="39">
        <f>IF(AND(Eingabe!$B$37&gt;1,$M205&lt;=C$55),C$56,O205)</f>
        <v>0.32808988764044944</v>
      </c>
      <c r="Q205" s="39">
        <f>IF(AND(Eingabe!$B$37&gt;2,$M205&lt;=D$55),D$56,P205)</f>
        <v>0.32808988764044944</v>
      </c>
      <c r="R205" s="39">
        <f>IF(AND(Eingabe!$B$37&gt;3,$M205&lt;=E$55),E$56,Q205)</f>
        <v>0.32808988764044944</v>
      </c>
      <c r="S205" s="39">
        <f>IF(AND(Eingabe!$B$37&gt;4,$M205&lt;=F$55),F$56,R205)</f>
        <v>0.32808988764044944</v>
      </c>
      <c r="T205" s="39">
        <f>IF(AND(Eingabe!$B$37&gt;5,$M205&lt;=G$55),G$56,S205)</f>
        <v>0.32808988764044944</v>
      </c>
      <c r="U205" s="17">
        <f t="shared" si="39"/>
        <v>145.84941398421239</v>
      </c>
      <c r="V205" s="17">
        <f t="shared" si="42"/>
        <v>145.8494139842106</v>
      </c>
      <c r="W205" s="17">
        <f t="shared" si="40"/>
        <v>14.58494139842124</v>
      </c>
      <c r="X205" s="17">
        <f t="shared" si="41"/>
        <v>145.84941398421239</v>
      </c>
    </row>
    <row r="206" spans="11:24" x14ac:dyDescent="0.25">
      <c r="K206" s="70">
        <v>1970</v>
      </c>
      <c r="L206" s="39">
        <f t="shared" si="36"/>
        <v>1970</v>
      </c>
      <c r="M206" s="72">
        <f t="shared" si="37"/>
        <v>0.22488584474885845</v>
      </c>
      <c r="N206" s="72">
        <f t="shared" si="38"/>
        <v>0.23863890242977204</v>
      </c>
      <c r="O206" s="39">
        <f t="shared" si="35"/>
        <v>0.32808988764044944</v>
      </c>
      <c r="P206" s="39">
        <f>IF(AND(Eingabe!$B$37&gt;1,$M206&lt;=C$55),C$56,O206)</f>
        <v>0.32808988764044944</v>
      </c>
      <c r="Q206" s="39">
        <f>IF(AND(Eingabe!$B$37&gt;2,$M206&lt;=D$55),D$56,P206)</f>
        <v>0.32808988764044944</v>
      </c>
      <c r="R206" s="39">
        <f>IF(AND(Eingabe!$B$37&gt;3,$M206&lt;=E$55),E$56,Q206)</f>
        <v>0.32808988764044944</v>
      </c>
      <c r="S206" s="39">
        <f>IF(AND(Eingabe!$B$37&gt;4,$M206&lt;=F$55),F$56,R206)</f>
        <v>0.32808988764044944</v>
      </c>
      <c r="T206" s="39">
        <f>IF(AND(Eingabe!$B$37&gt;5,$M206&lt;=G$55),G$56,S206)</f>
        <v>0.32808988764044944</v>
      </c>
      <c r="U206" s="17">
        <f t="shared" si="39"/>
        <v>145.4716597003405</v>
      </c>
      <c r="V206" s="17">
        <f t="shared" si="42"/>
        <v>145.47165970034223</v>
      </c>
      <c r="W206" s="17">
        <f t="shared" si="40"/>
        <v>14.547165970034049</v>
      </c>
      <c r="X206" s="17">
        <f t="shared" si="41"/>
        <v>145.4716597003405</v>
      </c>
    </row>
    <row r="207" spans="11:24" x14ac:dyDescent="0.25">
      <c r="K207" s="70">
        <v>1980</v>
      </c>
      <c r="L207" s="39">
        <f t="shared" si="36"/>
        <v>1980</v>
      </c>
      <c r="M207" s="72">
        <f t="shared" si="37"/>
        <v>0.22602739726027396</v>
      </c>
      <c r="N207" s="72">
        <f t="shared" si="38"/>
        <v>0.23802185233704998</v>
      </c>
      <c r="O207" s="39">
        <f t="shared" si="35"/>
        <v>0.32808988764044944</v>
      </c>
      <c r="P207" s="39">
        <f>IF(AND(Eingabe!$B$37&gt;1,$M207&lt;=C$55),C$56,O207)</f>
        <v>0.32808988764044944</v>
      </c>
      <c r="Q207" s="39">
        <f>IF(AND(Eingabe!$B$37&gt;2,$M207&lt;=D$55),D$56,P207)</f>
        <v>0.32808988764044944</v>
      </c>
      <c r="R207" s="39">
        <f>IF(AND(Eingabe!$B$37&gt;3,$M207&lt;=E$55),E$56,Q207)</f>
        <v>0.32808988764044944</v>
      </c>
      <c r="S207" s="39">
        <f>IF(AND(Eingabe!$B$37&gt;4,$M207&lt;=F$55),F$56,R207)</f>
        <v>0.32808988764044944</v>
      </c>
      <c r="T207" s="39">
        <f>IF(AND(Eingabe!$B$37&gt;5,$M207&lt;=G$55),G$56,S207)</f>
        <v>0.32808988764044944</v>
      </c>
      <c r="U207" s="17">
        <f t="shared" si="39"/>
        <v>145.09551272600993</v>
      </c>
      <c r="V207" s="17">
        <f t="shared" si="42"/>
        <v>145.09551272600814</v>
      </c>
      <c r="W207" s="17">
        <f t="shared" si="40"/>
        <v>14.509551272600993</v>
      </c>
      <c r="X207" s="17">
        <f t="shared" si="41"/>
        <v>145.09551272600993</v>
      </c>
    </row>
    <row r="208" spans="11:24" x14ac:dyDescent="0.25">
      <c r="K208" s="70">
        <v>1990</v>
      </c>
      <c r="L208" s="39">
        <f t="shared" si="36"/>
        <v>1990</v>
      </c>
      <c r="M208" s="72">
        <f t="shared" si="37"/>
        <v>0.2271689497716895</v>
      </c>
      <c r="N208" s="72">
        <f t="shared" si="38"/>
        <v>0.2374074145032965</v>
      </c>
      <c r="O208" s="39">
        <f t="shared" si="35"/>
        <v>0.32808988764044944</v>
      </c>
      <c r="P208" s="39">
        <f>IF(AND(Eingabe!$B$37&gt;1,$M208&lt;=C$55),C$56,O208)</f>
        <v>0.32808988764044944</v>
      </c>
      <c r="Q208" s="39">
        <f>IF(AND(Eingabe!$B$37&gt;2,$M208&lt;=D$55),D$56,P208)</f>
        <v>0.32808988764044944</v>
      </c>
      <c r="R208" s="39">
        <f>IF(AND(Eingabe!$B$37&gt;3,$M208&lt;=E$55),E$56,Q208)</f>
        <v>0.32808988764044944</v>
      </c>
      <c r="S208" s="39">
        <f>IF(AND(Eingabe!$B$37&gt;4,$M208&lt;=F$55),F$56,R208)</f>
        <v>0.32808988764044944</v>
      </c>
      <c r="T208" s="39">
        <f>IF(AND(Eingabe!$B$37&gt;5,$M208&lt;=G$55),G$56,S208)</f>
        <v>0.32808988764044944</v>
      </c>
      <c r="U208" s="17">
        <f t="shared" si="39"/>
        <v>144.72095815611911</v>
      </c>
      <c r="V208" s="17">
        <f t="shared" si="42"/>
        <v>144.72095815612087</v>
      </c>
      <c r="W208" s="17">
        <f t="shared" si="40"/>
        <v>14.47209581561191</v>
      </c>
      <c r="X208" s="17">
        <f t="shared" si="41"/>
        <v>144.72095815611911</v>
      </c>
    </row>
    <row r="209" spans="11:24" x14ac:dyDescent="0.25">
      <c r="K209" s="70">
        <v>2000</v>
      </c>
      <c r="L209" s="39">
        <f t="shared" si="36"/>
        <v>2000</v>
      </c>
      <c r="M209" s="72">
        <f t="shared" si="37"/>
        <v>0.22831050228310501</v>
      </c>
      <c r="N209" s="72">
        <f t="shared" si="38"/>
        <v>0.23679556482566411</v>
      </c>
      <c r="O209" s="39">
        <f t="shared" si="35"/>
        <v>0.32808988764044944</v>
      </c>
      <c r="P209" s="39">
        <f>IF(AND(Eingabe!$B$37&gt;1,$M209&lt;=C$55),C$56,O209)</f>
        <v>0.32808988764044944</v>
      </c>
      <c r="Q209" s="39">
        <f>IF(AND(Eingabe!$B$37&gt;2,$M209&lt;=D$55),D$56,P209)</f>
        <v>0.32808988764044944</v>
      </c>
      <c r="R209" s="39">
        <f>IF(AND(Eingabe!$B$37&gt;3,$M209&lt;=E$55),E$56,Q209)</f>
        <v>0.32808988764044944</v>
      </c>
      <c r="S209" s="39">
        <f>IF(AND(Eingabe!$B$37&gt;4,$M209&lt;=F$55),F$56,R209)</f>
        <v>0.32808988764044944</v>
      </c>
      <c r="T209" s="39">
        <f>IF(AND(Eingabe!$B$37&gt;5,$M209&lt;=G$55),G$56,S209)</f>
        <v>0.32808988764044944</v>
      </c>
      <c r="U209" s="17">
        <f t="shared" si="39"/>
        <v>144.34798129783633</v>
      </c>
      <c r="V209" s="17">
        <f t="shared" si="42"/>
        <v>144.34798129783459</v>
      </c>
      <c r="W209" s="17">
        <f t="shared" si="40"/>
        <v>14.434798129783633</v>
      </c>
      <c r="X209" s="17">
        <f t="shared" si="41"/>
        <v>144.34798129783633</v>
      </c>
    </row>
    <row r="210" spans="11:24" x14ac:dyDescent="0.25">
      <c r="K210" s="70">
        <v>2010</v>
      </c>
      <c r="L210" s="39">
        <f t="shared" si="36"/>
        <v>2010</v>
      </c>
      <c r="M210" s="72">
        <f t="shared" si="37"/>
        <v>0.22945205479452055</v>
      </c>
      <c r="N210" s="72">
        <f t="shared" si="38"/>
        <v>0.23618627954285176</v>
      </c>
      <c r="O210" s="39">
        <f t="shared" si="35"/>
        <v>0.32808988764044944</v>
      </c>
      <c r="P210" s="39">
        <f>IF(AND(Eingabe!$B$37&gt;1,$M210&lt;=C$55),C$56,O210)</f>
        <v>0.32808988764044944</v>
      </c>
      <c r="Q210" s="39">
        <f>IF(AND(Eingabe!$B$37&gt;2,$M210&lt;=D$55),D$56,P210)</f>
        <v>0.32808988764044944</v>
      </c>
      <c r="R210" s="39">
        <f>IF(AND(Eingabe!$B$37&gt;3,$M210&lt;=E$55),E$56,Q210)</f>
        <v>0.32808988764044944</v>
      </c>
      <c r="S210" s="39">
        <f>IF(AND(Eingabe!$B$37&gt;4,$M210&lt;=F$55),F$56,R210)</f>
        <v>0.32808988764044944</v>
      </c>
      <c r="T210" s="39">
        <f>IF(AND(Eingabe!$B$37&gt;5,$M210&lt;=G$55),G$56,S210)</f>
        <v>0.32808988764044944</v>
      </c>
      <c r="U210" s="17">
        <f t="shared" si="39"/>
        <v>143.97656766653293</v>
      </c>
      <c r="V210" s="17">
        <f t="shared" si="42"/>
        <v>143.97656766653466</v>
      </c>
      <c r="W210" s="17">
        <f t="shared" si="40"/>
        <v>14.397656766653293</v>
      </c>
      <c r="X210" s="17">
        <f t="shared" si="41"/>
        <v>143.97656766653293</v>
      </c>
    </row>
    <row r="211" spans="11:24" x14ac:dyDescent="0.25">
      <c r="K211" s="70">
        <v>2020</v>
      </c>
      <c r="L211" s="39">
        <f t="shared" si="36"/>
        <v>2020</v>
      </c>
      <c r="M211" s="72">
        <f t="shared" si="37"/>
        <v>0.23059360730593606</v>
      </c>
      <c r="N211" s="72">
        <f t="shared" si="38"/>
        <v>0.23557953522859332</v>
      </c>
      <c r="O211" s="39">
        <f t="shared" si="35"/>
        <v>0.32808988764044944</v>
      </c>
      <c r="P211" s="39">
        <f>IF(AND(Eingabe!$B$37&gt;1,$M211&lt;=C$55),C$56,O211)</f>
        <v>0.32808988764044944</v>
      </c>
      <c r="Q211" s="39">
        <f>IF(AND(Eingabe!$B$37&gt;2,$M211&lt;=D$55),D$56,P211)</f>
        <v>0.32808988764044944</v>
      </c>
      <c r="R211" s="39">
        <f>IF(AND(Eingabe!$B$37&gt;3,$M211&lt;=E$55),E$56,Q211)</f>
        <v>0.32808988764044944</v>
      </c>
      <c r="S211" s="39">
        <f>IF(AND(Eingabe!$B$37&gt;4,$M211&lt;=F$55),F$56,R211)</f>
        <v>0.32808988764044944</v>
      </c>
      <c r="T211" s="39">
        <f>IF(AND(Eingabe!$B$37&gt;5,$M211&lt;=G$55),G$56,S211)</f>
        <v>0.32808988764044944</v>
      </c>
      <c r="U211" s="17">
        <f t="shared" si="39"/>
        <v>143.60670298181373</v>
      </c>
      <c r="V211" s="17">
        <f t="shared" si="42"/>
        <v>143.60670298181196</v>
      </c>
      <c r="W211" s="17">
        <f t="shared" si="40"/>
        <v>14.360670298181374</v>
      </c>
      <c r="X211" s="17">
        <f t="shared" si="41"/>
        <v>143.60670298181373</v>
      </c>
    </row>
    <row r="212" spans="11:24" x14ac:dyDescent="0.25">
      <c r="K212" s="70">
        <v>2030</v>
      </c>
      <c r="L212" s="39">
        <f t="shared" si="36"/>
        <v>2030</v>
      </c>
      <c r="M212" s="72">
        <f t="shared" si="37"/>
        <v>0.2317351598173516</v>
      </c>
      <c r="N212" s="72">
        <f t="shared" si="38"/>
        <v>0.23497530878530137</v>
      </c>
      <c r="O212" s="39">
        <f t="shared" si="35"/>
        <v>0.32808988764044944</v>
      </c>
      <c r="P212" s="39">
        <f>IF(AND(Eingabe!$B$37&gt;1,$M212&lt;=C$55),C$56,O212)</f>
        <v>0.32808988764044944</v>
      </c>
      <c r="Q212" s="39">
        <f>IF(AND(Eingabe!$B$37&gt;2,$M212&lt;=D$55),D$56,P212)</f>
        <v>0.32808988764044944</v>
      </c>
      <c r="R212" s="39">
        <f>IF(AND(Eingabe!$B$37&gt;3,$M212&lt;=E$55),E$56,Q212)</f>
        <v>0.32808988764044944</v>
      </c>
      <c r="S212" s="39">
        <f>IF(AND(Eingabe!$B$37&gt;4,$M212&lt;=F$55),F$56,R212)</f>
        <v>0.32808988764044944</v>
      </c>
      <c r="T212" s="39">
        <f>IF(AND(Eingabe!$B$37&gt;5,$M212&lt;=G$55),G$56,S212)</f>
        <v>0.32808988764044944</v>
      </c>
      <c r="U212" s="17">
        <f t="shared" si="39"/>
        <v>143.23837316364262</v>
      </c>
      <c r="V212" s="17">
        <f t="shared" si="42"/>
        <v>143.23837316364433</v>
      </c>
      <c r="W212" s="17">
        <f t="shared" si="40"/>
        <v>14.323837316364262</v>
      </c>
      <c r="X212" s="17">
        <f t="shared" si="41"/>
        <v>143.23837316364262</v>
      </c>
    </row>
    <row r="213" spans="11:24" x14ac:dyDescent="0.25">
      <c r="K213" s="70">
        <v>2040</v>
      </c>
      <c r="L213" s="39">
        <f t="shared" si="36"/>
        <v>2040</v>
      </c>
      <c r="M213" s="72">
        <f t="shared" si="37"/>
        <v>0.23287671232876711</v>
      </c>
      <c r="N213" s="72">
        <f t="shared" si="38"/>
        <v>0.23437357743786313</v>
      </c>
      <c r="O213" s="39">
        <f t="shared" si="35"/>
        <v>0.32808988764044944</v>
      </c>
      <c r="P213" s="39">
        <f>IF(AND(Eingabe!$B$37&gt;1,$M213&lt;=C$55),C$56,O213)</f>
        <v>0.32808988764044944</v>
      </c>
      <c r="Q213" s="39">
        <f>IF(AND(Eingabe!$B$37&gt;2,$M213&lt;=D$55),D$56,P213)</f>
        <v>0.32808988764044944</v>
      </c>
      <c r="R213" s="39">
        <f>IF(AND(Eingabe!$B$37&gt;3,$M213&lt;=E$55),E$56,Q213)</f>
        <v>0.32808988764044944</v>
      </c>
      <c r="S213" s="39">
        <f>IF(AND(Eingabe!$B$37&gt;4,$M213&lt;=F$55),F$56,R213)</f>
        <v>0.32808988764044944</v>
      </c>
      <c r="T213" s="39">
        <f>IF(AND(Eingabe!$B$37&gt;5,$M213&lt;=G$55),G$56,S213)</f>
        <v>0.32808988764044944</v>
      </c>
      <c r="U213" s="17">
        <f t="shared" si="39"/>
        <v>142.8715643285604</v>
      </c>
      <c r="V213" s="17">
        <f t="shared" si="42"/>
        <v>142.87156432855866</v>
      </c>
      <c r="W213" s="17">
        <f t="shared" si="40"/>
        <v>14.28715643285604</v>
      </c>
      <c r="X213" s="17">
        <f t="shared" si="41"/>
        <v>142.8715643285604</v>
      </c>
    </row>
    <row r="214" spans="11:24" x14ac:dyDescent="0.25">
      <c r="K214" s="70">
        <v>2050</v>
      </c>
      <c r="L214" s="39">
        <f t="shared" si="36"/>
        <v>2050</v>
      </c>
      <c r="M214" s="72">
        <f t="shared" si="37"/>
        <v>0.23401826484018265</v>
      </c>
      <c r="N214" s="72">
        <f t="shared" si="38"/>
        <v>0.23377431872758248</v>
      </c>
      <c r="O214" s="39">
        <f t="shared" si="35"/>
        <v>0.32808988764044944</v>
      </c>
      <c r="P214" s="39">
        <f>IF(AND(Eingabe!$B$37&gt;1,$M214&lt;=C$55),C$56,O214)</f>
        <v>0.32808988764044944</v>
      </c>
      <c r="Q214" s="39">
        <f>IF(AND(Eingabe!$B$37&gt;2,$M214&lt;=D$55),D$56,P214)</f>
        <v>0.32808988764044944</v>
      </c>
      <c r="R214" s="39">
        <f>IF(AND(Eingabe!$B$37&gt;3,$M214&lt;=E$55),E$56,Q214)</f>
        <v>0.32808988764044944</v>
      </c>
      <c r="S214" s="39">
        <f>IF(AND(Eingabe!$B$37&gt;4,$M214&lt;=F$55),F$56,R214)</f>
        <v>0.32808988764044944</v>
      </c>
      <c r="T214" s="39">
        <f>IF(AND(Eingabe!$B$37&gt;5,$M214&lt;=G$55),G$56,S214)</f>
        <v>0.32808988764044944</v>
      </c>
      <c r="U214" s="17">
        <f t="shared" si="39"/>
        <v>142.50626278599208</v>
      </c>
      <c r="V214" s="17">
        <f t="shared" si="42"/>
        <v>142.50626278599378</v>
      </c>
      <c r="W214" s="17">
        <f t="shared" si="40"/>
        <v>14.250626278599206</v>
      </c>
      <c r="X214" s="17">
        <f t="shared" si="41"/>
        <v>142.50626278599208</v>
      </c>
    </row>
    <row r="215" spans="11:24" x14ac:dyDescent="0.25">
      <c r="K215" s="70">
        <v>2060</v>
      </c>
      <c r="L215" s="39">
        <f t="shared" si="36"/>
        <v>2060</v>
      </c>
      <c r="M215" s="72">
        <f t="shared" si="37"/>
        <v>0.23515981735159816</v>
      </c>
      <c r="N215" s="72">
        <f t="shared" si="38"/>
        <v>0.23317751050626478</v>
      </c>
      <c r="O215" s="39">
        <f t="shared" si="35"/>
        <v>0.32808988764044944</v>
      </c>
      <c r="P215" s="39">
        <f>IF(AND(Eingabe!$B$37&gt;1,$M215&lt;=C$55),C$56,O215)</f>
        <v>0.32808988764044944</v>
      </c>
      <c r="Q215" s="39">
        <f>IF(AND(Eingabe!$B$37&gt;2,$M215&lt;=D$55),D$56,P215)</f>
        <v>0.32808988764044944</v>
      </c>
      <c r="R215" s="39">
        <f>IF(AND(Eingabe!$B$37&gt;3,$M215&lt;=E$55),E$56,Q215)</f>
        <v>0.32808988764044944</v>
      </c>
      <c r="S215" s="39">
        <f>IF(AND(Eingabe!$B$37&gt;4,$M215&lt;=F$55),F$56,R215)</f>
        <v>0.32808988764044944</v>
      </c>
      <c r="T215" s="39">
        <f>IF(AND(Eingabe!$B$37&gt;5,$M215&lt;=G$55),G$56,S215)</f>
        <v>0.32808988764044944</v>
      </c>
      <c r="U215" s="17">
        <f t="shared" si="39"/>
        <v>142.14245503464088</v>
      </c>
      <c r="V215" s="17">
        <f t="shared" si="42"/>
        <v>142.14245503463914</v>
      </c>
      <c r="W215" s="17">
        <f t="shared" si="40"/>
        <v>14.214245503464086</v>
      </c>
      <c r="X215" s="17">
        <f t="shared" si="41"/>
        <v>142.14245503464088</v>
      </c>
    </row>
    <row r="216" spans="11:24" x14ac:dyDescent="0.25">
      <c r="K216" s="70">
        <v>2070</v>
      </c>
      <c r="L216" s="39">
        <f t="shared" si="36"/>
        <v>2070</v>
      </c>
      <c r="M216" s="72">
        <f t="shared" si="37"/>
        <v>0.2363013698630137</v>
      </c>
      <c r="N216" s="72">
        <f t="shared" si="38"/>
        <v>0.23258313093044125</v>
      </c>
      <c r="O216" s="39">
        <f t="shared" si="35"/>
        <v>0.32808988764044944</v>
      </c>
      <c r="P216" s="39">
        <f>IF(AND(Eingabe!$B$37&gt;1,$M216&lt;=C$55),C$56,O216)</f>
        <v>0.32808988764044944</v>
      </c>
      <c r="Q216" s="39">
        <f>IF(AND(Eingabe!$B$37&gt;2,$M216&lt;=D$55),D$56,P216)</f>
        <v>0.32808988764044944</v>
      </c>
      <c r="R216" s="39">
        <f>IF(AND(Eingabe!$B$37&gt;3,$M216&lt;=E$55),E$56,Q216)</f>
        <v>0.32808988764044944</v>
      </c>
      <c r="S216" s="39">
        <f>IF(AND(Eingabe!$B$37&gt;4,$M216&lt;=F$55),F$56,R216)</f>
        <v>0.32808988764044944</v>
      </c>
      <c r="T216" s="39">
        <f>IF(AND(Eingabe!$B$37&gt;5,$M216&lt;=G$55),G$56,S216)</f>
        <v>0.32808988764044944</v>
      </c>
      <c r="U216" s="17">
        <f t="shared" si="39"/>
        <v>141.78012775896761</v>
      </c>
      <c r="V216" s="17">
        <f t="shared" si="42"/>
        <v>141.78012775896934</v>
      </c>
      <c r="W216" s="17">
        <f t="shared" si="40"/>
        <v>14.178012775896761</v>
      </c>
      <c r="X216" s="17">
        <f t="shared" si="41"/>
        <v>141.78012775896761</v>
      </c>
    </row>
    <row r="217" spans="11:24" x14ac:dyDescent="0.25">
      <c r="K217" s="70">
        <v>2080</v>
      </c>
      <c r="L217" s="39">
        <f t="shared" si="36"/>
        <v>2080</v>
      </c>
      <c r="M217" s="72">
        <f t="shared" si="37"/>
        <v>0.23744292237442921</v>
      </c>
      <c r="N217" s="72">
        <f t="shared" si="38"/>
        <v>0.2319911584557266</v>
      </c>
      <c r="O217" s="39">
        <f t="shared" si="35"/>
        <v>0.32808988764044944</v>
      </c>
      <c r="P217" s="39">
        <f>IF(AND(Eingabe!$B$37&gt;1,$M217&lt;=C$55),C$56,O217)</f>
        <v>0.32808988764044944</v>
      </c>
      <c r="Q217" s="39">
        <f>IF(AND(Eingabe!$B$37&gt;2,$M217&lt;=D$55),D$56,P217)</f>
        <v>0.32808988764044944</v>
      </c>
      <c r="R217" s="39">
        <f>IF(AND(Eingabe!$B$37&gt;3,$M217&lt;=E$55),E$56,Q217)</f>
        <v>0.32808988764044944</v>
      </c>
      <c r="S217" s="39">
        <f>IF(AND(Eingabe!$B$37&gt;4,$M217&lt;=F$55),F$56,R217)</f>
        <v>0.32808988764044944</v>
      </c>
      <c r="T217" s="39">
        <f>IF(AND(Eingabe!$B$37&gt;5,$M217&lt;=G$55),G$56,S217)</f>
        <v>0.32808988764044944</v>
      </c>
      <c r="U217" s="17">
        <f t="shared" si="39"/>
        <v>141.41926782575115</v>
      </c>
      <c r="V217" s="17">
        <f t="shared" si="42"/>
        <v>141.41926782574942</v>
      </c>
      <c r="W217" s="17">
        <f t="shared" si="40"/>
        <v>14.141926782575116</v>
      </c>
      <c r="X217" s="17">
        <f t="shared" si="41"/>
        <v>141.41926782575115</v>
      </c>
    </row>
    <row r="218" spans="11:24" x14ac:dyDescent="0.25">
      <c r="K218" s="70">
        <v>2090</v>
      </c>
      <c r="L218" s="39">
        <f t="shared" si="36"/>
        <v>2090</v>
      </c>
      <c r="M218" s="72">
        <f t="shared" si="37"/>
        <v>0.23858447488584475</v>
      </c>
      <c r="N218" s="72">
        <f t="shared" si="38"/>
        <v>0.23140157183130949</v>
      </c>
      <c r="O218" s="39">
        <f t="shared" si="35"/>
        <v>0.32808988764044944</v>
      </c>
      <c r="P218" s="39">
        <f>IF(AND(Eingabe!$B$37&gt;1,$M218&lt;=C$55),C$56,O218)</f>
        <v>0.32808988764044944</v>
      </c>
      <c r="Q218" s="39">
        <f>IF(AND(Eingabe!$B$37&gt;2,$M218&lt;=D$55),D$56,P218)</f>
        <v>0.32808988764044944</v>
      </c>
      <c r="R218" s="39">
        <f>IF(AND(Eingabe!$B$37&gt;3,$M218&lt;=E$55),E$56,Q218)</f>
        <v>0.32808988764044944</v>
      </c>
      <c r="S218" s="39">
        <f>IF(AND(Eingabe!$B$37&gt;4,$M218&lt;=F$55),F$56,R218)</f>
        <v>0.32808988764044944</v>
      </c>
      <c r="T218" s="39">
        <f>IF(AND(Eingabe!$B$37&gt;5,$M218&lt;=G$55),G$56,S218)</f>
        <v>0.32808988764044944</v>
      </c>
      <c r="U218" s="17">
        <f t="shared" si="39"/>
        <v>141.05986228072976</v>
      </c>
      <c r="V218" s="17">
        <f t="shared" si="42"/>
        <v>141.05986228073147</v>
      </c>
      <c r="W218" s="17">
        <f t="shared" si="40"/>
        <v>14.105986228072977</v>
      </c>
      <c r="X218" s="17">
        <f t="shared" si="41"/>
        <v>141.05986228072976</v>
      </c>
    </row>
    <row r="219" spans="11:24" x14ac:dyDescent="0.25">
      <c r="K219" s="70">
        <v>2100</v>
      </c>
      <c r="L219" s="39">
        <f t="shared" si="36"/>
        <v>2100</v>
      </c>
      <c r="M219" s="72">
        <f t="shared" si="37"/>
        <v>0.23972602739726026</v>
      </c>
      <c r="N219" s="72">
        <f t="shared" si="38"/>
        <v>0.23081435009456841</v>
      </c>
      <c r="O219" s="39">
        <f t="shared" si="35"/>
        <v>0.32808988764044944</v>
      </c>
      <c r="P219" s="39">
        <f>IF(AND(Eingabe!$B$37&gt;1,$M219&lt;=C$55),C$56,O219)</f>
        <v>0.32808988764044944</v>
      </c>
      <c r="Q219" s="39">
        <f>IF(AND(Eingabe!$B$37&gt;2,$M219&lt;=D$55),D$56,P219)</f>
        <v>0.32808988764044944</v>
      </c>
      <c r="R219" s="39">
        <f>IF(AND(Eingabe!$B$37&gt;3,$M219&lt;=E$55),E$56,Q219)</f>
        <v>0.32808988764044944</v>
      </c>
      <c r="S219" s="39">
        <f>IF(AND(Eingabe!$B$37&gt;4,$M219&lt;=F$55),F$56,R219)</f>
        <v>0.32808988764044944</v>
      </c>
      <c r="T219" s="39">
        <f>IF(AND(Eingabe!$B$37&gt;5,$M219&lt;=G$55),G$56,S219)</f>
        <v>0.32808988764044944</v>
      </c>
      <c r="U219" s="17">
        <f t="shared" si="39"/>
        <v>140.70189834531908</v>
      </c>
      <c r="V219" s="17">
        <f t="shared" si="42"/>
        <v>140.70189834531737</v>
      </c>
      <c r="W219" s="17">
        <f t="shared" si="40"/>
        <v>14.070189834531909</v>
      </c>
      <c r="X219" s="17">
        <f t="shared" si="41"/>
        <v>140.70189834531908</v>
      </c>
    </row>
    <row r="220" spans="11:24" x14ac:dyDescent="0.25">
      <c r="K220" s="70">
        <v>2110</v>
      </c>
      <c r="L220" s="39">
        <f t="shared" si="36"/>
        <v>2110</v>
      </c>
      <c r="M220" s="72">
        <f t="shared" si="37"/>
        <v>0.2408675799086758</v>
      </c>
      <c r="N220" s="72">
        <f t="shared" si="38"/>
        <v>0.23022947256581328</v>
      </c>
      <c r="O220" s="39">
        <f t="shared" si="35"/>
        <v>0.32808988764044944</v>
      </c>
      <c r="P220" s="39">
        <f>IF(AND(Eingabe!$B$37&gt;1,$M220&lt;=C$55),C$56,O220)</f>
        <v>0.32808988764044944</v>
      </c>
      <c r="Q220" s="39">
        <f>IF(AND(Eingabe!$B$37&gt;2,$M220&lt;=D$55),D$56,P220)</f>
        <v>0.32808988764044944</v>
      </c>
      <c r="R220" s="39">
        <f>IF(AND(Eingabe!$B$37&gt;3,$M220&lt;=E$55),E$56,Q220)</f>
        <v>0.32808988764044944</v>
      </c>
      <c r="S220" s="39">
        <f>IF(AND(Eingabe!$B$37&gt;4,$M220&lt;=F$55),F$56,R220)</f>
        <v>0.32808988764044944</v>
      </c>
      <c r="T220" s="39">
        <f>IF(AND(Eingabe!$B$37&gt;5,$M220&lt;=G$55),G$56,S220)</f>
        <v>0.32808988764044944</v>
      </c>
      <c r="U220" s="17">
        <f t="shared" si="39"/>
        <v>140.34536341340672</v>
      </c>
      <c r="V220" s="17">
        <f t="shared" si="42"/>
        <v>140.34536341340842</v>
      </c>
      <c r="W220" s="17">
        <f t="shared" si="40"/>
        <v>14.034536341340672</v>
      </c>
      <c r="X220" s="17">
        <f t="shared" si="41"/>
        <v>140.34536341340672</v>
      </c>
    </row>
    <row r="221" spans="11:24" x14ac:dyDescent="0.25">
      <c r="K221" s="70">
        <v>2120</v>
      </c>
      <c r="L221" s="39">
        <f t="shared" si="36"/>
        <v>2120</v>
      </c>
      <c r="M221" s="72">
        <f t="shared" si="37"/>
        <v>0.24200913242009131</v>
      </c>
      <c r="N221" s="72">
        <f t="shared" si="38"/>
        <v>0.22964691884314581</v>
      </c>
      <c r="O221" s="39">
        <f t="shared" si="35"/>
        <v>0.32808988764044944</v>
      </c>
      <c r="P221" s="39">
        <f>IF(AND(Eingabe!$B$37&gt;1,$M221&lt;=C$55),C$56,O221)</f>
        <v>0.32808988764044944</v>
      </c>
      <c r="Q221" s="39">
        <f>IF(AND(Eingabe!$B$37&gt;2,$M221&lt;=D$55),D$56,P221)</f>
        <v>0.32808988764044944</v>
      </c>
      <c r="R221" s="39">
        <f>IF(AND(Eingabe!$B$37&gt;3,$M221&lt;=E$55),E$56,Q221)</f>
        <v>0.32808988764044944</v>
      </c>
      <c r="S221" s="39">
        <f>IF(AND(Eingabe!$B$37&gt;4,$M221&lt;=F$55),F$56,R221)</f>
        <v>0.32808988764044944</v>
      </c>
      <c r="T221" s="39">
        <f>IF(AND(Eingabe!$B$37&gt;5,$M221&lt;=G$55),G$56,S221)</f>
        <v>0.32808988764044944</v>
      </c>
      <c r="U221" s="17">
        <f t="shared" si="39"/>
        <v>139.99024504821901</v>
      </c>
      <c r="V221" s="17">
        <f t="shared" si="42"/>
        <v>139.9902450482173</v>
      </c>
      <c r="W221" s="17">
        <f t="shared" si="40"/>
        <v>13.999024504821902</v>
      </c>
      <c r="X221" s="17">
        <f t="shared" si="41"/>
        <v>139.99024504821901</v>
      </c>
    </row>
    <row r="222" spans="11:24" x14ac:dyDescent="0.25">
      <c r="K222" s="70">
        <v>2130</v>
      </c>
      <c r="L222" s="39">
        <f t="shared" si="36"/>
        <v>2130</v>
      </c>
      <c r="M222" s="72">
        <f t="shared" si="37"/>
        <v>0.24315068493150685</v>
      </c>
      <c r="N222" s="72">
        <f t="shared" si="38"/>
        <v>0.22906666879743809</v>
      </c>
      <c r="O222" s="39">
        <f t="shared" si="35"/>
        <v>0.32808988764044944</v>
      </c>
      <c r="P222" s="39">
        <f>IF(AND(Eingabe!$B$37&gt;1,$M222&lt;=C$55),C$56,O222)</f>
        <v>0.32808988764044944</v>
      </c>
      <c r="Q222" s="39">
        <f>IF(AND(Eingabe!$B$37&gt;2,$M222&lt;=D$55),D$56,P222)</f>
        <v>0.32808988764044944</v>
      </c>
      <c r="R222" s="39">
        <f>IF(AND(Eingabe!$B$37&gt;3,$M222&lt;=E$55),E$56,Q222)</f>
        <v>0.32808988764044944</v>
      </c>
      <c r="S222" s="39">
        <f>IF(AND(Eingabe!$B$37&gt;4,$M222&lt;=F$55),F$56,R222)</f>
        <v>0.32808988764044944</v>
      </c>
      <c r="T222" s="39">
        <f>IF(AND(Eingabe!$B$37&gt;5,$M222&lt;=G$55),G$56,S222)</f>
        <v>0.32808988764044944</v>
      </c>
      <c r="U222" s="17">
        <f t="shared" si="39"/>
        <v>139.63653097926021</v>
      </c>
      <c r="V222" s="17">
        <f t="shared" si="42"/>
        <v>139.63653097926189</v>
      </c>
      <c r="W222" s="17">
        <f t="shared" si="40"/>
        <v>13.96365309792602</v>
      </c>
      <c r="X222" s="17">
        <f t="shared" si="41"/>
        <v>139.63653097926021</v>
      </c>
    </row>
    <row r="223" spans="11:24" x14ac:dyDescent="0.25">
      <c r="K223" s="70">
        <v>2140</v>
      </c>
      <c r="L223" s="39">
        <f t="shared" si="36"/>
        <v>2140</v>
      </c>
      <c r="M223" s="72">
        <f t="shared" si="37"/>
        <v>0.24429223744292236</v>
      </c>
      <c r="N223" s="72">
        <f t="shared" si="38"/>
        <v>0.22848870256742504</v>
      </c>
      <c r="O223" s="39">
        <f t="shared" si="35"/>
        <v>0.32808988764044944</v>
      </c>
      <c r="P223" s="39">
        <f>IF(AND(Eingabe!$B$37&gt;1,$M223&lt;=C$55),C$56,O223)</f>
        <v>0.32808988764044944</v>
      </c>
      <c r="Q223" s="39">
        <f>IF(AND(Eingabe!$B$37&gt;2,$M223&lt;=D$55),D$56,P223)</f>
        <v>0.32808988764044944</v>
      </c>
      <c r="R223" s="39">
        <f>IF(AND(Eingabe!$B$37&gt;3,$M223&lt;=E$55),E$56,Q223)</f>
        <v>0.32808988764044944</v>
      </c>
      <c r="S223" s="39">
        <f>IF(AND(Eingabe!$B$37&gt;4,$M223&lt;=F$55),F$56,R223)</f>
        <v>0.32808988764044944</v>
      </c>
      <c r="T223" s="39">
        <f>IF(AND(Eingabe!$B$37&gt;5,$M223&lt;=G$55),G$56,S223)</f>
        <v>0.32808988764044944</v>
      </c>
      <c r="U223" s="17">
        <f t="shared" si="39"/>
        <v>139.28420909932075</v>
      </c>
      <c r="V223" s="17">
        <f t="shared" si="42"/>
        <v>139.28420909931901</v>
      </c>
      <c r="W223" s="17">
        <f t="shared" si="40"/>
        <v>13.928420909932074</v>
      </c>
      <c r="X223" s="17">
        <f t="shared" si="41"/>
        <v>139.28420909932075</v>
      </c>
    </row>
    <row r="224" spans="11:24" x14ac:dyDescent="0.25">
      <c r="K224" s="70">
        <v>2150</v>
      </c>
      <c r="L224" s="39">
        <f t="shared" si="36"/>
        <v>2150</v>
      </c>
      <c r="M224" s="72">
        <f t="shared" si="37"/>
        <v>0.2454337899543379</v>
      </c>
      <c r="N224" s="72">
        <f t="shared" si="38"/>
        <v>0.22791300055490626</v>
      </c>
      <c r="O224" s="39">
        <f t="shared" si="35"/>
        <v>0.32808988764044944</v>
      </c>
      <c r="P224" s="39">
        <f>IF(AND(Eingabe!$B$37&gt;1,$M224&lt;=C$55),C$56,O224)</f>
        <v>0.32808988764044944</v>
      </c>
      <c r="Q224" s="39">
        <f>IF(AND(Eingabe!$B$37&gt;2,$M224&lt;=D$55),D$56,P224)</f>
        <v>0.32808988764044944</v>
      </c>
      <c r="R224" s="39">
        <f>IF(AND(Eingabe!$B$37&gt;3,$M224&lt;=E$55),E$56,Q224)</f>
        <v>0.32808988764044944</v>
      </c>
      <c r="S224" s="39">
        <f>IF(AND(Eingabe!$B$37&gt;4,$M224&lt;=F$55),F$56,R224)</f>
        <v>0.32808988764044944</v>
      </c>
      <c r="T224" s="39">
        <f>IF(AND(Eingabe!$B$37&gt;5,$M224&lt;=G$55),G$56,S224)</f>
        <v>0.32808988764044944</v>
      </c>
      <c r="U224" s="17">
        <f t="shared" si="39"/>
        <v>138.93326746155245</v>
      </c>
      <c r="V224" s="17">
        <f t="shared" si="42"/>
        <v>138.93326746155412</v>
      </c>
      <c r="W224" s="17">
        <f t="shared" si="40"/>
        <v>13.893326746155244</v>
      </c>
      <c r="X224" s="17">
        <f t="shared" si="41"/>
        <v>138.93326746155245</v>
      </c>
    </row>
    <row r="225" spans="11:24" x14ac:dyDescent="0.25">
      <c r="K225" s="70">
        <v>2160</v>
      </c>
      <c r="L225" s="39">
        <f t="shared" si="36"/>
        <v>2160</v>
      </c>
      <c r="M225" s="72">
        <f t="shared" si="37"/>
        <v>0.24657534246575341</v>
      </c>
      <c r="N225" s="72">
        <f t="shared" si="38"/>
        <v>0.22733954342005758</v>
      </c>
      <c r="O225" s="39">
        <f t="shared" si="35"/>
        <v>0.32808988764044944</v>
      </c>
      <c r="P225" s="39">
        <f>IF(AND(Eingabe!$B$37&gt;1,$M225&lt;=C$55),C$56,O225)</f>
        <v>0.32808988764044944</v>
      </c>
      <c r="Q225" s="39">
        <f>IF(AND(Eingabe!$B$37&gt;2,$M225&lt;=D$55),D$56,P225)</f>
        <v>0.32808988764044944</v>
      </c>
      <c r="R225" s="39">
        <f>IF(AND(Eingabe!$B$37&gt;3,$M225&lt;=E$55),E$56,Q225)</f>
        <v>0.32808988764044944</v>
      </c>
      <c r="S225" s="39">
        <f>IF(AND(Eingabe!$B$37&gt;4,$M225&lt;=F$55),F$56,R225)</f>
        <v>0.32808988764044944</v>
      </c>
      <c r="T225" s="39">
        <f>IF(AND(Eingabe!$B$37&gt;5,$M225&lt;=G$55),G$56,S225)</f>
        <v>0.32808988764044944</v>
      </c>
      <c r="U225" s="17">
        <f t="shared" si="39"/>
        <v>138.58369427661043</v>
      </c>
      <c r="V225" s="17">
        <f t="shared" si="42"/>
        <v>138.58369427660872</v>
      </c>
      <c r="W225" s="17">
        <f t="shared" si="40"/>
        <v>13.858369427661044</v>
      </c>
      <c r="X225" s="17">
        <f t="shared" si="41"/>
        <v>138.58369427661043</v>
      </c>
    </row>
    <row r="226" spans="11:24" x14ac:dyDescent="0.25">
      <c r="K226" s="70">
        <v>2170</v>
      </c>
      <c r="L226" s="39">
        <f t="shared" si="36"/>
        <v>2170</v>
      </c>
      <c r="M226" s="72">
        <f t="shared" si="37"/>
        <v>0.24771689497716895</v>
      </c>
      <c r="N226" s="72">
        <f t="shared" si="38"/>
        <v>0.22676831207684611</v>
      </c>
      <c r="O226" s="39">
        <f t="shared" si="35"/>
        <v>0.32808988764044944</v>
      </c>
      <c r="P226" s="39">
        <f>IF(AND(Eingabe!$B$37&gt;1,$M226&lt;=C$55),C$56,O226)</f>
        <v>0.32808988764044944</v>
      </c>
      <c r="Q226" s="39">
        <f>IF(AND(Eingabe!$B$37&gt;2,$M226&lt;=D$55),D$56,P226)</f>
        <v>0.32808988764044944</v>
      </c>
      <c r="R226" s="39">
        <f>IF(AND(Eingabe!$B$37&gt;3,$M226&lt;=E$55),E$56,Q226)</f>
        <v>0.32808988764044944</v>
      </c>
      <c r="S226" s="39">
        <f>IF(AND(Eingabe!$B$37&gt;4,$M226&lt;=F$55),F$56,R226)</f>
        <v>0.32808988764044944</v>
      </c>
      <c r="T226" s="39">
        <f>IF(AND(Eingabe!$B$37&gt;5,$M226&lt;=G$55),G$56,S226)</f>
        <v>0.32808988764044944</v>
      </c>
      <c r="U226" s="17">
        <f t="shared" si="39"/>
        <v>138.23547790985825</v>
      </c>
      <c r="V226" s="17">
        <f t="shared" si="42"/>
        <v>138.23547790985992</v>
      </c>
      <c r="W226" s="17">
        <f t="shared" si="40"/>
        <v>13.823547790985826</v>
      </c>
      <c r="X226" s="17">
        <f t="shared" si="41"/>
        <v>138.23547790985825</v>
      </c>
    </row>
    <row r="227" spans="11:24" x14ac:dyDescent="0.25">
      <c r="K227" s="70">
        <v>2180</v>
      </c>
      <c r="L227" s="39">
        <f t="shared" si="36"/>
        <v>2180</v>
      </c>
      <c r="M227" s="72">
        <f t="shared" si="37"/>
        <v>0.24885844748858446</v>
      </c>
      <c r="N227" s="72">
        <f t="shared" si="38"/>
        <v>0.22619928768854802</v>
      </c>
      <c r="O227" s="39">
        <f t="shared" si="35"/>
        <v>0.32808988764044944</v>
      </c>
      <c r="P227" s="39">
        <f>IF(AND(Eingabe!$B$37&gt;1,$M227&lt;=C$55),C$56,O227)</f>
        <v>0.32808988764044944</v>
      </c>
      <c r="Q227" s="39">
        <f>IF(AND(Eingabe!$B$37&gt;2,$M227&lt;=D$55),D$56,P227)</f>
        <v>0.32808988764044944</v>
      </c>
      <c r="R227" s="39">
        <f>IF(AND(Eingabe!$B$37&gt;3,$M227&lt;=E$55),E$56,Q227)</f>
        <v>0.32808988764044944</v>
      </c>
      <c r="S227" s="39">
        <f>IF(AND(Eingabe!$B$37&gt;4,$M227&lt;=F$55),F$56,R227)</f>
        <v>0.32808988764044944</v>
      </c>
      <c r="T227" s="39">
        <f>IF(AND(Eingabe!$B$37&gt;5,$M227&lt;=G$55),G$56,S227)</f>
        <v>0.32808988764044944</v>
      </c>
      <c r="U227" s="17">
        <f t="shared" si="39"/>
        <v>137.88860687863544</v>
      </c>
      <c r="V227" s="17">
        <f t="shared" si="42"/>
        <v>137.88860687863374</v>
      </c>
      <c r="W227" s="17">
        <f t="shared" si="40"/>
        <v>13.788860687863544</v>
      </c>
      <c r="X227" s="17">
        <f t="shared" si="41"/>
        <v>137.88860687863544</v>
      </c>
    </row>
    <row r="228" spans="11:24" x14ac:dyDescent="0.25">
      <c r="K228" s="70">
        <v>2190</v>
      </c>
      <c r="L228" s="39">
        <f t="shared" si="36"/>
        <v>2190</v>
      </c>
      <c r="M228" s="72">
        <f t="shared" si="37"/>
        <v>0.25</v>
      </c>
      <c r="N228" s="72">
        <f t="shared" si="38"/>
        <v>0.22563245166336532</v>
      </c>
      <c r="O228" s="39">
        <f t="shared" si="35"/>
        <v>0.32808988764044944</v>
      </c>
      <c r="P228" s="39">
        <f>IF(AND(Eingabe!$B$37&gt;1,$M228&lt;=C$55),C$56,O228)</f>
        <v>0.32808988764044944</v>
      </c>
      <c r="Q228" s="39">
        <f>IF(AND(Eingabe!$B$37&gt;2,$M228&lt;=D$55),D$56,P228)</f>
        <v>0.32808988764044944</v>
      </c>
      <c r="R228" s="39">
        <f>IF(AND(Eingabe!$B$37&gt;3,$M228&lt;=E$55),E$56,Q228)</f>
        <v>0.32808988764044944</v>
      </c>
      <c r="S228" s="39">
        <f>IF(AND(Eingabe!$B$37&gt;4,$M228&lt;=F$55),F$56,R228)</f>
        <v>0.32808988764044944</v>
      </c>
      <c r="T228" s="39">
        <f>IF(AND(Eingabe!$B$37&gt;5,$M228&lt;=G$55),G$56,S228)</f>
        <v>0.32808988764044944</v>
      </c>
      <c r="U228" s="17">
        <f t="shared" si="39"/>
        <v>137.54306984958572</v>
      </c>
      <c r="V228" s="17">
        <f t="shared" si="42"/>
        <v>137.54306984958737</v>
      </c>
      <c r="W228" s="17">
        <f t="shared" si="40"/>
        <v>13.754306984958571</v>
      </c>
      <c r="X228" s="17">
        <f t="shared" si="41"/>
        <v>137.54306984958572</v>
      </c>
    </row>
    <row r="229" spans="11:24" x14ac:dyDescent="0.25">
      <c r="K229" s="70">
        <v>2200</v>
      </c>
      <c r="L229" s="39">
        <f t="shared" si="36"/>
        <v>2200</v>
      </c>
      <c r="M229" s="72">
        <f t="shared" si="37"/>
        <v>0.25114155251141551</v>
      </c>
      <c r="N229" s="72">
        <f t="shared" si="38"/>
        <v>0.22506778565013963</v>
      </c>
      <c r="O229" s="39">
        <f t="shared" si="35"/>
        <v>0.32808988764044944</v>
      </c>
      <c r="P229" s="39">
        <f>IF(AND(Eingabe!$B$37&gt;1,$M229&lt;=C$55),C$56,O229)</f>
        <v>0.32808988764044944</v>
      </c>
      <c r="Q229" s="39">
        <f>IF(AND(Eingabe!$B$37&gt;2,$M229&lt;=D$55),D$56,P229)</f>
        <v>0.32808988764044944</v>
      </c>
      <c r="R229" s="39">
        <f>IF(AND(Eingabe!$B$37&gt;3,$M229&lt;=E$55),E$56,Q229)</f>
        <v>0.32808988764044944</v>
      </c>
      <c r="S229" s="39">
        <f>IF(AND(Eingabe!$B$37&gt;4,$M229&lt;=F$55),F$56,R229)</f>
        <v>0.32808988764044944</v>
      </c>
      <c r="T229" s="39">
        <f>IF(AND(Eingabe!$B$37&gt;5,$M229&lt;=G$55),G$56,S229)</f>
        <v>0.32808988764044944</v>
      </c>
      <c r="U229" s="17">
        <f t="shared" si="39"/>
        <v>137.19885563604402</v>
      </c>
      <c r="V229" s="17">
        <f t="shared" si="42"/>
        <v>137.19885563604234</v>
      </c>
      <c r="W229" s="17">
        <f t="shared" si="40"/>
        <v>13.719885563604402</v>
      </c>
      <c r="X229" s="17">
        <f t="shared" si="41"/>
        <v>137.19885563604402</v>
      </c>
    </row>
    <row r="230" spans="11:24" x14ac:dyDescent="0.25">
      <c r="K230" s="70">
        <v>2210</v>
      </c>
      <c r="L230" s="39">
        <f t="shared" si="36"/>
        <v>2210</v>
      </c>
      <c r="M230" s="72">
        <f t="shared" si="37"/>
        <v>0.25228310502283108</v>
      </c>
      <c r="N230" s="72">
        <f t="shared" si="38"/>
        <v>0.22450527153415956</v>
      </c>
      <c r="O230" s="39">
        <f t="shared" si="35"/>
        <v>0.32808988764044944</v>
      </c>
      <c r="P230" s="39">
        <f>IF(AND(Eingabe!$B$37&gt;1,$M230&lt;=C$55),C$56,O230)</f>
        <v>0.32808988764044944</v>
      </c>
      <c r="Q230" s="39">
        <f>IF(AND(Eingabe!$B$37&gt;2,$M230&lt;=D$55),D$56,P230)</f>
        <v>0.32808988764044944</v>
      </c>
      <c r="R230" s="39">
        <f>IF(AND(Eingabe!$B$37&gt;3,$M230&lt;=E$55),E$56,Q230)</f>
        <v>0.32808988764044944</v>
      </c>
      <c r="S230" s="39">
        <f>IF(AND(Eingabe!$B$37&gt;4,$M230&lt;=F$55),F$56,R230)</f>
        <v>0.32808988764044944</v>
      </c>
      <c r="T230" s="39">
        <f>IF(AND(Eingabe!$B$37&gt;5,$M230&lt;=G$55),G$56,S230)</f>
        <v>0.32808988764044944</v>
      </c>
      <c r="U230" s="17">
        <f t="shared" si="39"/>
        <v>136.85595319548082</v>
      </c>
      <c r="V230" s="17">
        <f t="shared" si="42"/>
        <v>136.8559531954858</v>
      </c>
      <c r="W230" s="17">
        <f t="shared" si="40"/>
        <v>13.685595319548083</v>
      </c>
      <c r="X230" s="17">
        <f t="shared" si="41"/>
        <v>136.85595319548082</v>
      </c>
    </row>
    <row r="231" spans="11:24" x14ac:dyDescent="0.25">
      <c r="K231" s="70">
        <v>2220</v>
      </c>
      <c r="L231" s="39">
        <f t="shared" si="36"/>
        <v>2220</v>
      </c>
      <c r="M231" s="72">
        <f t="shared" si="37"/>
        <v>0.25342465753424659</v>
      </c>
      <c r="N231" s="72">
        <f t="shared" si="38"/>
        <v>0.22394489143306051</v>
      </c>
      <c r="O231" s="39">
        <f t="shared" si="35"/>
        <v>0.32808988764044944</v>
      </c>
      <c r="P231" s="39">
        <f>IF(AND(Eingabe!$B$37&gt;1,$M231&lt;=C$55),C$56,O231)</f>
        <v>0.32808988764044944</v>
      </c>
      <c r="Q231" s="39">
        <f>IF(AND(Eingabe!$B$37&gt;2,$M231&lt;=D$55),D$56,P231)</f>
        <v>0.32808988764044944</v>
      </c>
      <c r="R231" s="39">
        <f>IF(AND(Eingabe!$B$37&gt;3,$M231&lt;=E$55),E$56,Q231)</f>
        <v>0.32808988764044944</v>
      </c>
      <c r="S231" s="39">
        <f>IF(AND(Eingabe!$B$37&gt;4,$M231&lt;=F$55),F$56,R231)</f>
        <v>0.32808988764044944</v>
      </c>
      <c r="T231" s="39">
        <f>IF(AND(Eingabe!$B$37&gt;5,$M231&lt;=G$55),G$56,S231)</f>
        <v>0.32808988764044944</v>
      </c>
      <c r="U231" s="17">
        <f t="shared" si="39"/>
        <v>136.51435162700264</v>
      </c>
      <c r="V231" s="17">
        <f t="shared" si="42"/>
        <v>136.51435162700099</v>
      </c>
      <c r="W231" s="17">
        <f t="shared" si="40"/>
        <v>13.651435162700265</v>
      </c>
      <c r="X231" s="17">
        <f t="shared" si="41"/>
        <v>136.51435162700264</v>
      </c>
    </row>
    <row r="232" spans="11:24" x14ac:dyDescent="0.25">
      <c r="K232" s="70">
        <v>2230</v>
      </c>
      <c r="L232" s="39">
        <f t="shared" si="36"/>
        <v>2230</v>
      </c>
      <c r="M232" s="72">
        <f t="shared" si="37"/>
        <v>0.2545662100456621</v>
      </c>
      <c r="N232" s="72">
        <f t="shared" si="38"/>
        <v>0.22338662769281292</v>
      </c>
      <c r="O232" s="39">
        <f t="shared" si="35"/>
        <v>0.32808988764044944</v>
      </c>
      <c r="P232" s="39">
        <f>IF(AND(Eingabe!$B$37&gt;1,$M232&lt;=C$55),C$56,O232)</f>
        <v>0.32808988764044944</v>
      </c>
      <c r="Q232" s="39">
        <f>IF(AND(Eingabe!$B$37&gt;2,$M232&lt;=D$55),D$56,P232)</f>
        <v>0.32808988764044944</v>
      </c>
      <c r="R232" s="39">
        <f>IF(AND(Eingabe!$B$37&gt;3,$M232&lt;=E$55),E$56,Q232)</f>
        <v>0.32808988764044944</v>
      </c>
      <c r="S232" s="39">
        <f>IF(AND(Eingabe!$B$37&gt;4,$M232&lt;=F$55),F$56,R232)</f>
        <v>0.32808988764044944</v>
      </c>
      <c r="T232" s="39">
        <f>IF(AND(Eingabe!$B$37&gt;5,$M232&lt;=G$55),G$56,S232)</f>
        <v>0.32808988764044944</v>
      </c>
      <c r="U232" s="17">
        <f t="shared" si="39"/>
        <v>136.17404016890652</v>
      </c>
      <c r="V232" s="17">
        <f t="shared" si="42"/>
        <v>136.17404016890484</v>
      </c>
      <c r="W232" s="17">
        <f t="shared" si="40"/>
        <v>13.617404016890651</v>
      </c>
      <c r="X232" s="17">
        <f t="shared" si="41"/>
        <v>136.17404016890652</v>
      </c>
    </row>
    <row r="233" spans="11:24" x14ac:dyDescent="0.25">
      <c r="K233" s="70">
        <v>2240</v>
      </c>
      <c r="L233" s="39">
        <f t="shared" si="36"/>
        <v>2240</v>
      </c>
      <c r="M233" s="72">
        <f t="shared" si="37"/>
        <v>0.25570776255707761</v>
      </c>
      <c r="N233" s="72">
        <f t="shared" si="38"/>
        <v>0.22283046288379771</v>
      </c>
      <c r="O233" s="39">
        <f t="shared" si="35"/>
        <v>0.32808988764044944</v>
      </c>
      <c r="P233" s="39">
        <f>IF(AND(Eingabe!$B$37&gt;1,$M233&lt;=C$55),C$56,O233)</f>
        <v>0.32808988764044944</v>
      </c>
      <c r="Q233" s="39">
        <f>IF(AND(Eingabe!$B$37&gt;2,$M233&lt;=D$55),D$56,P233)</f>
        <v>0.32808988764044944</v>
      </c>
      <c r="R233" s="39">
        <f>IF(AND(Eingabe!$B$37&gt;3,$M233&lt;=E$55),E$56,Q233)</f>
        <v>0.32808988764044944</v>
      </c>
      <c r="S233" s="39">
        <f>IF(AND(Eingabe!$B$37&gt;4,$M233&lt;=F$55),F$56,R233)</f>
        <v>0.32808988764044944</v>
      </c>
      <c r="T233" s="39">
        <f>IF(AND(Eingabe!$B$37&gt;5,$M233&lt;=G$55),G$56,S233)</f>
        <v>0.32808988764044944</v>
      </c>
      <c r="U233" s="17">
        <f t="shared" si="39"/>
        <v>135.83500819628765</v>
      </c>
      <c r="V233" s="17">
        <f t="shared" si="42"/>
        <v>135.83500819628597</v>
      </c>
      <c r="W233" s="17">
        <f t="shared" si="40"/>
        <v>13.583500819628764</v>
      </c>
      <c r="X233" s="17">
        <f t="shared" si="41"/>
        <v>135.83500819628765</v>
      </c>
    </row>
    <row r="234" spans="11:24" x14ac:dyDescent="0.25">
      <c r="K234" s="70">
        <v>2250</v>
      </c>
      <c r="L234" s="39">
        <f t="shared" si="36"/>
        <v>2250</v>
      </c>
      <c r="M234" s="72">
        <f t="shared" si="37"/>
        <v>0.25684931506849318</v>
      </c>
      <c r="N234" s="72">
        <f t="shared" si="38"/>
        <v>0.22227637979696657</v>
      </c>
      <c r="O234" s="39">
        <f t="shared" si="35"/>
        <v>0.32808988764044944</v>
      </c>
      <c r="P234" s="39">
        <f>IF(AND(Eingabe!$B$37&gt;1,$M234&lt;=C$55),C$56,O234)</f>
        <v>0.32808988764044944</v>
      </c>
      <c r="Q234" s="39">
        <f>IF(AND(Eingabe!$B$37&gt;2,$M234&lt;=D$55),D$56,P234)</f>
        <v>0.32808988764044944</v>
      </c>
      <c r="R234" s="39">
        <f>IF(AND(Eingabe!$B$37&gt;3,$M234&lt;=E$55),E$56,Q234)</f>
        <v>0.32808988764044944</v>
      </c>
      <c r="S234" s="39">
        <f>IF(AND(Eingabe!$B$37&gt;4,$M234&lt;=F$55),F$56,R234)</f>
        <v>0.32808988764044944</v>
      </c>
      <c r="T234" s="39">
        <f>IF(AND(Eingabe!$B$37&gt;5,$M234&lt;=G$55),G$56,S234)</f>
        <v>0.32808988764044944</v>
      </c>
      <c r="U234" s="17">
        <f t="shared" si="39"/>
        <v>135.49724521869879</v>
      </c>
      <c r="V234" s="17">
        <f t="shared" si="42"/>
        <v>135.49724521870374</v>
      </c>
      <c r="W234" s="17">
        <f t="shared" si="40"/>
        <v>13.54972452186988</v>
      </c>
      <c r="X234" s="17">
        <f t="shared" si="41"/>
        <v>135.49724521869879</v>
      </c>
    </row>
    <row r="235" spans="11:24" x14ac:dyDescent="0.25">
      <c r="K235" s="70">
        <v>2260</v>
      </c>
      <c r="L235" s="39">
        <f t="shared" si="36"/>
        <v>2260</v>
      </c>
      <c r="M235" s="72">
        <f t="shared" si="37"/>
        <v>0.25799086757990869</v>
      </c>
      <c r="N235" s="72">
        <f t="shared" si="38"/>
        <v>0.22172436144008467</v>
      </c>
      <c r="O235" s="39">
        <f t="shared" si="35"/>
        <v>0.32808988764044944</v>
      </c>
      <c r="P235" s="39">
        <f>IF(AND(Eingabe!$B$37&gt;1,$M235&lt;=C$55),C$56,O235)</f>
        <v>0.32808988764044944</v>
      </c>
      <c r="Q235" s="39">
        <f>IF(AND(Eingabe!$B$37&gt;2,$M235&lt;=D$55),D$56,P235)</f>
        <v>0.32808988764044944</v>
      </c>
      <c r="R235" s="39">
        <f>IF(AND(Eingabe!$B$37&gt;3,$M235&lt;=E$55),E$56,Q235)</f>
        <v>0.32808988764044944</v>
      </c>
      <c r="S235" s="39">
        <f>IF(AND(Eingabe!$B$37&gt;4,$M235&lt;=F$55),F$56,R235)</f>
        <v>0.32808988764044944</v>
      </c>
      <c r="T235" s="39">
        <f>IF(AND(Eingabe!$B$37&gt;5,$M235&lt;=G$55),G$56,S235)</f>
        <v>0.32808988764044944</v>
      </c>
      <c r="U235" s="17">
        <f t="shared" si="39"/>
        <v>135.16074087785984</v>
      </c>
      <c r="V235" s="17">
        <f t="shared" si="42"/>
        <v>135.16074087785816</v>
      </c>
      <c r="W235" s="17">
        <f t="shared" si="40"/>
        <v>13.516074087785984</v>
      </c>
      <c r="X235" s="17">
        <f t="shared" si="41"/>
        <v>135.16074087785984</v>
      </c>
    </row>
    <row r="236" spans="11:24" x14ac:dyDescent="0.25">
      <c r="K236" s="70">
        <v>2270</v>
      </c>
      <c r="L236" s="39">
        <f t="shared" si="36"/>
        <v>2270</v>
      </c>
      <c r="M236" s="72">
        <f t="shared" si="37"/>
        <v>0.2591324200913242</v>
      </c>
      <c r="N236" s="72">
        <f t="shared" si="38"/>
        <v>0.22117439103405323</v>
      </c>
      <c r="O236" s="39">
        <f t="shared" si="35"/>
        <v>0.32808988764044944</v>
      </c>
      <c r="P236" s="39">
        <f>IF(AND(Eingabe!$B$37&gt;1,$M236&lt;=C$55),C$56,O236)</f>
        <v>0.32808988764044944</v>
      </c>
      <c r="Q236" s="39">
        <f>IF(AND(Eingabe!$B$37&gt;2,$M236&lt;=D$55),D$56,P236)</f>
        <v>0.32808988764044944</v>
      </c>
      <c r="R236" s="39">
        <f>IF(AND(Eingabe!$B$37&gt;3,$M236&lt;=E$55),E$56,Q236)</f>
        <v>0.32808988764044944</v>
      </c>
      <c r="S236" s="39">
        <f>IF(AND(Eingabe!$B$37&gt;4,$M236&lt;=F$55),F$56,R236)</f>
        <v>0.32808988764044944</v>
      </c>
      <c r="T236" s="39">
        <f>IF(AND(Eingabe!$B$37&gt;5,$M236&lt;=G$55),G$56,S236)</f>
        <v>0.32808988764044944</v>
      </c>
      <c r="U236" s="17">
        <f t="shared" si="39"/>
        <v>134.82548494541601</v>
      </c>
      <c r="V236" s="17">
        <f t="shared" si="42"/>
        <v>134.82548494541436</v>
      </c>
      <c r="W236" s="17">
        <f t="shared" si="40"/>
        <v>13.482548494541602</v>
      </c>
      <c r="X236" s="17">
        <f t="shared" si="41"/>
        <v>134.82548494541601</v>
      </c>
    </row>
    <row r="237" spans="11:24" x14ac:dyDescent="0.25">
      <c r="K237" s="70">
        <v>2280</v>
      </c>
      <c r="L237" s="39">
        <f t="shared" si="36"/>
        <v>2280</v>
      </c>
      <c r="M237" s="72">
        <f t="shared" si="37"/>
        <v>0.26027397260273971</v>
      </c>
      <c r="N237" s="72">
        <f t="shared" si="38"/>
        <v>0.22062645200931097</v>
      </c>
      <c r="O237" s="39">
        <f t="shared" si="35"/>
        <v>0.32808988764044944</v>
      </c>
      <c r="P237" s="39">
        <f>IF(AND(Eingabe!$B$37&gt;1,$M237&lt;=C$55),C$56,O237)</f>
        <v>0.32808988764044944</v>
      </c>
      <c r="Q237" s="39">
        <f>IF(AND(Eingabe!$B$37&gt;2,$M237&lt;=D$55),D$56,P237)</f>
        <v>0.32808988764044944</v>
      </c>
      <c r="R237" s="39">
        <f>IF(AND(Eingabe!$B$37&gt;3,$M237&lt;=E$55),E$56,Q237)</f>
        <v>0.32808988764044944</v>
      </c>
      <c r="S237" s="39">
        <f>IF(AND(Eingabe!$B$37&gt;4,$M237&lt;=F$55),F$56,R237)</f>
        <v>0.32808988764044944</v>
      </c>
      <c r="T237" s="39">
        <f>IF(AND(Eingabe!$B$37&gt;5,$M237&lt;=G$55),G$56,S237)</f>
        <v>0.32808988764044944</v>
      </c>
      <c r="U237" s="17">
        <f t="shared" si="39"/>
        <v>134.49146732074436</v>
      </c>
      <c r="V237" s="17">
        <f t="shared" si="42"/>
        <v>134.49146732074271</v>
      </c>
      <c r="W237" s="17">
        <f t="shared" si="40"/>
        <v>13.449146732074436</v>
      </c>
      <c r="X237" s="17">
        <f t="shared" si="41"/>
        <v>134.49146732074436</v>
      </c>
    </row>
    <row r="238" spans="11:24" x14ac:dyDescent="0.25">
      <c r="K238" s="70">
        <v>2290</v>
      </c>
      <c r="L238" s="39">
        <f t="shared" si="36"/>
        <v>2290</v>
      </c>
      <c r="M238" s="72">
        <f t="shared" si="37"/>
        <v>0.26141552511415528</v>
      </c>
      <c r="N238" s="72">
        <f t="shared" si="38"/>
        <v>0.22008052800231126</v>
      </c>
      <c r="O238" s="39">
        <f t="shared" si="35"/>
        <v>0.32808988764044944</v>
      </c>
      <c r="P238" s="39">
        <f>IF(AND(Eingabe!$B$37&gt;1,$M238&lt;=C$55),C$56,O238)</f>
        <v>0.32808988764044944</v>
      </c>
      <c r="Q238" s="39">
        <f>IF(AND(Eingabe!$B$37&gt;2,$M238&lt;=D$55),D$56,P238)</f>
        <v>0.32808988764044944</v>
      </c>
      <c r="R238" s="39">
        <f>IF(AND(Eingabe!$B$37&gt;3,$M238&lt;=E$55),E$56,Q238)</f>
        <v>0.32808988764044944</v>
      </c>
      <c r="S238" s="39">
        <f>IF(AND(Eingabe!$B$37&gt;4,$M238&lt;=F$55),F$56,R238)</f>
        <v>0.32808988764044944</v>
      </c>
      <c r="T238" s="39">
        <f>IF(AND(Eingabe!$B$37&gt;5,$M238&lt;=G$55),G$56,S238)</f>
        <v>0.32808988764044944</v>
      </c>
      <c r="U238" s="17">
        <f t="shared" si="39"/>
        <v>134.15867802880618</v>
      </c>
      <c r="V238" s="17">
        <f t="shared" si="42"/>
        <v>134.15867802881107</v>
      </c>
      <c r="W238" s="17">
        <f t="shared" si="40"/>
        <v>13.415867802880618</v>
      </c>
      <c r="X238" s="17">
        <f t="shared" si="41"/>
        <v>134.15867802880618</v>
      </c>
    </row>
    <row r="239" spans="11:24" x14ac:dyDescent="0.25">
      <c r="K239" s="70">
        <v>2300</v>
      </c>
      <c r="L239" s="39">
        <f t="shared" si="36"/>
        <v>2300</v>
      </c>
      <c r="M239" s="72">
        <f t="shared" si="37"/>
        <v>0.26255707762557079</v>
      </c>
      <c r="N239" s="72">
        <f t="shared" si="38"/>
        <v>0.21953660285207377</v>
      </c>
      <c r="O239" s="39">
        <f t="shared" si="35"/>
        <v>0.32808988764044944</v>
      </c>
      <c r="P239" s="39">
        <f>IF(AND(Eingabe!$B$37&gt;1,$M239&lt;=C$55),C$56,O239)</f>
        <v>0.32808988764044944</v>
      </c>
      <c r="Q239" s="39">
        <f>IF(AND(Eingabe!$B$37&gt;2,$M239&lt;=D$55),D$56,P239)</f>
        <v>0.32808988764044944</v>
      </c>
      <c r="R239" s="39">
        <f>IF(AND(Eingabe!$B$37&gt;3,$M239&lt;=E$55),E$56,Q239)</f>
        <v>0.32808988764044944</v>
      </c>
      <c r="S239" s="39">
        <f>IF(AND(Eingabe!$B$37&gt;4,$M239&lt;=F$55),F$56,R239)</f>
        <v>0.32808988764044944</v>
      </c>
      <c r="T239" s="39">
        <f>IF(AND(Eingabe!$B$37&gt;5,$M239&lt;=G$55),G$56,S239)</f>
        <v>0.32808988764044944</v>
      </c>
      <c r="U239" s="17">
        <f t="shared" si="39"/>
        <v>133.82710721804497</v>
      </c>
      <c r="V239" s="17">
        <f t="shared" si="42"/>
        <v>133.82710721804332</v>
      </c>
      <c r="W239" s="17">
        <f t="shared" si="40"/>
        <v>13.382710721804497</v>
      </c>
      <c r="X239" s="17">
        <f t="shared" si="41"/>
        <v>133.82710721804497</v>
      </c>
    </row>
    <row r="240" spans="11:24" x14ac:dyDescent="0.25">
      <c r="K240" s="70">
        <v>2310</v>
      </c>
      <c r="L240" s="39">
        <f t="shared" si="36"/>
        <v>2310</v>
      </c>
      <c r="M240" s="72">
        <f t="shared" si="37"/>
        <v>0.2636986301369863</v>
      </c>
      <c r="N240" s="72">
        <f t="shared" si="38"/>
        <v>0.21899466059680939</v>
      </c>
      <c r="O240" s="39">
        <f t="shared" si="35"/>
        <v>0.32808988764044944</v>
      </c>
      <c r="P240" s="39">
        <f>IF(AND(Eingabe!$B$37&gt;1,$M240&lt;=C$55),C$56,O240)</f>
        <v>0.32808988764044944</v>
      </c>
      <c r="Q240" s="39">
        <f>IF(AND(Eingabe!$B$37&gt;2,$M240&lt;=D$55),D$56,P240)</f>
        <v>0.32808988764044944</v>
      </c>
      <c r="R240" s="39">
        <f>IF(AND(Eingabe!$B$37&gt;3,$M240&lt;=E$55),E$56,Q240)</f>
        <v>0.32808988764044944</v>
      </c>
      <c r="S240" s="39">
        <f>IF(AND(Eingabe!$B$37&gt;4,$M240&lt;=F$55),F$56,R240)</f>
        <v>0.32808988764044944</v>
      </c>
      <c r="T240" s="39">
        <f>IF(AND(Eingabe!$B$37&gt;5,$M240&lt;=G$55),G$56,S240)</f>
        <v>0.32808988764044944</v>
      </c>
      <c r="U240" s="17">
        <f t="shared" si="39"/>
        <v>133.49674515832902</v>
      </c>
      <c r="V240" s="17">
        <f t="shared" si="42"/>
        <v>133.4967451583274</v>
      </c>
      <c r="W240" s="17">
        <f t="shared" si="40"/>
        <v>13.349674515832902</v>
      </c>
      <c r="X240" s="17">
        <f t="shared" si="41"/>
        <v>133.49674515832902</v>
      </c>
    </row>
    <row r="241" spans="11:24" x14ac:dyDescent="0.25">
      <c r="K241" s="70">
        <v>2320</v>
      </c>
      <c r="L241" s="39">
        <f t="shared" si="36"/>
        <v>2320</v>
      </c>
      <c r="M241" s="72">
        <f t="shared" si="37"/>
        <v>0.26484018264840181</v>
      </c>
      <c r="N241" s="72">
        <f t="shared" si="38"/>
        <v>0.21845468547061353</v>
      </c>
      <c r="O241" s="39">
        <f t="shared" si="35"/>
        <v>0.32808988764044944</v>
      </c>
      <c r="P241" s="39">
        <f>IF(AND(Eingabe!$B$37&gt;1,$M241&lt;=C$55),C$56,O241)</f>
        <v>0.32808988764044944</v>
      </c>
      <c r="Q241" s="39">
        <f>IF(AND(Eingabe!$B$37&gt;2,$M241&lt;=D$55),D$56,P241)</f>
        <v>0.32808988764044944</v>
      </c>
      <c r="R241" s="39">
        <f>IF(AND(Eingabe!$B$37&gt;3,$M241&lt;=E$55),E$56,Q241)</f>
        <v>0.32808988764044944</v>
      </c>
      <c r="S241" s="39">
        <f>IF(AND(Eingabe!$B$37&gt;4,$M241&lt;=F$55),F$56,R241)</f>
        <v>0.32808988764044944</v>
      </c>
      <c r="T241" s="39">
        <f>IF(AND(Eingabe!$B$37&gt;5,$M241&lt;=G$55),G$56,S241)</f>
        <v>0.32808988764044944</v>
      </c>
      <c r="U241" s="17">
        <f t="shared" si="39"/>
        <v>133.16758223893567</v>
      </c>
      <c r="V241" s="17">
        <f t="shared" si="42"/>
        <v>133.16758223893402</v>
      </c>
      <c r="W241" s="17">
        <f t="shared" si="40"/>
        <v>13.316758223893565</v>
      </c>
      <c r="X241" s="17">
        <f t="shared" si="41"/>
        <v>133.16758223893567</v>
      </c>
    </row>
    <row r="242" spans="11:24" x14ac:dyDescent="0.25">
      <c r="K242" s="70">
        <v>2330</v>
      </c>
      <c r="L242" s="39">
        <f t="shared" si="36"/>
        <v>2330</v>
      </c>
      <c r="M242" s="72">
        <f t="shared" si="37"/>
        <v>0.26598173515981738</v>
      </c>
      <c r="N242" s="72">
        <f t="shared" si="38"/>
        <v>0.2179166619002314</v>
      </c>
      <c r="O242" s="39">
        <f t="shared" si="35"/>
        <v>0.32808988764044944</v>
      </c>
      <c r="P242" s="39">
        <f>IF(AND(Eingabe!$B$37&gt;1,$M242&lt;=C$55),C$56,O242)</f>
        <v>0.32808988764044944</v>
      </c>
      <c r="Q242" s="39">
        <f>IF(AND(Eingabe!$B$37&gt;2,$M242&lt;=D$55),D$56,P242)</f>
        <v>0.32808988764044944</v>
      </c>
      <c r="R242" s="39">
        <f>IF(AND(Eingabe!$B$37&gt;3,$M242&lt;=E$55),E$56,Q242)</f>
        <v>0.32808988764044944</v>
      </c>
      <c r="S242" s="39">
        <f>IF(AND(Eingabe!$B$37&gt;4,$M242&lt;=F$55),F$56,R242)</f>
        <v>0.32808988764044944</v>
      </c>
      <c r="T242" s="39">
        <f>IF(AND(Eingabe!$B$37&gt;5,$M242&lt;=G$55),G$56,S242)</f>
        <v>0.32808988764044944</v>
      </c>
      <c r="U242" s="17">
        <f t="shared" si="39"/>
        <v>132.83960896657942</v>
      </c>
      <c r="V242" s="17">
        <f t="shared" si="42"/>
        <v>132.83960896658425</v>
      </c>
      <c r="W242" s="17">
        <f t="shared" si="40"/>
        <v>13.283960896657941</v>
      </c>
      <c r="X242" s="17">
        <f t="shared" si="41"/>
        <v>132.83960896657942</v>
      </c>
    </row>
    <row r="243" spans="11:24" x14ac:dyDescent="0.25">
      <c r="K243" s="70">
        <v>2340</v>
      </c>
      <c r="L243" s="39">
        <f t="shared" si="36"/>
        <v>2340</v>
      </c>
      <c r="M243" s="72">
        <f t="shared" si="37"/>
        <v>0.26712328767123289</v>
      </c>
      <c r="N243" s="72">
        <f t="shared" si="38"/>
        <v>0.21738057450188741</v>
      </c>
      <c r="O243" s="39">
        <f t="shared" si="35"/>
        <v>0.32808988764044944</v>
      </c>
      <c r="P243" s="39">
        <f>IF(AND(Eingabe!$B$37&gt;1,$M243&lt;=C$55),C$56,O243)</f>
        <v>0.32808988764044944</v>
      </c>
      <c r="Q243" s="39">
        <f>IF(AND(Eingabe!$B$37&gt;2,$M243&lt;=D$55),D$56,P243)</f>
        <v>0.32808988764044944</v>
      </c>
      <c r="R243" s="39">
        <f>IF(AND(Eingabe!$B$37&gt;3,$M243&lt;=E$55),E$56,Q243)</f>
        <v>0.32808988764044944</v>
      </c>
      <c r="S243" s="39">
        <f>IF(AND(Eingabe!$B$37&gt;4,$M243&lt;=F$55),F$56,R243)</f>
        <v>0.32808988764044944</v>
      </c>
      <c r="T243" s="39">
        <f>IF(AND(Eingabe!$B$37&gt;5,$M243&lt;=G$55),G$56,S243)</f>
        <v>0.32808988764044944</v>
      </c>
      <c r="U243" s="17">
        <f t="shared" si="39"/>
        <v>132.51281596347931</v>
      </c>
      <c r="V243" s="17">
        <f t="shared" si="42"/>
        <v>132.51281596347769</v>
      </c>
      <c r="W243" s="17">
        <f t="shared" si="40"/>
        <v>13.251281596347932</v>
      </c>
      <c r="X243" s="17">
        <f t="shared" si="41"/>
        <v>132.51281596347931</v>
      </c>
    </row>
    <row r="244" spans="11:24" x14ac:dyDescent="0.25">
      <c r="K244" s="70">
        <v>2350</v>
      </c>
      <c r="L244" s="39">
        <f t="shared" si="36"/>
        <v>2350</v>
      </c>
      <c r="M244" s="72">
        <f t="shared" si="37"/>
        <v>0.2682648401826484</v>
      </c>
      <c r="N244" s="72">
        <f t="shared" si="38"/>
        <v>0.21684640807818212</v>
      </c>
      <c r="O244" s="39">
        <f t="shared" si="35"/>
        <v>0.32808988764044944</v>
      </c>
      <c r="P244" s="39">
        <f>IF(AND(Eingabe!$B$37&gt;1,$M244&lt;=C$55),C$56,O244)</f>
        <v>0.32808988764044944</v>
      </c>
      <c r="Q244" s="39">
        <f>IF(AND(Eingabe!$B$37&gt;2,$M244&lt;=D$55),D$56,P244)</f>
        <v>0.32808988764044944</v>
      </c>
      <c r="R244" s="39">
        <f>IF(AND(Eingabe!$B$37&gt;3,$M244&lt;=E$55),E$56,Q244)</f>
        <v>0.32808988764044944</v>
      </c>
      <c r="S244" s="39">
        <f>IF(AND(Eingabe!$B$37&gt;4,$M244&lt;=F$55),F$56,R244)</f>
        <v>0.32808988764044944</v>
      </c>
      <c r="T244" s="39">
        <f>IF(AND(Eingabe!$B$37&gt;5,$M244&lt;=G$55),G$56,S244)</f>
        <v>0.32808988764044944</v>
      </c>
      <c r="U244" s="17">
        <f t="shared" si="39"/>
        <v>132.1871939654672</v>
      </c>
      <c r="V244" s="17">
        <f t="shared" si="42"/>
        <v>132.18719396546558</v>
      </c>
      <c r="W244" s="17">
        <f t="shared" si="40"/>
        <v>13.218719396546719</v>
      </c>
      <c r="X244" s="17">
        <f t="shared" si="41"/>
        <v>132.1871939654672</v>
      </c>
    </row>
    <row r="245" spans="11:24" x14ac:dyDescent="0.25">
      <c r="K245" s="70">
        <v>2360</v>
      </c>
      <c r="L245" s="39">
        <f t="shared" si="36"/>
        <v>2360</v>
      </c>
      <c r="M245" s="72">
        <f t="shared" si="37"/>
        <v>0.26940639269406391</v>
      </c>
      <c r="N245" s="72">
        <f t="shared" si="38"/>
        <v>0.21631414761505152</v>
      </c>
      <c r="O245" s="39">
        <f t="shared" si="35"/>
        <v>0.32808988764044944</v>
      </c>
      <c r="P245" s="39">
        <f>IF(AND(Eingabe!$B$37&gt;1,$M245&lt;=C$55),C$56,O245)</f>
        <v>0.32808988764044944</v>
      </c>
      <c r="Q245" s="39">
        <f>IF(AND(Eingabe!$B$37&gt;2,$M245&lt;=D$55),D$56,P245)</f>
        <v>0.32808988764044944</v>
      </c>
      <c r="R245" s="39">
        <f>IF(AND(Eingabe!$B$37&gt;3,$M245&lt;=E$55),E$56,Q245)</f>
        <v>0.32808988764044944</v>
      </c>
      <c r="S245" s="39">
        <f>IF(AND(Eingabe!$B$37&gt;4,$M245&lt;=F$55),F$56,R245)</f>
        <v>0.32808988764044944</v>
      </c>
      <c r="T245" s="39">
        <f>IF(AND(Eingabe!$B$37&gt;5,$M245&lt;=G$55),G$56,S245)</f>
        <v>0.32808988764044944</v>
      </c>
      <c r="U245" s="17">
        <f t="shared" si="39"/>
        <v>131.86273382013414</v>
      </c>
      <c r="V245" s="17">
        <f t="shared" si="42"/>
        <v>131.86273382013255</v>
      </c>
      <c r="W245" s="17">
        <f t="shared" si="40"/>
        <v>13.186273382013415</v>
      </c>
      <c r="X245" s="17">
        <f t="shared" si="41"/>
        <v>131.86273382013414</v>
      </c>
    </row>
    <row r="246" spans="11:24" x14ac:dyDescent="0.25">
      <c r="K246" s="70">
        <v>2370</v>
      </c>
      <c r="L246" s="39">
        <f t="shared" si="36"/>
        <v>2370</v>
      </c>
      <c r="M246" s="72">
        <f t="shared" si="37"/>
        <v>0.27054794520547948</v>
      </c>
      <c r="N246" s="72">
        <f t="shared" si="38"/>
        <v>0.21578377827878958</v>
      </c>
      <c r="O246" s="39">
        <f t="shared" si="35"/>
        <v>0.32808988764044944</v>
      </c>
      <c r="P246" s="39">
        <f>IF(AND(Eingabe!$B$37&gt;1,$M246&lt;=C$55),C$56,O246)</f>
        <v>0.32808988764044944</v>
      </c>
      <c r="Q246" s="39">
        <f>IF(AND(Eingabe!$B$37&gt;2,$M246&lt;=D$55),D$56,P246)</f>
        <v>0.32808988764044944</v>
      </c>
      <c r="R246" s="39">
        <f>IF(AND(Eingabe!$B$37&gt;3,$M246&lt;=E$55),E$56,Q246)</f>
        <v>0.32808988764044944</v>
      </c>
      <c r="S246" s="39">
        <f>IF(AND(Eingabe!$B$37&gt;4,$M246&lt;=F$55),F$56,R246)</f>
        <v>0.32808988764044944</v>
      </c>
      <c r="T246" s="39">
        <f>IF(AND(Eingabe!$B$37&gt;5,$M246&lt;=G$55),G$56,S246)</f>
        <v>0.32808988764044944</v>
      </c>
      <c r="U246" s="17">
        <f t="shared" si="39"/>
        <v>131.53942648501558</v>
      </c>
      <c r="V246" s="17">
        <f t="shared" si="42"/>
        <v>131.53942648502036</v>
      </c>
      <c r="W246" s="17">
        <f t="shared" si="40"/>
        <v>13.153942648501557</v>
      </c>
      <c r="X246" s="17">
        <f t="shared" si="41"/>
        <v>131.53942648501558</v>
      </c>
    </row>
    <row r="247" spans="11:24" x14ac:dyDescent="0.25">
      <c r="K247" s="70">
        <v>2380</v>
      </c>
      <c r="L247" s="39">
        <f t="shared" si="36"/>
        <v>2380</v>
      </c>
      <c r="M247" s="72">
        <f t="shared" si="37"/>
        <v>0.27168949771689499</v>
      </c>
      <c r="N247" s="72">
        <f t="shared" si="38"/>
        <v>0.21525528541313166</v>
      </c>
      <c r="O247" s="39">
        <f t="shared" si="35"/>
        <v>0.32808988764044944</v>
      </c>
      <c r="P247" s="39">
        <f>IF(AND(Eingabe!$B$37&gt;1,$M247&lt;=C$55),C$56,O247)</f>
        <v>0.32808988764044944</v>
      </c>
      <c r="Q247" s="39">
        <f>IF(AND(Eingabe!$B$37&gt;2,$M247&lt;=D$55),D$56,P247)</f>
        <v>0.32808988764044944</v>
      </c>
      <c r="R247" s="39">
        <f>IF(AND(Eingabe!$B$37&gt;3,$M247&lt;=E$55),E$56,Q247)</f>
        <v>0.32808988764044944</v>
      </c>
      <c r="S247" s="39">
        <f>IF(AND(Eingabe!$B$37&gt;4,$M247&lt;=F$55),F$56,R247)</f>
        <v>0.32808988764044944</v>
      </c>
      <c r="T247" s="39">
        <f>IF(AND(Eingabe!$B$37&gt;5,$M247&lt;=G$55),G$56,S247)</f>
        <v>0.32808988764044944</v>
      </c>
      <c r="U247" s="17">
        <f t="shared" si="39"/>
        <v>131.21726302581314</v>
      </c>
      <c r="V247" s="17">
        <f t="shared" si="42"/>
        <v>131.21726302581152</v>
      </c>
      <c r="W247" s="17">
        <f t="shared" si="40"/>
        <v>13.121726302581314</v>
      </c>
      <c r="X247" s="17">
        <f t="shared" si="41"/>
        <v>131.21726302581314</v>
      </c>
    </row>
    <row r="248" spans="11:24" x14ac:dyDescent="0.25">
      <c r="K248" s="70">
        <v>2390</v>
      </c>
      <c r="L248" s="39">
        <f t="shared" si="36"/>
        <v>2390</v>
      </c>
      <c r="M248" s="72">
        <f t="shared" si="37"/>
        <v>0.2728310502283105</v>
      </c>
      <c r="N248" s="72">
        <f t="shared" si="38"/>
        <v>0.21472865453639522</v>
      </c>
      <c r="O248" s="39">
        <f t="shared" si="35"/>
        <v>0.32808988764044944</v>
      </c>
      <c r="P248" s="39">
        <f>IF(AND(Eingabe!$B$37&gt;1,$M248&lt;=C$55),C$56,O248)</f>
        <v>0.32808988764044944</v>
      </c>
      <c r="Q248" s="39">
        <f>IF(AND(Eingabe!$B$37&gt;2,$M248&lt;=D$55),D$56,P248)</f>
        <v>0.32808988764044944</v>
      </c>
      <c r="R248" s="39">
        <f>IF(AND(Eingabe!$B$37&gt;3,$M248&lt;=E$55),E$56,Q248)</f>
        <v>0.32808988764044944</v>
      </c>
      <c r="S248" s="39">
        <f>IF(AND(Eingabe!$B$37&gt;4,$M248&lt;=F$55),F$56,R248)</f>
        <v>0.32808988764044944</v>
      </c>
      <c r="T248" s="39">
        <f>IF(AND(Eingabe!$B$37&gt;5,$M248&lt;=G$55),G$56,S248)</f>
        <v>0.32808988764044944</v>
      </c>
      <c r="U248" s="17">
        <f t="shared" si="39"/>
        <v>130.89623461465189</v>
      </c>
      <c r="V248" s="17">
        <f t="shared" si="42"/>
        <v>130.89623461465027</v>
      </c>
      <c r="W248" s="17">
        <f t="shared" si="40"/>
        <v>13.089623461465189</v>
      </c>
      <c r="X248" s="17">
        <f t="shared" si="41"/>
        <v>130.89623461465189</v>
      </c>
    </row>
    <row r="249" spans="11:24" x14ac:dyDescent="0.25">
      <c r="K249" s="70">
        <v>2400</v>
      </c>
      <c r="L249" s="39">
        <f t="shared" si="36"/>
        <v>2400</v>
      </c>
      <c r="M249" s="72">
        <f t="shared" si="37"/>
        <v>0.27397260273972601</v>
      </c>
      <c r="N249" s="72">
        <f t="shared" si="38"/>
        <v>0.21420387133868113</v>
      </c>
      <c r="O249" s="39">
        <f t="shared" si="35"/>
        <v>0.32808988764044944</v>
      </c>
      <c r="P249" s="39">
        <f>IF(AND(Eingabe!$B$37&gt;1,$M249&lt;=C$55),C$56,O249)</f>
        <v>0.32808988764044944</v>
      </c>
      <c r="Q249" s="39">
        <f>IF(AND(Eingabe!$B$37&gt;2,$M249&lt;=D$55),D$56,P249)</f>
        <v>0.32808988764044944</v>
      </c>
      <c r="R249" s="39">
        <f>IF(AND(Eingabe!$B$37&gt;3,$M249&lt;=E$55),E$56,Q249)</f>
        <v>0.32808988764044944</v>
      </c>
      <c r="S249" s="39">
        <f>IF(AND(Eingabe!$B$37&gt;4,$M249&lt;=F$55),F$56,R249)</f>
        <v>0.32808988764044944</v>
      </c>
      <c r="T249" s="39">
        <f>IF(AND(Eingabe!$B$37&gt;5,$M249&lt;=G$55),G$56,S249)</f>
        <v>0.32808988764044944</v>
      </c>
      <c r="U249" s="17">
        <f t="shared" si="39"/>
        <v>130.57633252837411</v>
      </c>
      <c r="V249" s="17">
        <f t="shared" si="42"/>
        <v>130.57633252837252</v>
      </c>
      <c r="W249" s="17">
        <f t="shared" si="40"/>
        <v>13.057633252837412</v>
      </c>
      <c r="X249" s="17">
        <f t="shared" si="41"/>
        <v>130.57633252837411</v>
      </c>
    </row>
    <row r="250" spans="11:24" x14ac:dyDescent="0.25">
      <c r="K250" s="70">
        <v>2410</v>
      </c>
      <c r="L250" s="39">
        <f t="shared" si="36"/>
        <v>2410</v>
      </c>
      <c r="M250" s="72">
        <f t="shared" si="37"/>
        <v>0.27511415525114158</v>
      </c>
      <c r="N250" s="72">
        <f t="shared" si="38"/>
        <v>0.21368092167912911</v>
      </c>
      <c r="O250" s="39">
        <f t="shared" si="35"/>
        <v>0.32808988764044944</v>
      </c>
      <c r="P250" s="39">
        <f>IF(AND(Eingabe!$B$37&gt;1,$M250&lt;=C$55),C$56,O250)</f>
        <v>0.32808988764044944</v>
      </c>
      <c r="Q250" s="39">
        <f>IF(AND(Eingabe!$B$37&gt;2,$M250&lt;=D$55),D$56,P250)</f>
        <v>0.32808988764044944</v>
      </c>
      <c r="R250" s="39">
        <f>IF(AND(Eingabe!$B$37&gt;3,$M250&lt;=E$55),E$56,Q250)</f>
        <v>0.32808988764044944</v>
      </c>
      <c r="S250" s="39">
        <f>IF(AND(Eingabe!$B$37&gt;4,$M250&lt;=F$55),F$56,R250)</f>
        <v>0.32808988764044944</v>
      </c>
      <c r="T250" s="39">
        <f>IF(AND(Eingabe!$B$37&gt;5,$M250&lt;=G$55),G$56,S250)</f>
        <v>0.32808988764044944</v>
      </c>
      <c r="U250" s="17">
        <f t="shared" si="39"/>
        <v>130.25754814686638</v>
      </c>
      <c r="V250" s="17">
        <f t="shared" si="42"/>
        <v>130.2575481468711</v>
      </c>
      <c r="W250" s="17">
        <f t="shared" si="40"/>
        <v>13.025754814686637</v>
      </c>
      <c r="X250" s="17">
        <f t="shared" si="41"/>
        <v>130.25754814686638</v>
      </c>
    </row>
    <row r="251" spans="11:24" x14ac:dyDescent="0.25">
      <c r="K251" s="70">
        <v>2420</v>
      </c>
      <c r="L251" s="39">
        <f t="shared" si="36"/>
        <v>2420</v>
      </c>
      <c r="M251" s="72">
        <f t="shared" si="37"/>
        <v>0.27625570776255709</v>
      </c>
      <c r="N251" s="72">
        <f t="shared" si="38"/>
        <v>0.21315979158322962</v>
      </c>
      <c r="O251" s="39">
        <f t="shared" si="35"/>
        <v>0.32808988764044944</v>
      </c>
      <c r="P251" s="39">
        <f>IF(AND(Eingabe!$B$37&gt;1,$M251&lt;=C$55),C$56,O251)</f>
        <v>0.32808988764044944</v>
      </c>
      <c r="Q251" s="39">
        <f>IF(AND(Eingabe!$B$37&gt;2,$M251&lt;=D$55),D$56,P251)</f>
        <v>0.32808988764044944</v>
      </c>
      <c r="R251" s="39">
        <f>IF(AND(Eingabe!$B$37&gt;3,$M251&lt;=E$55),E$56,Q251)</f>
        <v>0.32808988764044944</v>
      </c>
      <c r="S251" s="39">
        <f>IF(AND(Eingabe!$B$37&gt;4,$M251&lt;=F$55),F$56,R251)</f>
        <v>0.32808988764044944</v>
      </c>
      <c r="T251" s="39">
        <f>IF(AND(Eingabe!$B$37&gt;5,$M251&lt;=G$55),G$56,S251)</f>
        <v>0.32808988764044944</v>
      </c>
      <c r="U251" s="17">
        <f t="shared" si="39"/>
        <v>129.9398729514208</v>
      </c>
      <c r="V251" s="17">
        <f t="shared" si="42"/>
        <v>129.9398729514192</v>
      </c>
      <c r="W251" s="17">
        <f t="shared" si="40"/>
        <v>12.99398729514208</v>
      </c>
      <c r="X251" s="17">
        <f t="shared" si="41"/>
        <v>129.9398729514208</v>
      </c>
    </row>
    <row r="252" spans="11:24" x14ac:dyDescent="0.25">
      <c r="K252" s="70">
        <v>2430</v>
      </c>
      <c r="L252" s="39">
        <f t="shared" si="36"/>
        <v>2430</v>
      </c>
      <c r="M252" s="72">
        <f t="shared" si="37"/>
        <v>0.2773972602739726</v>
      </c>
      <c r="N252" s="72">
        <f t="shared" si="38"/>
        <v>0.21264046724018759</v>
      </c>
      <c r="O252" s="39">
        <f t="shared" si="35"/>
        <v>0.32808988764044944</v>
      </c>
      <c r="P252" s="39">
        <f>IF(AND(Eingabe!$B$37&gt;1,$M252&lt;=C$55),C$56,O252)</f>
        <v>0.32808988764044944</v>
      </c>
      <c r="Q252" s="39">
        <f>IF(AND(Eingabe!$B$37&gt;2,$M252&lt;=D$55),D$56,P252)</f>
        <v>0.32808988764044944</v>
      </c>
      <c r="R252" s="39">
        <f>IF(AND(Eingabe!$B$37&gt;3,$M252&lt;=E$55),E$56,Q252)</f>
        <v>0.32808988764044944</v>
      </c>
      <c r="S252" s="39">
        <f>IF(AND(Eingabe!$B$37&gt;4,$M252&lt;=F$55),F$56,R252)</f>
        <v>0.32808988764044944</v>
      </c>
      <c r="T252" s="39">
        <f>IF(AND(Eingabe!$B$37&gt;5,$M252&lt;=G$55),G$56,S252)</f>
        <v>0.32808988764044944</v>
      </c>
      <c r="U252" s="17">
        <f t="shared" si="39"/>
        <v>129.62329852312806</v>
      </c>
      <c r="V252" s="17">
        <f t="shared" si="42"/>
        <v>129.62329852312646</v>
      </c>
      <c r="W252" s="17">
        <f t="shared" si="40"/>
        <v>12.962329852312806</v>
      </c>
      <c r="X252" s="17">
        <f t="shared" si="41"/>
        <v>129.62329852312806</v>
      </c>
    </row>
    <row r="253" spans="11:24" x14ac:dyDescent="0.25">
      <c r="K253" s="70">
        <v>2440</v>
      </c>
      <c r="L253" s="39">
        <f t="shared" si="36"/>
        <v>2440</v>
      </c>
      <c r="M253" s="72">
        <f t="shared" si="37"/>
        <v>0.27853881278538811</v>
      </c>
      <c r="N253" s="72">
        <f t="shared" si="38"/>
        <v>0.21212293500034141</v>
      </c>
      <c r="O253" s="39">
        <f t="shared" si="35"/>
        <v>0.32808988764044944</v>
      </c>
      <c r="P253" s="39">
        <f>IF(AND(Eingabe!$B$37&gt;1,$M253&lt;=C$55),C$56,O253)</f>
        <v>0.32808988764044944</v>
      </c>
      <c r="Q253" s="39">
        <f>IF(AND(Eingabe!$B$37&gt;2,$M253&lt;=D$55),D$56,P253)</f>
        <v>0.32808988764044944</v>
      </c>
      <c r="R253" s="39">
        <f>IF(AND(Eingabe!$B$37&gt;3,$M253&lt;=E$55),E$56,Q253)</f>
        <v>0.32808988764044944</v>
      </c>
      <c r="S253" s="39">
        <f>IF(AND(Eingabe!$B$37&gt;4,$M253&lt;=F$55),F$56,R253)</f>
        <v>0.32808988764044944</v>
      </c>
      <c r="T253" s="39">
        <f>IF(AND(Eingabe!$B$37&gt;5,$M253&lt;=G$55),G$56,S253)</f>
        <v>0.32808988764044944</v>
      </c>
      <c r="U253" s="17">
        <f t="shared" si="39"/>
        <v>129.30781654130402</v>
      </c>
      <c r="V253" s="17">
        <f t="shared" si="42"/>
        <v>129.30781654130243</v>
      </c>
      <c r="W253" s="17">
        <f t="shared" si="40"/>
        <v>12.930781654130401</v>
      </c>
      <c r="X253" s="17">
        <f t="shared" si="41"/>
        <v>129.30781654130402</v>
      </c>
    </row>
    <row r="254" spans="11:24" x14ac:dyDescent="0.25">
      <c r="K254" s="70">
        <v>2450</v>
      </c>
      <c r="L254" s="39">
        <f t="shared" si="36"/>
        <v>2450</v>
      </c>
      <c r="M254" s="72">
        <f t="shared" si="37"/>
        <v>0.27968036529680368</v>
      </c>
      <c r="N254" s="72">
        <f t="shared" si="38"/>
        <v>0.21160718137263013</v>
      </c>
      <c r="O254" s="39">
        <f t="shared" si="35"/>
        <v>0.32808988764044944</v>
      </c>
      <c r="P254" s="39">
        <f>IF(AND(Eingabe!$B$37&gt;1,$M254&lt;=C$55),C$56,O254)</f>
        <v>0.32808988764044944</v>
      </c>
      <c r="Q254" s="39">
        <f>IF(AND(Eingabe!$B$37&gt;2,$M254&lt;=D$55),D$56,P254)</f>
        <v>0.32808988764044944</v>
      </c>
      <c r="R254" s="39">
        <f>IF(AND(Eingabe!$B$37&gt;3,$M254&lt;=E$55),E$56,Q254)</f>
        <v>0.32808988764044944</v>
      </c>
      <c r="S254" s="39">
        <f>IF(AND(Eingabe!$B$37&gt;4,$M254&lt;=F$55),F$56,R254)</f>
        <v>0.32808988764044944</v>
      </c>
      <c r="T254" s="39">
        <f>IF(AND(Eingabe!$B$37&gt;5,$M254&lt;=G$55),G$56,S254)</f>
        <v>0.32808988764044944</v>
      </c>
      <c r="U254" s="17">
        <f t="shared" si="39"/>
        <v>128.99341878194576</v>
      </c>
      <c r="V254" s="17">
        <f t="shared" si="42"/>
        <v>128.99341878195048</v>
      </c>
      <c r="W254" s="17">
        <f t="shared" si="40"/>
        <v>12.899341878194576</v>
      </c>
      <c r="X254" s="17">
        <f t="shared" si="41"/>
        <v>128.99341878194576</v>
      </c>
    </row>
    <row r="255" spans="11:24" x14ac:dyDescent="0.25">
      <c r="K255" s="70">
        <v>2460</v>
      </c>
      <c r="L255" s="39">
        <f t="shared" si="36"/>
        <v>2460</v>
      </c>
      <c r="M255" s="72">
        <f t="shared" si="37"/>
        <v>0.28082191780821919</v>
      </c>
      <c r="N255" s="72">
        <f t="shared" si="38"/>
        <v>0.21109319302211249</v>
      </c>
      <c r="O255" s="39">
        <f t="shared" si="35"/>
        <v>0.32808988764044944</v>
      </c>
      <c r="P255" s="39">
        <f>IF(AND(Eingabe!$B$37&gt;1,$M255&lt;=C$55),C$56,O255)</f>
        <v>0.32808988764044944</v>
      </c>
      <c r="Q255" s="39">
        <f>IF(AND(Eingabe!$B$37&gt;2,$M255&lt;=D$55),D$56,P255)</f>
        <v>0.32808988764044944</v>
      </c>
      <c r="R255" s="39">
        <f>IF(AND(Eingabe!$B$37&gt;3,$M255&lt;=E$55),E$56,Q255)</f>
        <v>0.32808988764044944</v>
      </c>
      <c r="S255" s="39">
        <f>IF(AND(Eingabe!$B$37&gt;4,$M255&lt;=F$55),F$56,R255)</f>
        <v>0.32808988764044944</v>
      </c>
      <c r="T255" s="39">
        <f>IF(AND(Eingabe!$B$37&gt;5,$M255&lt;=G$55),G$56,S255)</f>
        <v>0.32808988764044944</v>
      </c>
      <c r="U255" s="17">
        <f t="shared" si="39"/>
        <v>128.68009711621926</v>
      </c>
      <c r="V255" s="17">
        <f t="shared" si="42"/>
        <v>128.68009711621769</v>
      </c>
      <c r="W255" s="17">
        <f t="shared" si="40"/>
        <v>12.868009711621927</v>
      </c>
      <c r="X255" s="17">
        <f t="shared" si="41"/>
        <v>128.68009711621926</v>
      </c>
    </row>
    <row r="256" spans="11:24" x14ac:dyDescent="0.25">
      <c r="K256" s="70">
        <v>2470</v>
      </c>
      <c r="L256" s="39">
        <f t="shared" si="36"/>
        <v>2470</v>
      </c>
      <c r="M256" s="72">
        <f t="shared" si="37"/>
        <v>0.2819634703196347</v>
      </c>
      <c r="N256" s="72">
        <f t="shared" si="38"/>
        <v>0.21058095676753386</v>
      </c>
      <c r="O256" s="39">
        <f t="shared" si="35"/>
        <v>0.32808988764044944</v>
      </c>
      <c r="P256" s="39">
        <f>IF(AND(Eingabe!$B$37&gt;1,$M256&lt;=C$55),C$56,O256)</f>
        <v>0.32808988764044944</v>
      </c>
      <c r="Q256" s="39">
        <f>IF(AND(Eingabe!$B$37&gt;2,$M256&lt;=D$55),D$56,P256)</f>
        <v>0.32808988764044944</v>
      </c>
      <c r="R256" s="39">
        <f>IF(AND(Eingabe!$B$37&gt;3,$M256&lt;=E$55),E$56,Q256)</f>
        <v>0.32808988764044944</v>
      </c>
      <c r="S256" s="39">
        <f>IF(AND(Eingabe!$B$37&gt;4,$M256&lt;=F$55),F$56,R256)</f>
        <v>0.32808988764044944</v>
      </c>
      <c r="T256" s="39">
        <f>IF(AND(Eingabe!$B$37&gt;5,$M256&lt;=G$55),G$56,S256)</f>
        <v>0.32808988764044944</v>
      </c>
      <c r="U256" s="17">
        <f t="shared" si="39"/>
        <v>128.36784350897611</v>
      </c>
      <c r="V256" s="17">
        <f t="shared" si="42"/>
        <v>128.36784350897454</v>
      </c>
      <c r="W256" s="17">
        <f t="shared" si="40"/>
        <v>12.836784350897611</v>
      </c>
      <c r="X256" s="17">
        <f t="shared" si="41"/>
        <v>128.36784350897611</v>
      </c>
    </row>
    <row r="257" spans="11:24" x14ac:dyDescent="0.25">
      <c r="K257" s="70">
        <v>2480</v>
      </c>
      <c r="L257" s="39">
        <f t="shared" si="36"/>
        <v>2480</v>
      </c>
      <c r="M257" s="72">
        <f t="shared" si="37"/>
        <v>0.28310502283105021</v>
      </c>
      <c r="N257" s="72">
        <f t="shared" si="38"/>
        <v>0.21007045957894066</v>
      </c>
      <c r="O257" s="39">
        <f t="shared" si="35"/>
        <v>0.32808988764044944</v>
      </c>
      <c r="P257" s="39">
        <f>IF(AND(Eingabe!$B$37&gt;1,$M257&lt;=C$55),C$56,O257)</f>
        <v>0.32808988764044944</v>
      </c>
      <c r="Q257" s="39">
        <f>IF(AND(Eingabe!$B$37&gt;2,$M257&lt;=D$55),D$56,P257)</f>
        <v>0.32808988764044944</v>
      </c>
      <c r="R257" s="39">
        <f>IF(AND(Eingabe!$B$37&gt;3,$M257&lt;=E$55),E$56,Q257)</f>
        <v>0.32808988764044944</v>
      </c>
      <c r="S257" s="39">
        <f>IF(AND(Eingabe!$B$37&gt;4,$M257&lt;=F$55),F$56,R257)</f>
        <v>0.32808988764044944</v>
      </c>
      <c r="T257" s="39">
        <f>IF(AND(Eingabe!$B$37&gt;5,$M257&lt;=G$55),G$56,S257)</f>
        <v>0.32808988764044944</v>
      </c>
      <c r="U257" s="17">
        <f t="shared" si="39"/>
        <v>128.05665001729946</v>
      </c>
      <c r="V257" s="17">
        <f t="shared" si="42"/>
        <v>128.05665001729787</v>
      </c>
      <c r="W257" s="17">
        <f t="shared" si="40"/>
        <v>12.805665001729945</v>
      </c>
      <c r="X257" s="17">
        <f t="shared" si="41"/>
        <v>128.05665001729946</v>
      </c>
    </row>
    <row r="258" spans="11:24" x14ac:dyDescent="0.25">
      <c r="K258" s="70">
        <v>2490</v>
      </c>
      <c r="L258" s="39">
        <f t="shared" si="36"/>
        <v>2490</v>
      </c>
      <c r="M258" s="72">
        <f t="shared" si="37"/>
        <v>0.28424657534246578</v>
      </c>
      <c r="N258" s="72">
        <f t="shared" si="38"/>
        <v>0.20956168857534252</v>
      </c>
      <c r="O258" s="39">
        <f t="shared" si="35"/>
        <v>0.32808988764044944</v>
      </c>
      <c r="P258" s="39">
        <f>IF(AND(Eingabe!$B$37&gt;1,$M258&lt;=C$55),C$56,O258)</f>
        <v>0.32808988764044944</v>
      </c>
      <c r="Q258" s="39">
        <f>IF(AND(Eingabe!$B$37&gt;2,$M258&lt;=D$55),D$56,P258)</f>
        <v>0.32808988764044944</v>
      </c>
      <c r="R258" s="39">
        <f>IF(AND(Eingabe!$B$37&gt;3,$M258&lt;=E$55),E$56,Q258)</f>
        <v>0.32808988764044944</v>
      </c>
      <c r="S258" s="39">
        <f>IF(AND(Eingabe!$B$37&gt;4,$M258&lt;=F$55),F$56,R258)</f>
        <v>0.32808988764044944</v>
      </c>
      <c r="T258" s="39">
        <f>IF(AND(Eingabe!$B$37&gt;5,$M258&lt;=G$55),G$56,S258)</f>
        <v>0.32808988764044944</v>
      </c>
      <c r="U258" s="17">
        <f t="shared" si="39"/>
        <v>127.74650878907866</v>
      </c>
      <c r="V258" s="17">
        <f t="shared" si="42"/>
        <v>127.74650878908331</v>
      </c>
      <c r="W258" s="17">
        <f t="shared" si="40"/>
        <v>12.774650878907867</v>
      </c>
      <c r="X258" s="17">
        <f t="shared" si="41"/>
        <v>127.74650878907866</v>
      </c>
    </row>
    <row r="259" spans="11:24" x14ac:dyDescent="0.25">
      <c r="K259" s="70">
        <v>2500</v>
      </c>
      <c r="L259" s="39">
        <f t="shared" si="36"/>
        <v>2500</v>
      </c>
      <c r="M259" s="72">
        <f t="shared" si="37"/>
        <v>0.28538812785388129</v>
      </c>
      <c r="N259" s="72">
        <f t="shared" si="38"/>
        <v>0.20905463102241795</v>
      </c>
      <c r="O259" s="39">
        <f t="shared" si="35"/>
        <v>0.32808988764044944</v>
      </c>
      <c r="P259" s="39">
        <f>IF(AND(Eingabe!$B$37&gt;1,$M259&lt;=C$55),C$56,O259)</f>
        <v>0.32808988764044944</v>
      </c>
      <c r="Q259" s="39">
        <f>IF(AND(Eingabe!$B$37&gt;2,$M259&lt;=D$55),D$56,P259)</f>
        <v>0.32808988764044944</v>
      </c>
      <c r="R259" s="39">
        <f>IF(AND(Eingabe!$B$37&gt;3,$M259&lt;=E$55),E$56,Q259)</f>
        <v>0.32808988764044944</v>
      </c>
      <c r="S259" s="39">
        <f>IF(AND(Eingabe!$B$37&gt;4,$M259&lt;=F$55),F$56,R259)</f>
        <v>0.32808988764044944</v>
      </c>
      <c r="T259" s="39">
        <f>IF(AND(Eingabe!$B$37&gt;5,$M259&lt;=G$55),G$56,S259)</f>
        <v>0.32808988764044944</v>
      </c>
      <c r="U259" s="17">
        <f t="shared" si="39"/>
        <v>127.43741206161093</v>
      </c>
      <c r="V259" s="17">
        <f t="shared" si="42"/>
        <v>127.43741206160938</v>
      </c>
      <c r="W259" s="17">
        <f t="shared" si="40"/>
        <v>12.743741206161094</v>
      </c>
      <c r="X259" s="17">
        <f t="shared" si="41"/>
        <v>127.43741206161093</v>
      </c>
    </row>
    <row r="260" spans="11:24" x14ac:dyDescent="0.25">
      <c r="K260" s="70">
        <v>2510</v>
      </c>
      <c r="L260" s="39">
        <f t="shared" si="36"/>
        <v>2510</v>
      </c>
      <c r="M260" s="72">
        <f t="shared" si="37"/>
        <v>0.2865296803652968</v>
      </c>
      <c r="N260" s="72">
        <f t="shared" si="38"/>
        <v>0.20854927433026549</v>
      </c>
      <c r="O260" s="39">
        <f t="shared" si="35"/>
        <v>0.32808988764044944</v>
      </c>
      <c r="P260" s="39">
        <f>IF(AND(Eingabe!$B$37&gt;1,$M260&lt;=C$55),C$56,O260)</f>
        <v>0.32808988764044944</v>
      </c>
      <c r="Q260" s="39">
        <f>IF(AND(Eingabe!$B$37&gt;2,$M260&lt;=D$55),D$56,P260)</f>
        <v>0.32808988764044944</v>
      </c>
      <c r="R260" s="39">
        <f>IF(AND(Eingabe!$B$37&gt;3,$M260&lt;=E$55),E$56,Q260)</f>
        <v>0.32808988764044944</v>
      </c>
      <c r="S260" s="39">
        <f>IF(AND(Eingabe!$B$37&gt;4,$M260&lt;=F$55),F$56,R260)</f>
        <v>0.32808988764044944</v>
      </c>
      <c r="T260" s="39">
        <f>IF(AND(Eingabe!$B$37&gt;5,$M260&lt;=G$55),G$56,S260)</f>
        <v>0.32808988764044944</v>
      </c>
      <c r="U260" s="17">
        <f t="shared" si="39"/>
        <v>127.12935216023034</v>
      </c>
      <c r="V260" s="17">
        <f t="shared" si="42"/>
        <v>127.12935216022876</v>
      </c>
      <c r="W260" s="17">
        <f t="shared" si="40"/>
        <v>12.712935216023034</v>
      </c>
      <c r="X260" s="17">
        <f t="shared" si="41"/>
        <v>127.12935216023034</v>
      </c>
    </row>
    <row r="261" spans="11:24" x14ac:dyDescent="0.25">
      <c r="K261" s="70">
        <v>2520</v>
      </c>
      <c r="L261" s="39">
        <f t="shared" si="36"/>
        <v>2520</v>
      </c>
      <c r="M261" s="72">
        <f t="shared" si="37"/>
        <v>0.28767123287671231</v>
      </c>
      <c r="N261" s="72">
        <f t="shared" si="38"/>
        <v>0.20804560605119815</v>
      </c>
      <c r="O261" s="39">
        <f t="shared" si="35"/>
        <v>0.32808988764044944</v>
      </c>
      <c r="P261" s="39">
        <f>IF(AND(Eingabe!$B$37&gt;1,$M261&lt;=C$55),C$56,O261)</f>
        <v>0.32808988764044944</v>
      </c>
      <c r="Q261" s="39">
        <f>IF(AND(Eingabe!$B$37&gt;2,$M261&lt;=D$55),D$56,P261)</f>
        <v>0.32808988764044944</v>
      </c>
      <c r="R261" s="39">
        <f>IF(AND(Eingabe!$B$37&gt;3,$M261&lt;=E$55),E$56,Q261)</f>
        <v>0.32808988764044944</v>
      </c>
      <c r="S261" s="39">
        <f>IF(AND(Eingabe!$B$37&gt;4,$M261&lt;=F$55),F$56,R261)</f>
        <v>0.32808988764044944</v>
      </c>
      <c r="T261" s="39">
        <f>IF(AND(Eingabe!$B$37&gt;5,$M261&lt;=G$55),G$56,S261)</f>
        <v>0.32808988764044944</v>
      </c>
      <c r="U261" s="17">
        <f t="shared" si="39"/>
        <v>126.82232149696326</v>
      </c>
      <c r="V261" s="17">
        <f t="shared" si="42"/>
        <v>126.82232149696172</v>
      </c>
      <c r="W261" s="17">
        <f t="shared" si="40"/>
        <v>12.682232149696326</v>
      </c>
      <c r="X261" s="17">
        <f t="shared" si="41"/>
        <v>126.82232149696326</v>
      </c>
    </row>
    <row r="262" spans="11:24" x14ac:dyDescent="0.25">
      <c r="K262" s="70">
        <v>2530</v>
      </c>
      <c r="L262" s="39">
        <f t="shared" si="36"/>
        <v>2530</v>
      </c>
      <c r="M262" s="72">
        <f t="shared" si="37"/>
        <v>0.28881278538812788</v>
      </c>
      <c r="N262" s="72">
        <f t="shared" si="38"/>
        <v>0.20754361387758002</v>
      </c>
      <c r="O262" s="39">
        <f t="shared" si="35"/>
        <v>0.32808988764044944</v>
      </c>
      <c r="P262" s="39">
        <f>IF(AND(Eingabe!$B$37&gt;1,$M262&lt;=C$55),C$56,O262)</f>
        <v>0.32808988764044944</v>
      </c>
      <c r="Q262" s="39">
        <f>IF(AND(Eingabe!$B$37&gt;2,$M262&lt;=D$55),D$56,P262)</f>
        <v>0.32808988764044944</v>
      </c>
      <c r="R262" s="39">
        <f>IF(AND(Eingabe!$B$37&gt;3,$M262&lt;=E$55),E$56,Q262)</f>
        <v>0.32808988764044944</v>
      </c>
      <c r="S262" s="39">
        <f>IF(AND(Eingabe!$B$37&gt;4,$M262&lt;=F$55),F$56,R262)</f>
        <v>0.32808988764044944</v>
      </c>
      <c r="T262" s="39">
        <f>IF(AND(Eingabe!$B$37&gt;5,$M262&lt;=G$55),G$56,S262)</f>
        <v>0.32808988764044944</v>
      </c>
      <c r="U262" s="17">
        <f t="shared" si="39"/>
        <v>126.51631256920973</v>
      </c>
      <c r="V262" s="17">
        <f t="shared" si="42"/>
        <v>126.51631256921436</v>
      </c>
      <c r="W262" s="17">
        <f t="shared" si="40"/>
        <v>12.651631256920973</v>
      </c>
      <c r="X262" s="17">
        <f t="shared" si="41"/>
        <v>126.51631256920973</v>
      </c>
    </row>
    <row r="263" spans="11:24" x14ac:dyDescent="0.25">
      <c r="K263" s="70">
        <v>2540</v>
      </c>
      <c r="L263" s="39">
        <f t="shared" si="36"/>
        <v>2540</v>
      </c>
      <c r="M263" s="72">
        <f t="shared" si="37"/>
        <v>0.28995433789954339</v>
      </c>
      <c r="N263" s="72">
        <f t="shared" si="38"/>
        <v>0.20704328563970342</v>
      </c>
      <c r="O263" s="39">
        <f t="shared" si="35"/>
        <v>0.32808988764044944</v>
      </c>
      <c r="P263" s="39">
        <f>IF(AND(Eingabe!$B$37&gt;1,$M263&lt;=C$55),C$56,O263)</f>
        <v>0.32808988764044944</v>
      </c>
      <c r="Q263" s="39">
        <f>IF(AND(Eingabe!$B$37&gt;2,$M263&lt;=D$55),D$56,P263)</f>
        <v>0.32808988764044944</v>
      </c>
      <c r="R263" s="39">
        <f>IF(AND(Eingabe!$B$37&gt;3,$M263&lt;=E$55),E$56,Q263)</f>
        <v>0.32808988764044944</v>
      </c>
      <c r="S263" s="39">
        <f>IF(AND(Eingabe!$B$37&gt;4,$M263&lt;=F$55),F$56,R263)</f>
        <v>0.32808988764044944</v>
      </c>
      <c r="T263" s="39">
        <f>IF(AND(Eingabe!$B$37&gt;5,$M263&lt;=G$55),G$56,S263)</f>
        <v>0.32808988764044944</v>
      </c>
      <c r="U263" s="17">
        <f t="shared" si="39"/>
        <v>126.21131795844934</v>
      </c>
      <c r="V263" s="17">
        <f t="shared" si="42"/>
        <v>126.21131795844779</v>
      </c>
      <c r="W263" s="17">
        <f t="shared" si="40"/>
        <v>12.621131795844935</v>
      </c>
      <c r="X263" s="17">
        <f t="shared" si="41"/>
        <v>126.21131795844934</v>
      </c>
    </row>
    <row r="264" spans="11:24" x14ac:dyDescent="0.25">
      <c r="K264" s="70">
        <v>2550</v>
      </c>
      <c r="L264" s="39">
        <f t="shared" si="36"/>
        <v>2550</v>
      </c>
      <c r="M264" s="72">
        <f t="shared" si="37"/>
        <v>0.2910958904109589</v>
      </c>
      <c r="N264" s="72">
        <f t="shared" si="38"/>
        <v>0.20654460930370799</v>
      </c>
      <c r="O264" s="39">
        <f t="shared" si="35"/>
        <v>0.32808988764044944</v>
      </c>
      <c r="P264" s="39">
        <f>IF(AND(Eingabe!$B$37&gt;1,$M264&lt;=C$55),C$56,O264)</f>
        <v>0.32808988764044944</v>
      </c>
      <c r="Q264" s="39">
        <f>IF(AND(Eingabe!$B$37&gt;2,$M264&lt;=D$55),D$56,P264)</f>
        <v>0.32808988764044944</v>
      </c>
      <c r="R264" s="39">
        <f>IF(AND(Eingabe!$B$37&gt;3,$M264&lt;=E$55),E$56,Q264)</f>
        <v>0.32808988764044944</v>
      </c>
      <c r="S264" s="39">
        <f>IF(AND(Eingabe!$B$37&gt;4,$M264&lt;=F$55),F$56,R264)</f>
        <v>0.32808988764044944</v>
      </c>
      <c r="T264" s="39">
        <f>IF(AND(Eingabe!$B$37&gt;5,$M264&lt;=G$55),G$56,S264)</f>
        <v>0.32808988764044944</v>
      </c>
      <c r="U264" s="17">
        <f t="shared" si="39"/>
        <v>125.90733032897269</v>
      </c>
      <c r="V264" s="17">
        <f t="shared" si="42"/>
        <v>125.90733032897114</v>
      </c>
      <c r="W264" s="17">
        <f t="shared" si="40"/>
        <v>12.590733032897269</v>
      </c>
      <c r="X264" s="17">
        <f t="shared" si="41"/>
        <v>125.90733032897269</v>
      </c>
    </row>
    <row r="265" spans="11:24" x14ac:dyDescent="0.25">
      <c r="K265" s="70">
        <v>2560</v>
      </c>
      <c r="L265" s="39">
        <f t="shared" si="36"/>
        <v>2560</v>
      </c>
      <c r="M265" s="72">
        <f t="shared" si="37"/>
        <v>0.29223744292237441</v>
      </c>
      <c r="N265" s="72">
        <f t="shared" si="38"/>
        <v>0.20604757296953757</v>
      </c>
      <c r="O265" s="39">
        <f t="shared" ref="O265:O328" si="43">IF(K265&lt;$B$51,$B$57,0)</f>
        <v>0.32808988764044944</v>
      </c>
      <c r="P265" s="39">
        <f>IF(AND(Eingabe!$B$37&gt;1,$M265&lt;=C$55),C$56,O265)</f>
        <v>0.32808988764044944</v>
      </c>
      <c r="Q265" s="39">
        <f>IF(AND(Eingabe!$B$37&gt;2,$M265&lt;=D$55),D$56,P265)</f>
        <v>0.32808988764044944</v>
      </c>
      <c r="R265" s="39">
        <f>IF(AND(Eingabe!$B$37&gt;3,$M265&lt;=E$55),E$56,Q265)</f>
        <v>0.32808988764044944</v>
      </c>
      <c r="S265" s="39">
        <f>IF(AND(Eingabe!$B$37&gt;4,$M265&lt;=F$55),F$56,R265)</f>
        <v>0.32808988764044944</v>
      </c>
      <c r="T265" s="39">
        <f>IF(AND(Eingabe!$B$37&gt;5,$M265&lt;=G$55),G$56,S265)</f>
        <v>0.32808988764044944</v>
      </c>
      <c r="U265" s="17">
        <f t="shared" si="39"/>
        <v>125.60434242663591</v>
      </c>
      <c r="V265" s="17">
        <f t="shared" si="42"/>
        <v>125.60434242663439</v>
      </c>
      <c r="W265" s="17">
        <f t="shared" si="40"/>
        <v>12.560434242663591</v>
      </c>
      <c r="X265" s="17">
        <f t="shared" si="41"/>
        <v>125.60434242663591</v>
      </c>
    </row>
    <row r="266" spans="11:24" x14ac:dyDescent="0.25">
      <c r="K266" s="70">
        <v>2570</v>
      </c>
      <c r="L266" s="39">
        <f t="shared" ref="L266:L329" si="44">IF(K266&gt;$B$10,$B$10,K266)</f>
        <v>2570</v>
      </c>
      <c r="M266" s="72">
        <f t="shared" ref="M266:M329" si="45">L266/$B$10</f>
        <v>0.29337899543378998</v>
      </c>
      <c r="N266" s="72">
        <f t="shared" ref="N266:N329" si="46">IF(M266=1,0,1-$G$11*M266^$G$10)</f>
        <v>0.20555216486893713</v>
      </c>
      <c r="O266" s="39">
        <f t="shared" si="43"/>
        <v>0.32808988764044944</v>
      </c>
      <c r="P266" s="39">
        <f>IF(AND(Eingabe!$B$37&gt;1,$M266&lt;=C$55),C$56,O266)</f>
        <v>0.32808988764044944</v>
      </c>
      <c r="Q266" s="39">
        <f>IF(AND(Eingabe!$B$37&gt;2,$M266&lt;=D$55),D$56,P266)</f>
        <v>0.32808988764044944</v>
      </c>
      <c r="R266" s="39">
        <f>IF(AND(Eingabe!$B$37&gt;3,$M266&lt;=E$55),E$56,Q266)</f>
        <v>0.32808988764044944</v>
      </c>
      <c r="S266" s="39">
        <f>IF(AND(Eingabe!$B$37&gt;4,$M266&lt;=F$55),F$56,R266)</f>
        <v>0.32808988764044944</v>
      </c>
      <c r="T266" s="39">
        <f>IF(AND(Eingabe!$B$37&gt;5,$M266&lt;=G$55),G$56,S266)</f>
        <v>0.32808988764044944</v>
      </c>
      <c r="U266" s="17">
        <f t="shared" ref="U266:U329" si="47">N266*$B$8*10</f>
        <v>125.30234707763975</v>
      </c>
      <c r="V266" s="17">
        <f t="shared" si="42"/>
        <v>125.30234707764433</v>
      </c>
      <c r="W266" s="17">
        <f t="shared" ref="W266:W329" si="48">N266*$B$8</f>
        <v>12.530234707763976</v>
      </c>
      <c r="X266" s="17">
        <f t="shared" ref="X266:X329" si="49">W266*10</f>
        <v>125.30234707763975</v>
      </c>
    </row>
    <row r="267" spans="11:24" x14ac:dyDescent="0.25">
      <c r="K267" s="70">
        <v>2580</v>
      </c>
      <c r="L267" s="39">
        <f t="shared" si="44"/>
        <v>2580</v>
      </c>
      <c r="M267" s="72">
        <f t="shared" si="45"/>
        <v>0.29452054794520549</v>
      </c>
      <c r="N267" s="72">
        <f t="shared" si="46"/>
        <v>0.20505837336348587</v>
      </c>
      <c r="O267" s="39">
        <f t="shared" si="43"/>
        <v>0.32808988764044944</v>
      </c>
      <c r="P267" s="39">
        <f>IF(AND(Eingabe!$B$37&gt;1,$M267&lt;=C$55),C$56,O267)</f>
        <v>0.32808988764044944</v>
      </c>
      <c r="Q267" s="39">
        <f>IF(AND(Eingabe!$B$37&gt;2,$M267&lt;=D$55),D$56,P267)</f>
        <v>0.32808988764044944</v>
      </c>
      <c r="R267" s="39">
        <f>IF(AND(Eingabe!$B$37&gt;3,$M267&lt;=E$55),E$56,Q267)</f>
        <v>0.32808988764044944</v>
      </c>
      <c r="S267" s="39">
        <f>IF(AND(Eingabe!$B$37&gt;4,$M267&lt;=F$55),F$56,R267)</f>
        <v>0.32808988764044944</v>
      </c>
      <c r="T267" s="39">
        <f>IF(AND(Eingabe!$B$37&gt;5,$M267&lt;=G$55),G$56,S267)</f>
        <v>0.32808988764044944</v>
      </c>
      <c r="U267" s="17">
        <f t="shared" si="47"/>
        <v>125.00133718733042</v>
      </c>
      <c r="V267" s="17">
        <f t="shared" ref="V267:V330" si="50">(M267-M266)*$B$10*N267*$B$8</f>
        <v>125.00133718732889</v>
      </c>
      <c r="W267" s="17">
        <f t="shared" si="48"/>
        <v>12.500133718733043</v>
      </c>
      <c r="X267" s="17">
        <f t="shared" si="49"/>
        <v>125.00133718733042</v>
      </c>
    </row>
    <row r="268" spans="11:24" x14ac:dyDescent="0.25">
      <c r="K268" s="70">
        <v>2590</v>
      </c>
      <c r="L268" s="39">
        <f t="shared" si="44"/>
        <v>2590</v>
      </c>
      <c r="M268" s="72">
        <f t="shared" si="45"/>
        <v>0.295662100456621</v>
      </c>
      <c r="N268" s="72">
        <f t="shared" si="46"/>
        <v>0.20456618694266882</v>
      </c>
      <c r="O268" s="39">
        <f t="shared" si="43"/>
        <v>0.32808988764044944</v>
      </c>
      <c r="P268" s="39">
        <f>IF(AND(Eingabe!$B$37&gt;1,$M268&lt;=C$55),C$56,O268)</f>
        <v>0.32808988764044944</v>
      </c>
      <c r="Q268" s="39">
        <f>IF(AND(Eingabe!$B$37&gt;2,$M268&lt;=D$55),D$56,P268)</f>
        <v>0.32808988764044944</v>
      </c>
      <c r="R268" s="39">
        <f>IF(AND(Eingabe!$B$37&gt;3,$M268&lt;=E$55),E$56,Q268)</f>
        <v>0.32808988764044944</v>
      </c>
      <c r="S268" s="39">
        <f>IF(AND(Eingabe!$B$37&gt;4,$M268&lt;=F$55),F$56,R268)</f>
        <v>0.32808988764044944</v>
      </c>
      <c r="T268" s="39">
        <f>IF(AND(Eingabe!$B$37&gt;5,$M268&lt;=G$55),G$56,S268)</f>
        <v>0.32808988764044944</v>
      </c>
      <c r="U268" s="17">
        <f t="shared" si="47"/>
        <v>124.70130573902415</v>
      </c>
      <c r="V268" s="17">
        <f t="shared" si="50"/>
        <v>124.70130573902262</v>
      </c>
      <c r="W268" s="17">
        <f t="shared" si="48"/>
        <v>12.470130573902415</v>
      </c>
      <c r="X268" s="17">
        <f t="shared" si="49"/>
        <v>124.70130573902415</v>
      </c>
    </row>
    <row r="269" spans="11:24" x14ac:dyDescent="0.25">
      <c r="K269" s="70">
        <v>2600</v>
      </c>
      <c r="L269" s="39">
        <f t="shared" si="44"/>
        <v>2600</v>
      </c>
      <c r="M269" s="72">
        <f t="shared" si="45"/>
        <v>0.29680365296803651</v>
      </c>
      <c r="N269" s="72">
        <f t="shared" si="46"/>
        <v>0.20407559422198251</v>
      </c>
      <c r="O269" s="39">
        <f t="shared" si="43"/>
        <v>0.32808988764044944</v>
      </c>
      <c r="P269" s="39">
        <f>IF(AND(Eingabe!$B$37&gt;1,$M269&lt;=C$55),C$56,O269)</f>
        <v>0.32808988764044944</v>
      </c>
      <c r="Q269" s="39">
        <f>IF(AND(Eingabe!$B$37&gt;2,$M269&lt;=D$55),D$56,P269)</f>
        <v>0.32808988764044944</v>
      </c>
      <c r="R269" s="39">
        <f>IF(AND(Eingabe!$B$37&gt;3,$M269&lt;=E$55),E$56,Q269)</f>
        <v>0.32808988764044944</v>
      </c>
      <c r="S269" s="39">
        <f>IF(AND(Eingabe!$B$37&gt;4,$M269&lt;=F$55),F$56,R269)</f>
        <v>0.32808988764044944</v>
      </c>
      <c r="T269" s="39">
        <f>IF(AND(Eingabe!$B$37&gt;5,$M269&lt;=G$55),G$56,S269)</f>
        <v>0.32808988764044944</v>
      </c>
      <c r="U269" s="17">
        <f t="shared" si="47"/>
        <v>124.40224579285236</v>
      </c>
      <c r="V269" s="17">
        <f t="shared" si="50"/>
        <v>124.40224579285083</v>
      </c>
      <c r="W269" s="17">
        <f t="shared" si="48"/>
        <v>12.440224579285236</v>
      </c>
      <c r="X269" s="17">
        <f t="shared" si="49"/>
        <v>124.40224579285236</v>
      </c>
    </row>
    <row r="270" spans="11:24" x14ac:dyDescent="0.25">
      <c r="K270" s="70">
        <v>2610</v>
      </c>
      <c r="L270" s="39">
        <f t="shared" si="44"/>
        <v>2610</v>
      </c>
      <c r="M270" s="72">
        <f t="shared" si="45"/>
        <v>0.29794520547945208</v>
      </c>
      <c r="N270" s="72">
        <f t="shared" si="46"/>
        <v>0.20358658394107798</v>
      </c>
      <c r="O270" s="39">
        <f t="shared" si="43"/>
        <v>0.32808988764044944</v>
      </c>
      <c r="P270" s="39">
        <f>IF(AND(Eingabe!$B$37&gt;1,$M270&lt;=C$55),C$56,O270)</f>
        <v>0.32808988764044944</v>
      </c>
      <c r="Q270" s="39">
        <f>IF(AND(Eingabe!$B$37&gt;2,$M270&lt;=D$55),D$56,P270)</f>
        <v>0.32808988764044944</v>
      </c>
      <c r="R270" s="39">
        <f>IF(AND(Eingabe!$B$37&gt;3,$M270&lt;=E$55),E$56,Q270)</f>
        <v>0.32808988764044944</v>
      </c>
      <c r="S270" s="39">
        <f>IF(AND(Eingabe!$B$37&gt;4,$M270&lt;=F$55),F$56,R270)</f>
        <v>0.32808988764044944</v>
      </c>
      <c r="T270" s="39">
        <f>IF(AND(Eingabe!$B$37&gt;5,$M270&lt;=G$55),G$56,S270)</f>
        <v>0.32808988764044944</v>
      </c>
      <c r="U270" s="17">
        <f t="shared" si="47"/>
        <v>124.10415048462973</v>
      </c>
      <c r="V270" s="17">
        <f t="shared" si="50"/>
        <v>124.10415048463425</v>
      </c>
      <c r="W270" s="17">
        <f t="shared" si="48"/>
        <v>12.410415048462973</v>
      </c>
      <c r="X270" s="17">
        <f t="shared" si="49"/>
        <v>124.10415048462973</v>
      </c>
    </row>
    <row r="271" spans="11:24" x14ac:dyDescent="0.25">
      <c r="K271" s="70">
        <v>2620</v>
      </c>
      <c r="L271" s="39">
        <f t="shared" si="44"/>
        <v>2620</v>
      </c>
      <c r="M271" s="72">
        <f t="shared" si="45"/>
        <v>0.29908675799086759</v>
      </c>
      <c r="N271" s="72">
        <f t="shared" si="46"/>
        <v>0.20309914496193593</v>
      </c>
      <c r="O271" s="39">
        <f t="shared" si="43"/>
        <v>0.32808988764044944</v>
      </c>
      <c r="P271" s="39">
        <f>IF(AND(Eingabe!$B$37&gt;1,$M271&lt;=C$55),C$56,O271)</f>
        <v>0.32808988764044944</v>
      </c>
      <c r="Q271" s="39">
        <f>IF(AND(Eingabe!$B$37&gt;2,$M271&lt;=D$55),D$56,P271)</f>
        <v>0.32808988764044944</v>
      </c>
      <c r="R271" s="39">
        <f>IF(AND(Eingabe!$B$37&gt;3,$M271&lt;=E$55),E$56,Q271)</f>
        <v>0.32808988764044944</v>
      </c>
      <c r="S271" s="39">
        <f>IF(AND(Eingabe!$B$37&gt;4,$M271&lt;=F$55),F$56,R271)</f>
        <v>0.32808988764044944</v>
      </c>
      <c r="T271" s="39">
        <f>IF(AND(Eingabe!$B$37&gt;5,$M271&lt;=G$55),G$56,S271)</f>
        <v>0.32808988764044944</v>
      </c>
      <c r="U271" s="17">
        <f t="shared" si="47"/>
        <v>123.80701302474178</v>
      </c>
      <c r="V271" s="17">
        <f t="shared" si="50"/>
        <v>123.80701302474026</v>
      </c>
      <c r="W271" s="17">
        <f t="shared" si="48"/>
        <v>12.380701302474177</v>
      </c>
      <c r="X271" s="17">
        <f t="shared" si="49"/>
        <v>123.80701302474178</v>
      </c>
    </row>
    <row r="272" spans="11:24" x14ac:dyDescent="0.25">
      <c r="K272" s="70">
        <v>2630</v>
      </c>
      <c r="L272" s="39">
        <f t="shared" si="44"/>
        <v>2630</v>
      </c>
      <c r="M272" s="72">
        <f t="shared" si="45"/>
        <v>0.3002283105022831</v>
      </c>
      <c r="N272" s="72">
        <f t="shared" si="46"/>
        <v>0.20261326626707765</v>
      </c>
      <c r="O272" s="39">
        <f t="shared" si="43"/>
        <v>0.32808988764044944</v>
      </c>
      <c r="P272" s="39">
        <f>IF(AND(Eingabe!$B$37&gt;1,$M272&lt;=C$55),C$56,O272)</f>
        <v>0.32808988764044944</v>
      </c>
      <c r="Q272" s="39">
        <f>IF(AND(Eingabe!$B$37&gt;2,$M272&lt;=D$55),D$56,P272)</f>
        <v>0.32808988764044944</v>
      </c>
      <c r="R272" s="39">
        <f>IF(AND(Eingabe!$B$37&gt;3,$M272&lt;=E$55),E$56,Q272)</f>
        <v>0.32808988764044944</v>
      </c>
      <c r="S272" s="39">
        <f>IF(AND(Eingabe!$B$37&gt;4,$M272&lt;=F$55),F$56,R272)</f>
        <v>0.32808988764044944</v>
      </c>
      <c r="T272" s="39">
        <f>IF(AND(Eingabe!$B$37&gt;5,$M272&lt;=G$55),G$56,S272)</f>
        <v>0.32808988764044944</v>
      </c>
      <c r="U272" s="17">
        <f t="shared" si="47"/>
        <v>123.51082669705418</v>
      </c>
      <c r="V272" s="17">
        <f t="shared" si="50"/>
        <v>123.51082669705268</v>
      </c>
      <c r="W272" s="17">
        <f t="shared" si="48"/>
        <v>12.351082669705418</v>
      </c>
      <c r="X272" s="17">
        <f t="shared" si="49"/>
        <v>123.51082669705418</v>
      </c>
    </row>
    <row r="273" spans="11:24" x14ac:dyDescent="0.25">
      <c r="K273" s="70">
        <v>2640</v>
      </c>
      <c r="L273" s="39">
        <f t="shared" si="44"/>
        <v>2640</v>
      </c>
      <c r="M273" s="72">
        <f t="shared" si="45"/>
        <v>0.30136986301369861</v>
      </c>
      <c r="N273" s="72">
        <f t="shared" si="46"/>
        <v>0.2021289369578072</v>
      </c>
      <c r="O273" s="39">
        <f t="shared" si="43"/>
        <v>0.32808988764044944</v>
      </c>
      <c r="P273" s="39">
        <f>IF(AND(Eingabe!$B$37&gt;1,$M273&lt;=C$55),C$56,O273)</f>
        <v>0.32808988764044944</v>
      </c>
      <c r="Q273" s="39">
        <f>IF(AND(Eingabe!$B$37&gt;2,$M273&lt;=D$55),D$56,P273)</f>
        <v>0.32808988764044944</v>
      </c>
      <c r="R273" s="39">
        <f>IF(AND(Eingabe!$B$37&gt;3,$M273&lt;=E$55),E$56,Q273)</f>
        <v>0.32808988764044944</v>
      </c>
      <c r="S273" s="39">
        <f>IF(AND(Eingabe!$B$37&gt;4,$M273&lt;=F$55),F$56,R273)</f>
        <v>0.32808988764044944</v>
      </c>
      <c r="T273" s="39">
        <f>IF(AND(Eingabe!$B$37&gt;5,$M273&lt;=G$55),G$56,S273)</f>
        <v>0.32808988764044944</v>
      </c>
      <c r="U273" s="17">
        <f t="shared" si="47"/>
        <v>123.21558485784138</v>
      </c>
      <c r="V273" s="17">
        <f t="shared" si="50"/>
        <v>123.21558485783986</v>
      </c>
      <c r="W273" s="17">
        <f t="shared" si="48"/>
        <v>12.321558485784138</v>
      </c>
      <c r="X273" s="17">
        <f t="shared" si="49"/>
        <v>123.21558485784138</v>
      </c>
    </row>
    <row r="274" spans="11:24" x14ac:dyDescent="0.25">
      <c r="K274" s="70">
        <v>2650</v>
      </c>
      <c r="L274" s="39">
        <f t="shared" si="44"/>
        <v>2650</v>
      </c>
      <c r="M274" s="72">
        <f t="shared" si="45"/>
        <v>0.30251141552511418</v>
      </c>
      <c r="N274" s="72">
        <f t="shared" si="46"/>
        <v>0.20164614625248656</v>
      </c>
      <c r="O274" s="39">
        <f t="shared" si="43"/>
        <v>0.32808988764044944</v>
      </c>
      <c r="P274" s="39">
        <f>IF(AND(Eingabe!$B$37&gt;1,$M274&lt;=C$55),C$56,O274)</f>
        <v>0.32808988764044944</v>
      </c>
      <c r="Q274" s="39">
        <f>IF(AND(Eingabe!$B$37&gt;2,$M274&lt;=D$55),D$56,P274)</f>
        <v>0.32808988764044944</v>
      </c>
      <c r="R274" s="39">
        <f>IF(AND(Eingabe!$B$37&gt;3,$M274&lt;=E$55),E$56,Q274)</f>
        <v>0.32808988764044944</v>
      </c>
      <c r="S274" s="39">
        <f>IF(AND(Eingabe!$B$37&gt;4,$M274&lt;=F$55),F$56,R274)</f>
        <v>0.32808988764044944</v>
      </c>
      <c r="T274" s="39">
        <f>IF(AND(Eingabe!$B$37&gt;5,$M274&lt;=G$55),G$56,S274)</f>
        <v>0.32808988764044944</v>
      </c>
      <c r="U274" s="17">
        <f t="shared" si="47"/>
        <v>122.92128093473495</v>
      </c>
      <c r="V274" s="17">
        <f t="shared" si="50"/>
        <v>122.92128093473943</v>
      </c>
      <c r="W274" s="17">
        <f t="shared" si="48"/>
        <v>12.292128093473496</v>
      </c>
      <c r="X274" s="17">
        <f t="shared" si="49"/>
        <v>122.92128093473495</v>
      </c>
    </row>
    <row r="275" spans="11:24" x14ac:dyDescent="0.25">
      <c r="K275" s="70">
        <v>2660</v>
      </c>
      <c r="L275" s="39">
        <f t="shared" si="44"/>
        <v>2660</v>
      </c>
      <c r="M275" s="72">
        <f t="shared" si="45"/>
        <v>0.30365296803652969</v>
      </c>
      <c r="N275" s="72">
        <f t="shared" si="46"/>
        <v>0.20116488348484207</v>
      </c>
      <c r="O275" s="39">
        <f t="shared" si="43"/>
        <v>0.32808988764044944</v>
      </c>
      <c r="P275" s="39">
        <f>IF(AND(Eingabe!$B$37&gt;1,$M275&lt;=C$55),C$56,O275)</f>
        <v>0.32808988764044944</v>
      </c>
      <c r="Q275" s="39">
        <f>IF(AND(Eingabe!$B$37&gt;2,$M275&lt;=D$55),D$56,P275)</f>
        <v>0.32808988764044944</v>
      </c>
      <c r="R275" s="39">
        <f>IF(AND(Eingabe!$B$37&gt;3,$M275&lt;=E$55),E$56,Q275)</f>
        <v>0.32808988764044944</v>
      </c>
      <c r="S275" s="39">
        <f>IF(AND(Eingabe!$B$37&gt;4,$M275&lt;=F$55),F$56,R275)</f>
        <v>0.32808988764044944</v>
      </c>
      <c r="T275" s="39">
        <f>IF(AND(Eingabe!$B$37&gt;5,$M275&lt;=G$55),G$56,S275)</f>
        <v>0.32808988764044944</v>
      </c>
      <c r="U275" s="17">
        <f t="shared" si="47"/>
        <v>122.6279084256914</v>
      </c>
      <c r="V275" s="17">
        <f t="shared" si="50"/>
        <v>122.62790842568988</v>
      </c>
      <c r="W275" s="17">
        <f t="shared" si="48"/>
        <v>12.262790842569141</v>
      </c>
      <c r="X275" s="17">
        <f t="shared" si="49"/>
        <v>122.6279084256914</v>
      </c>
    </row>
    <row r="276" spans="11:24" x14ac:dyDescent="0.25">
      <c r="K276" s="70">
        <v>2670</v>
      </c>
      <c r="L276" s="39">
        <f t="shared" si="44"/>
        <v>2670</v>
      </c>
      <c r="M276" s="72">
        <f t="shared" si="45"/>
        <v>0.3047945205479452</v>
      </c>
      <c r="N276" s="72">
        <f t="shared" si="46"/>
        <v>0.20068513810230171</v>
      </c>
      <c r="O276" s="39">
        <f t="shared" si="43"/>
        <v>0.32808988764044944</v>
      </c>
      <c r="P276" s="39">
        <f>IF(AND(Eingabe!$B$37&gt;1,$M276&lt;=C$55),C$56,O276)</f>
        <v>0.32808988764044944</v>
      </c>
      <c r="Q276" s="39">
        <f>IF(AND(Eingabe!$B$37&gt;2,$M276&lt;=D$55),D$56,P276)</f>
        <v>0.32808988764044944</v>
      </c>
      <c r="R276" s="39">
        <f>IF(AND(Eingabe!$B$37&gt;3,$M276&lt;=E$55),E$56,Q276)</f>
        <v>0.32808988764044944</v>
      </c>
      <c r="S276" s="39">
        <f>IF(AND(Eingabe!$B$37&gt;4,$M276&lt;=F$55),F$56,R276)</f>
        <v>0.32808988764044944</v>
      </c>
      <c r="T276" s="39">
        <f>IF(AND(Eingabe!$B$37&gt;5,$M276&lt;=G$55),G$56,S276)</f>
        <v>0.32808988764044944</v>
      </c>
      <c r="U276" s="17">
        <f t="shared" si="47"/>
        <v>122.33546089797844</v>
      </c>
      <c r="V276" s="17">
        <f t="shared" si="50"/>
        <v>122.33546089797694</v>
      </c>
      <c r="W276" s="17">
        <f t="shared" si="48"/>
        <v>12.233546089797844</v>
      </c>
      <c r="X276" s="17">
        <f t="shared" si="49"/>
        <v>122.33546089797844</v>
      </c>
    </row>
    <row r="277" spans="11:24" x14ac:dyDescent="0.25">
      <c r="K277" s="70">
        <v>2680</v>
      </c>
      <c r="L277" s="39">
        <f t="shared" si="44"/>
        <v>2680</v>
      </c>
      <c r="M277" s="72">
        <f t="shared" si="45"/>
        <v>0.30593607305936071</v>
      </c>
      <c r="N277" s="72">
        <f t="shared" si="46"/>
        <v>0.20020689966436245</v>
      </c>
      <c r="O277" s="39">
        <f t="shared" si="43"/>
        <v>0.32808988764044944</v>
      </c>
      <c r="P277" s="39">
        <f>IF(AND(Eingabe!$B$37&gt;1,$M277&lt;=C$55),C$56,O277)</f>
        <v>0.32808988764044944</v>
      </c>
      <c r="Q277" s="39">
        <f>IF(AND(Eingabe!$B$37&gt;2,$M277&lt;=D$55),D$56,P277)</f>
        <v>0.32808988764044944</v>
      </c>
      <c r="R277" s="39">
        <f>IF(AND(Eingabe!$B$37&gt;3,$M277&lt;=E$55),E$56,Q277)</f>
        <v>0.32808988764044944</v>
      </c>
      <c r="S277" s="39">
        <f>IF(AND(Eingabe!$B$37&gt;4,$M277&lt;=F$55),F$56,R277)</f>
        <v>0.32808988764044944</v>
      </c>
      <c r="T277" s="39">
        <f>IF(AND(Eingabe!$B$37&gt;5,$M277&lt;=G$55),G$56,S277)</f>
        <v>0.32808988764044944</v>
      </c>
      <c r="U277" s="17">
        <f t="shared" si="47"/>
        <v>122.04393198717986</v>
      </c>
      <c r="V277" s="17">
        <f t="shared" si="50"/>
        <v>122.04393198717837</v>
      </c>
      <c r="W277" s="17">
        <f t="shared" si="48"/>
        <v>12.204393198717986</v>
      </c>
      <c r="X277" s="17">
        <f t="shared" si="49"/>
        <v>122.04393198717986</v>
      </c>
    </row>
    <row r="278" spans="11:24" x14ac:dyDescent="0.25">
      <c r="K278" s="70">
        <v>2690</v>
      </c>
      <c r="L278" s="39">
        <f t="shared" si="44"/>
        <v>2690</v>
      </c>
      <c r="M278" s="72">
        <f t="shared" si="45"/>
        <v>0.30707762557077628</v>
      </c>
      <c r="N278" s="72">
        <f t="shared" si="46"/>
        <v>0.19973015784098669</v>
      </c>
      <c r="O278" s="39">
        <f t="shared" si="43"/>
        <v>0.32808988764044944</v>
      </c>
      <c r="P278" s="39">
        <f>IF(AND(Eingabe!$B$37&gt;1,$M278&lt;=C$55),C$56,O278)</f>
        <v>0.32808988764044944</v>
      </c>
      <c r="Q278" s="39">
        <f>IF(AND(Eingabe!$B$37&gt;2,$M278&lt;=D$55),D$56,P278)</f>
        <v>0.32808988764044944</v>
      </c>
      <c r="R278" s="39">
        <f>IF(AND(Eingabe!$B$37&gt;3,$M278&lt;=E$55),E$56,Q278)</f>
        <v>0.32808988764044944</v>
      </c>
      <c r="S278" s="39">
        <f>IF(AND(Eingabe!$B$37&gt;4,$M278&lt;=F$55),F$56,R278)</f>
        <v>0.32808988764044944</v>
      </c>
      <c r="T278" s="39">
        <f>IF(AND(Eingabe!$B$37&gt;5,$M278&lt;=G$55),G$56,S278)</f>
        <v>0.32808988764044944</v>
      </c>
      <c r="U278" s="17">
        <f t="shared" si="47"/>
        <v>121.75331539621791</v>
      </c>
      <c r="V278" s="17">
        <f t="shared" si="50"/>
        <v>121.75331539622235</v>
      </c>
      <c r="W278" s="17">
        <f t="shared" si="48"/>
        <v>12.175331539621791</v>
      </c>
      <c r="X278" s="17">
        <f t="shared" si="49"/>
        <v>121.75331539621791</v>
      </c>
    </row>
    <row r="279" spans="11:24" x14ac:dyDescent="0.25">
      <c r="K279" s="70">
        <v>2700</v>
      </c>
      <c r="L279" s="39">
        <f t="shared" si="44"/>
        <v>2700</v>
      </c>
      <c r="M279" s="72">
        <f t="shared" si="45"/>
        <v>0.30821917808219179</v>
      </c>
      <c r="N279" s="72">
        <f t="shared" si="46"/>
        <v>0.19925490241102828</v>
      </c>
      <c r="O279" s="39">
        <f t="shared" si="43"/>
        <v>0.32808988764044944</v>
      </c>
      <c r="P279" s="39">
        <f>IF(AND(Eingabe!$B$37&gt;1,$M279&lt;=C$55),C$56,O279)</f>
        <v>0.32808988764044944</v>
      </c>
      <c r="Q279" s="39">
        <f>IF(AND(Eingabe!$B$37&gt;2,$M279&lt;=D$55),D$56,P279)</f>
        <v>0.32808988764044944</v>
      </c>
      <c r="R279" s="39">
        <f>IF(AND(Eingabe!$B$37&gt;3,$M279&lt;=E$55),E$56,Q279)</f>
        <v>0.32808988764044944</v>
      </c>
      <c r="S279" s="39">
        <f>IF(AND(Eingabe!$B$37&gt;4,$M279&lt;=F$55),F$56,R279)</f>
        <v>0.32808988764044944</v>
      </c>
      <c r="T279" s="39">
        <f>IF(AND(Eingabe!$B$37&gt;5,$M279&lt;=G$55),G$56,S279)</f>
        <v>0.32808988764044944</v>
      </c>
      <c r="U279" s="17">
        <f t="shared" si="47"/>
        <v>121.46360489439395</v>
      </c>
      <c r="V279" s="17">
        <f t="shared" si="50"/>
        <v>121.46360489439246</v>
      </c>
      <c r="W279" s="17">
        <f t="shared" si="48"/>
        <v>12.146360489439395</v>
      </c>
      <c r="X279" s="17">
        <f t="shared" si="49"/>
        <v>121.46360489439395</v>
      </c>
    </row>
    <row r="280" spans="11:24" x14ac:dyDescent="0.25">
      <c r="K280" s="70">
        <v>2710</v>
      </c>
      <c r="L280" s="39">
        <f t="shared" si="44"/>
        <v>2710</v>
      </c>
      <c r="M280" s="72">
        <f t="shared" si="45"/>
        <v>0.3093607305936073</v>
      </c>
      <c r="N280" s="72">
        <f t="shared" si="46"/>
        <v>0.19878112326068553</v>
      </c>
      <c r="O280" s="39">
        <f t="shared" si="43"/>
        <v>0.32808988764044944</v>
      </c>
      <c r="P280" s="39">
        <f>IF(AND(Eingabe!$B$37&gt;1,$M280&lt;=C$55),C$56,O280)</f>
        <v>0.32808988764044944</v>
      </c>
      <c r="Q280" s="39">
        <f>IF(AND(Eingabe!$B$37&gt;2,$M280&lt;=D$55),D$56,P280)</f>
        <v>0.32808988764044944</v>
      </c>
      <c r="R280" s="39">
        <f>IF(AND(Eingabe!$B$37&gt;3,$M280&lt;=E$55),E$56,Q280)</f>
        <v>0.32808988764044944</v>
      </c>
      <c r="S280" s="39">
        <f>IF(AND(Eingabe!$B$37&gt;4,$M280&lt;=F$55),F$56,R280)</f>
        <v>0.32808988764044944</v>
      </c>
      <c r="T280" s="39">
        <f>IF(AND(Eingabe!$B$37&gt;5,$M280&lt;=G$55),G$56,S280)</f>
        <v>0.32808988764044944</v>
      </c>
      <c r="U280" s="17">
        <f t="shared" si="47"/>
        <v>121.17479431644529</v>
      </c>
      <c r="V280" s="17">
        <f t="shared" si="50"/>
        <v>121.17479431644381</v>
      </c>
      <c r="W280" s="17">
        <f t="shared" si="48"/>
        <v>12.117479431644529</v>
      </c>
      <c r="X280" s="17">
        <f t="shared" si="49"/>
        <v>121.17479431644529</v>
      </c>
    </row>
    <row r="281" spans="11:24" x14ac:dyDescent="0.25">
      <c r="K281" s="70">
        <v>2720</v>
      </c>
      <c r="L281" s="39">
        <f t="shared" si="44"/>
        <v>2720</v>
      </c>
      <c r="M281" s="72">
        <f t="shared" si="45"/>
        <v>0.31050228310502281</v>
      </c>
      <c r="N281" s="72">
        <f t="shared" si="46"/>
        <v>0.19830881038198334</v>
      </c>
      <c r="O281" s="39">
        <f t="shared" si="43"/>
        <v>0.32808988764044944</v>
      </c>
      <c r="P281" s="39">
        <f>IF(AND(Eingabe!$B$37&gt;1,$M281&lt;=C$55),C$56,O281)</f>
        <v>0.32808988764044944</v>
      </c>
      <c r="Q281" s="39">
        <f>IF(AND(Eingabe!$B$37&gt;2,$M281&lt;=D$55),D$56,P281)</f>
        <v>0.32808988764044944</v>
      </c>
      <c r="R281" s="39">
        <f>IF(AND(Eingabe!$B$37&gt;3,$M281&lt;=E$55),E$56,Q281)</f>
        <v>0.32808988764044944</v>
      </c>
      <c r="S281" s="39">
        <f>IF(AND(Eingabe!$B$37&gt;4,$M281&lt;=F$55),F$56,R281)</f>
        <v>0.32808988764044944</v>
      </c>
      <c r="T281" s="39">
        <f>IF(AND(Eingabe!$B$37&gt;5,$M281&lt;=G$55),G$56,S281)</f>
        <v>0.32808988764044944</v>
      </c>
      <c r="U281" s="17">
        <f t="shared" si="47"/>
        <v>120.88687756162</v>
      </c>
      <c r="V281" s="17">
        <f t="shared" si="50"/>
        <v>120.8868775616185</v>
      </c>
      <c r="W281" s="17">
        <f t="shared" si="48"/>
        <v>12.088687756161999</v>
      </c>
      <c r="X281" s="17">
        <f t="shared" si="49"/>
        <v>120.88687756162</v>
      </c>
    </row>
    <row r="282" spans="11:24" x14ac:dyDescent="0.25">
      <c r="K282" s="70">
        <v>2730</v>
      </c>
      <c r="L282" s="39">
        <f t="shared" si="44"/>
        <v>2730</v>
      </c>
      <c r="M282" s="72">
        <f t="shared" si="45"/>
        <v>0.31164383561643838</v>
      </c>
      <c r="N282" s="72">
        <f t="shared" si="46"/>
        <v>0.19783795387128056</v>
      </c>
      <c r="O282" s="39">
        <f t="shared" si="43"/>
        <v>0.32808988764044944</v>
      </c>
      <c r="P282" s="39">
        <f>IF(AND(Eingabe!$B$37&gt;1,$M282&lt;=C$55),C$56,O282)</f>
        <v>0.32808988764044944</v>
      </c>
      <c r="Q282" s="39">
        <f>IF(AND(Eingabe!$B$37&gt;2,$M282&lt;=D$55),D$56,P282)</f>
        <v>0.32808988764044944</v>
      </c>
      <c r="R282" s="39">
        <f>IF(AND(Eingabe!$B$37&gt;3,$M282&lt;=E$55),E$56,Q282)</f>
        <v>0.32808988764044944</v>
      </c>
      <c r="S282" s="39">
        <f>IF(AND(Eingabe!$B$37&gt;4,$M282&lt;=F$55),F$56,R282)</f>
        <v>0.32808988764044944</v>
      </c>
      <c r="T282" s="39">
        <f>IF(AND(Eingabe!$B$37&gt;5,$M282&lt;=G$55),G$56,S282)</f>
        <v>0.32808988764044944</v>
      </c>
      <c r="U282" s="17">
        <f t="shared" si="47"/>
        <v>120.59984859276693</v>
      </c>
      <c r="V282" s="17">
        <f t="shared" si="50"/>
        <v>120.59984859277131</v>
      </c>
      <c r="W282" s="17">
        <f t="shared" si="48"/>
        <v>12.059984859276693</v>
      </c>
      <c r="X282" s="17">
        <f t="shared" si="49"/>
        <v>120.59984859276693</v>
      </c>
    </row>
    <row r="283" spans="11:24" x14ac:dyDescent="0.25">
      <c r="K283" s="70">
        <v>2740</v>
      </c>
      <c r="L283" s="39">
        <f t="shared" si="44"/>
        <v>2740</v>
      </c>
      <c r="M283" s="72">
        <f t="shared" si="45"/>
        <v>0.31278538812785389</v>
      </c>
      <c r="N283" s="72">
        <f t="shared" si="46"/>
        <v>0.1973685439278059</v>
      </c>
      <c r="O283" s="39">
        <f t="shared" si="43"/>
        <v>0.32808988764044944</v>
      </c>
      <c r="P283" s="39">
        <f>IF(AND(Eingabe!$B$37&gt;1,$M283&lt;=C$55),C$56,O283)</f>
        <v>0.32808988764044944</v>
      </c>
      <c r="Q283" s="39">
        <f>IF(AND(Eingabe!$B$37&gt;2,$M283&lt;=D$55),D$56,P283)</f>
        <v>0.32808988764044944</v>
      </c>
      <c r="R283" s="39">
        <f>IF(AND(Eingabe!$B$37&gt;3,$M283&lt;=E$55),E$56,Q283)</f>
        <v>0.32808988764044944</v>
      </c>
      <c r="S283" s="39">
        <f>IF(AND(Eingabe!$B$37&gt;4,$M283&lt;=F$55),F$56,R283)</f>
        <v>0.32808988764044944</v>
      </c>
      <c r="T283" s="39">
        <f>IF(AND(Eingabe!$B$37&gt;5,$M283&lt;=G$55),G$56,S283)</f>
        <v>0.32808988764044944</v>
      </c>
      <c r="U283" s="17">
        <f t="shared" si="47"/>
        <v>120.31370143544333</v>
      </c>
      <c r="V283" s="17">
        <f t="shared" si="50"/>
        <v>120.31370143544184</v>
      </c>
      <c r="W283" s="17">
        <f t="shared" si="48"/>
        <v>12.031370143544333</v>
      </c>
      <c r="X283" s="17">
        <f t="shared" si="49"/>
        <v>120.31370143544333</v>
      </c>
    </row>
    <row r="284" spans="11:24" x14ac:dyDescent="0.25">
      <c r="K284" s="70">
        <v>2750</v>
      </c>
      <c r="L284" s="39">
        <f t="shared" si="44"/>
        <v>2750</v>
      </c>
      <c r="M284" s="72">
        <f t="shared" si="45"/>
        <v>0.3139269406392694</v>
      </c>
      <c r="N284" s="72">
        <f t="shared" si="46"/>
        <v>0.19690057085221724</v>
      </c>
      <c r="O284" s="39">
        <f t="shared" si="43"/>
        <v>0.32808988764044944</v>
      </c>
      <c r="P284" s="39">
        <f>IF(AND(Eingabe!$B$37&gt;1,$M284&lt;=C$55),C$56,O284)</f>
        <v>0.32808988764044944</v>
      </c>
      <c r="Q284" s="39">
        <f>IF(AND(Eingabe!$B$37&gt;2,$M284&lt;=D$55),D$56,P284)</f>
        <v>0.32808988764044944</v>
      </c>
      <c r="R284" s="39">
        <f>IF(AND(Eingabe!$B$37&gt;3,$M284&lt;=E$55),E$56,Q284)</f>
        <v>0.32808988764044944</v>
      </c>
      <c r="S284" s="39">
        <f>IF(AND(Eingabe!$B$37&gt;4,$M284&lt;=F$55),F$56,R284)</f>
        <v>0.32808988764044944</v>
      </c>
      <c r="T284" s="39">
        <f>IF(AND(Eingabe!$B$37&gt;5,$M284&lt;=G$55),G$56,S284)</f>
        <v>0.32808988764044944</v>
      </c>
      <c r="U284" s="17">
        <f t="shared" si="47"/>
        <v>120.02843017703654</v>
      </c>
      <c r="V284" s="17">
        <f t="shared" si="50"/>
        <v>120.02843017703506</v>
      </c>
      <c r="W284" s="17">
        <f t="shared" si="48"/>
        <v>12.002843017703654</v>
      </c>
      <c r="X284" s="17">
        <f t="shared" si="49"/>
        <v>120.02843017703654</v>
      </c>
    </row>
    <row r="285" spans="11:24" x14ac:dyDescent="0.25">
      <c r="K285" s="70">
        <v>2760</v>
      </c>
      <c r="L285" s="39">
        <f t="shared" si="44"/>
        <v>2760</v>
      </c>
      <c r="M285" s="72">
        <f t="shared" si="45"/>
        <v>0.31506849315068491</v>
      </c>
      <c r="N285" s="72">
        <f t="shared" si="46"/>
        <v>0.19643402504518803</v>
      </c>
      <c r="O285" s="39">
        <f t="shared" si="43"/>
        <v>0.32808988764044944</v>
      </c>
      <c r="P285" s="39">
        <f>IF(AND(Eingabe!$B$37&gt;1,$M285&lt;=C$55),C$56,O285)</f>
        <v>0.32808988764044944</v>
      </c>
      <c r="Q285" s="39">
        <f>IF(AND(Eingabe!$B$37&gt;2,$M285&lt;=D$55),D$56,P285)</f>
        <v>0.32808988764044944</v>
      </c>
      <c r="R285" s="39">
        <f>IF(AND(Eingabe!$B$37&gt;3,$M285&lt;=E$55),E$56,Q285)</f>
        <v>0.32808988764044944</v>
      </c>
      <c r="S285" s="39">
        <f>IF(AND(Eingabe!$B$37&gt;4,$M285&lt;=F$55),F$56,R285)</f>
        <v>0.32808988764044944</v>
      </c>
      <c r="T285" s="39">
        <f>IF(AND(Eingabe!$B$37&gt;5,$M285&lt;=G$55),G$56,S285)</f>
        <v>0.32808988764044944</v>
      </c>
      <c r="U285" s="17">
        <f t="shared" si="47"/>
        <v>119.74402896590229</v>
      </c>
      <c r="V285" s="17">
        <f t="shared" si="50"/>
        <v>119.74402896590084</v>
      </c>
      <c r="W285" s="17">
        <f t="shared" si="48"/>
        <v>11.974402896590229</v>
      </c>
      <c r="X285" s="17">
        <f t="shared" si="49"/>
        <v>119.74402896590229</v>
      </c>
    </row>
    <row r="286" spans="11:24" x14ac:dyDescent="0.25">
      <c r="K286" s="70">
        <v>2770</v>
      </c>
      <c r="L286" s="39">
        <f t="shared" si="44"/>
        <v>2770</v>
      </c>
      <c r="M286" s="72">
        <f t="shared" si="45"/>
        <v>0.31621004566210048</v>
      </c>
      <c r="N286" s="72">
        <f t="shared" si="46"/>
        <v>0.19596889700601761</v>
      </c>
      <c r="O286" s="39">
        <f t="shared" si="43"/>
        <v>0.32808988764044944</v>
      </c>
      <c r="P286" s="39">
        <f>IF(AND(Eingabe!$B$37&gt;1,$M286&lt;=C$55),C$56,O286)</f>
        <v>0.32808988764044944</v>
      </c>
      <c r="Q286" s="39">
        <f>IF(AND(Eingabe!$B$37&gt;2,$M286&lt;=D$55),D$56,P286)</f>
        <v>0.32808988764044944</v>
      </c>
      <c r="R286" s="39">
        <f>IF(AND(Eingabe!$B$37&gt;3,$M286&lt;=E$55),E$56,Q286)</f>
        <v>0.32808988764044944</v>
      </c>
      <c r="S286" s="39">
        <f>IF(AND(Eingabe!$B$37&gt;4,$M286&lt;=F$55),F$56,R286)</f>
        <v>0.32808988764044944</v>
      </c>
      <c r="T286" s="39">
        <f>IF(AND(Eingabe!$B$37&gt;5,$M286&lt;=G$55),G$56,S286)</f>
        <v>0.32808988764044944</v>
      </c>
      <c r="U286" s="17">
        <f t="shared" si="47"/>
        <v>119.46049201051758</v>
      </c>
      <c r="V286" s="17">
        <f t="shared" si="50"/>
        <v>119.46049201052193</v>
      </c>
      <c r="W286" s="17">
        <f t="shared" si="48"/>
        <v>11.946049201051759</v>
      </c>
      <c r="X286" s="17">
        <f t="shared" si="49"/>
        <v>119.46049201051758</v>
      </c>
    </row>
    <row r="287" spans="11:24" x14ac:dyDescent="0.25">
      <c r="K287" s="70">
        <v>2780</v>
      </c>
      <c r="L287" s="39">
        <f t="shared" si="44"/>
        <v>2780</v>
      </c>
      <c r="M287" s="72">
        <f t="shared" si="45"/>
        <v>0.31735159817351599</v>
      </c>
      <c r="N287" s="72">
        <f t="shared" si="46"/>
        <v>0.19550517733126682</v>
      </c>
      <c r="O287" s="39">
        <f t="shared" si="43"/>
        <v>0.32808988764044944</v>
      </c>
      <c r="P287" s="39">
        <f>IF(AND(Eingabe!$B$37&gt;1,$M287&lt;=C$55),C$56,O287)</f>
        <v>0.32808988764044944</v>
      </c>
      <c r="Q287" s="39">
        <f>IF(AND(Eingabe!$B$37&gt;2,$M287&lt;=D$55),D$56,P287)</f>
        <v>0.32808988764044944</v>
      </c>
      <c r="R287" s="39">
        <f>IF(AND(Eingabe!$B$37&gt;3,$M287&lt;=E$55),E$56,Q287)</f>
        <v>0.32808988764044944</v>
      </c>
      <c r="S287" s="39">
        <f>IF(AND(Eingabe!$B$37&gt;4,$M287&lt;=F$55),F$56,R287)</f>
        <v>0.32808988764044944</v>
      </c>
      <c r="T287" s="39">
        <f>IF(AND(Eingabe!$B$37&gt;5,$M287&lt;=G$55),G$56,S287)</f>
        <v>0.32808988764044944</v>
      </c>
      <c r="U287" s="17">
        <f t="shared" si="47"/>
        <v>119.17781357864895</v>
      </c>
      <c r="V287" s="17">
        <f t="shared" si="50"/>
        <v>119.17781357864749</v>
      </c>
      <c r="W287" s="17">
        <f t="shared" si="48"/>
        <v>11.917781357864895</v>
      </c>
      <c r="X287" s="17">
        <f t="shared" si="49"/>
        <v>119.17781357864895</v>
      </c>
    </row>
    <row r="288" spans="11:24" x14ac:dyDescent="0.25">
      <c r="K288" s="70">
        <v>2790</v>
      </c>
      <c r="L288" s="39">
        <f t="shared" si="44"/>
        <v>2790</v>
      </c>
      <c r="M288" s="72">
        <f t="shared" si="45"/>
        <v>0.3184931506849315</v>
      </c>
      <c r="N288" s="72">
        <f t="shared" si="46"/>
        <v>0.19504285671341537</v>
      </c>
      <c r="O288" s="39">
        <f t="shared" si="43"/>
        <v>0.32808988764044944</v>
      </c>
      <c r="P288" s="39">
        <f>IF(AND(Eingabe!$B$37&gt;1,$M288&lt;=C$55),C$56,O288)</f>
        <v>0.32808988764044944</v>
      </c>
      <c r="Q288" s="39">
        <f>IF(AND(Eingabe!$B$37&gt;2,$M288&lt;=D$55),D$56,P288)</f>
        <v>0.32808988764044944</v>
      </c>
      <c r="R288" s="39">
        <f>IF(AND(Eingabe!$B$37&gt;3,$M288&lt;=E$55),E$56,Q288)</f>
        <v>0.32808988764044944</v>
      </c>
      <c r="S288" s="39">
        <f>IF(AND(Eingabe!$B$37&gt;4,$M288&lt;=F$55),F$56,R288)</f>
        <v>0.32808988764044944</v>
      </c>
      <c r="T288" s="39">
        <f>IF(AND(Eingabe!$B$37&gt;5,$M288&lt;=G$55),G$56,S288)</f>
        <v>0.32808988764044944</v>
      </c>
      <c r="U288" s="17">
        <f t="shared" si="47"/>
        <v>118.89598799653402</v>
      </c>
      <c r="V288" s="17">
        <f t="shared" si="50"/>
        <v>118.89598799653257</v>
      </c>
      <c r="W288" s="17">
        <f t="shared" si="48"/>
        <v>11.889598799653402</v>
      </c>
      <c r="X288" s="17">
        <f t="shared" si="49"/>
        <v>118.89598799653402</v>
      </c>
    </row>
    <row r="289" spans="11:24" x14ac:dyDescent="0.25">
      <c r="K289" s="70">
        <v>2800</v>
      </c>
      <c r="L289" s="39">
        <f t="shared" si="44"/>
        <v>2800</v>
      </c>
      <c r="M289" s="72">
        <f t="shared" si="45"/>
        <v>0.31963470319634701</v>
      </c>
      <c r="N289" s="72">
        <f t="shared" si="46"/>
        <v>0.19458192593954438</v>
      </c>
      <c r="O289" s="39">
        <f t="shared" si="43"/>
        <v>0.32808988764044944</v>
      </c>
      <c r="P289" s="39">
        <f>IF(AND(Eingabe!$B$37&gt;1,$M289&lt;=C$55),C$56,O289)</f>
        <v>0.32808988764044944</v>
      </c>
      <c r="Q289" s="39">
        <f>IF(AND(Eingabe!$B$37&gt;2,$M289&lt;=D$55),D$56,P289)</f>
        <v>0.32808988764044944</v>
      </c>
      <c r="R289" s="39">
        <f>IF(AND(Eingabe!$B$37&gt;3,$M289&lt;=E$55),E$56,Q289)</f>
        <v>0.32808988764044944</v>
      </c>
      <c r="S289" s="39">
        <f>IF(AND(Eingabe!$B$37&gt;4,$M289&lt;=F$55),F$56,R289)</f>
        <v>0.32808988764044944</v>
      </c>
      <c r="T289" s="39">
        <f>IF(AND(Eingabe!$B$37&gt;5,$M289&lt;=G$55),G$56,S289)</f>
        <v>0.32808988764044944</v>
      </c>
      <c r="U289" s="17">
        <f t="shared" si="47"/>
        <v>118.61500964807843</v>
      </c>
      <c r="V289" s="17">
        <f t="shared" si="50"/>
        <v>118.61500964807698</v>
      </c>
      <c r="W289" s="17">
        <f t="shared" si="48"/>
        <v>11.861500964807842</v>
      </c>
      <c r="X289" s="17">
        <f t="shared" si="49"/>
        <v>118.61500964807843</v>
      </c>
    </row>
    <row r="290" spans="11:24" x14ac:dyDescent="0.25">
      <c r="K290" s="70">
        <v>2810</v>
      </c>
      <c r="L290" s="39">
        <f t="shared" si="44"/>
        <v>2810</v>
      </c>
      <c r="M290" s="72">
        <f t="shared" si="45"/>
        <v>0.32077625570776258</v>
      </c>
      <c r="N290" s="72">
        <f t="shared" si="46"/>
        <v>0.194122375890041</v>
      </c>
      <c r="O290" s="39">
        <f t="shared" si="43"/>
        <v>0.32808988764044944</v>
      </c>
      <c r="P290" s="39">
        <f>IF(AND(Eingabe!$B$37&gt;1,$M290&lt;=C$55),C$56,O290)</f>
        <v>0.32808988764044944</v>
      </c>
      <c r="Q290" s="39">
        <f>IF(AND(Eingabe!$B$37&gt;2,$M290&lt;=D$55),D$56,P290)</f>
        <v>0.32808988764044944</v>
      </c>
      <c r="R290" s="39">
        <f>IF(AND(Eingabe!$B$37&gt;3,$M290&lt;=E$55),E$56,Q290)</f>
        <v>0.32808988764044944</v>
      </c>
      <c r="S290" s="39">
        <f>IF(AND(Eingabe!$B$37&gt;4,$M290&lt;=F$55),F$56,R290)</f>
        <v>0.32808988764044944</v>
      </c>
      <c r="T290" s="39">
        <f>IF(AND(Eingabe!$B$37&gt;5,$M290&lt;=G$55),G$56,S290)</f>
        <v>0.32808988764044944</v>
      </c>
      <c r="U290" s="17">
        <f t="shared" si="47"/>
        <v>118.33487297406609</v>
      </c>
      <c r="V290" s="17">
        <f t="shared" si="50"/>
        <v>118.33487297407039</v>
      </c>
      <c r="W290" s="17">
        <f t="shared" si="48"/>
        <v>11.833487297406609</v>
      </c>
      <c r="X290" s="17">
        <f t="shared" si="49"/>
        <v>118.33487297406609</v>
      </c>
    </row>
    <row r="291" spans="11:24" x14ac:dyDescent="0.25">
      <c r="K291" s="70">
        <v>2820</v>
      </c>
      <c r="L291" s="39">
        <f t="shared" si="44"/>
        <v>2820</v>
      </c>
      <c r="M291" s="72">
        <f t="shared" si="45"/>
        <v>0.32191780821917809</v>
      </c>
      <c r="N291" s="72">
        <f t="shared" si="46"/>
        <v>0.19366419753732478</v>
      </c>
      <c r="O291" s="39">
        <f t="shared" si="43"/>
        <v>0.32808988764044944</v>
      </c>
      <c r="P291" s="39">
        <f>IF(AND(Eingabe!$B$37&gt;1,$M291&lt;=C$55),C$56,O291)</f>
        <v>0.32808988764044944</v>
      </c>
      <c r="Q291" s="39">
        <f>IF(AND(Eingabe!$B$37&gt;2,$M291&lt;=D$55),D$56,P291)</f>
        <v>0.32808988764044944</v>
      </c>
      <c r="R291" s="39">
        <f>IF(AND(Eingabe!$B$37&gt;3,$M291&lt;=E$55),E$56,Q291)</f>
        <v>0.32808988764044944</v>
      </c>
      <c r="S291" s="39">
        <f>IF(AND(Eingabe!$B$37&gt;4,$M291&lt;=F$55),F$56,R291)</f>
        <v>0.32808988764044944</v>
      </c>
      <c r="T291" s="39">
        <f>IF(AND(Eingabe!$B$37&gt;5,$M291&lt;=G$55),G$56,S291)</f>
        <v>0.32808988764044944</v>
      </c>
      <c r="U291" s="17">
        <f t="shared" si="47"/>
        <v>118.05557247138293</v>
      </c>
      <c r="V291" s="17">
        <f t="shared" si="50"/>
        <v>118.05557247138147</v>
      </c>
      <c r="W291" s="17">
        <f t="shared" si="48"/>
        <v>11.805557247138292</v>
      </c>
      <c r="X291" s="17">
        <f t="shared" si="49"/>
        <v>118.05557247138293</v>
      </c>
    </row>
    <row r="292" spans="11:24" x14ac:dyDescent="0.25">
      <c r="K292" s="70">
        <v>2830</v>
      </c>
      <c r="L292" s="39">
        <f t="shared" si="44"/>
        <v>2830</v>
      </c>
      <c r="M292" s="72">
        <f t="shared" si="45"/>
        <v>0.3230593607305936</v>
      </c>
      <c r="N292" s="72">
        <f t="shared" si="46"/>
        <v>0.19320738194459652</v>
      </c>
      <c r="O292" s="39">
        <f t="shared" si="43"/>
        <v>0.32808988764044944</v>
      </c>
      <c r="P292" s="39">
        <f>IF(AND(Eingabe!$B$37&gt;1,$M292&lt;=C$55),C$56,O292)</f>
        <v>0.32808988764044944</v>
      </c>
      <c r="Q292" s="39">
        <f>IF(AND(Eingabe!$B$37&gt;2,$M292&lt;=D$55),D$56,P292)</f>
        <v>0.32808988764044944</v>
      </c>
      <c r="R292" s="39">
        <f>IF(AND(Eingabe!$B$37&gt;3,$M292&lt;=E$55),E$56,Q292)</f>
        <v>0.32808988764044944</v>
      </c>
      <c r="S292" s="39">
        <f>IF(AND(Eingabe!$B$37&gt;4,$M292&lt;=F$55),F$56,R292)</f>
        <v>0.32808988764044944</v>
      </c>
      <c r="T292" s="39">
        <f>IF(AND(Eingabe!$B$37&gt;5,$M292&lt;=G$55),G$56,S292)</f>
        <v>0.32808988764044944</v>
      </c>
      <c r="U292" s="17">
        <f t="shared" si="47"/>
        <v>117.77710269225406</v>
      </c>
      <c r="V292" s="17">
        <f t="shared" si="50"/>
        <v>117.7771026922526</v>
      </c>
      <c r="W292" s="17">
        <f t="shared" si="48"/>
        <v>11.777710269225405</v>
      </c>
      <c r="X292" s="17">
        <f t="shared" si="49"/>
        <v>117.77710269225406</v>
      </c>
    </row>
    <row r="293" spans="11:24" x14ac:dyDescent="0.25">
      <c r="K293" s="70">
        <v>2840</v>
      </c>
      <c r="L293" s="39">
        <f t="shared" si="44"/>
        <v>2840</v>
      </c>
      <c r="M293" s="72">
        <f t="shared" si="45"/>
        <v>0.32420091324200911</v>
      </c>
      <c r="N293" s="72">
        <f t="shared" si="46"/>
        <v>0.19275192026460863</v>
      </c>
      <c r="O293" s="39">
        <f t="shared" si="43"/>
        <v>0.32808988764044944</v>
      </c>
      <c r="P293" s="39">
        <f>IF(AND(Eingabe!$B$37&gt;1,$M293&lt;=C$55),C$56,O293)</f>
        <v>0.32808988764044944</v>
      </c>
      <c r="Q293" s="39">
        <f>IF(AND(Eingabe!$B$37&gt;2,$M293&lt;=D$55),D$56,P293)</f>
        <v>0.32808988764044944</v>
      </c>
      <c r="R293" s="39">
        <f>IF(AND(Eingabe!$B$37&gt;3,$M293&lt;=E$55),E$56,Q293)</f>
        <v>0.32808988764044944</v>
      </c>
      <c r="S293" s="39">
        <f>IF(AND(Eingabe!$B$37&gt;4,$M293&lt;=F$55),F$56,R293)</f>
        <v>0.32808988764044944</v>
      </c>
      <c r="T293" s="39">
        <f>IF(AND(Eingabe!$B$37&gt;5,$M293&lt;=G$55),G$56,S293)</f>
        <v>0.32808988764044944</v>
      </c>
      <c r="U293" s="17">
        <f t="shared" si="47"/>
        <v>117.4994582434943</v>
      </c>
      <c r="V293" s="17">
        <f t="shared" si="50"/>
        <v>117.49945824349287</v>
      </c>
      <c r="W293" s="17">
        <f t="shared" si="48"/>
        <v>11.74994582434943</v>
      </c>
      <c r="X293" s="17">
        <f t="shared" si="49"/>
        <v>117.4994582434943</v>
      </c>
    </row>
    <row r="294" spans="11:24" x14ac:dyDescent="0.25">
      <c r="K294" s="70">
        <v>2850</v>
      </c>
      <c r="L294" s="39">
        <f t="shared" si="44"/>
        <v>2850</v>
      </c>
      <c r="M294" s="72">
        <f t="shared" si="45"/>
        <v>0.32534246575342468</v>
      </c>
      <c r="N294" s="72">
        <f t="shared" si="46"/>
        <v>0.19229780373845529</v>
      </c>
      <c r="O294" s="39">
        <f t="shared" si="43"/>
        <v>0.32808988764044944</v>
      </c>
      <c r="P294" s="39">
        <f>IF(AND(Eingabe!$B$37&gt;1,$M294&lt;=C$55),C$56,O294)</f>
        <v>0.32808988764044944</v>
      </c>
      <c r="Q294" s="39">
        <f>IF(AND(Eingabe!$B$37&gt;2,$M294&lt;=D$55),D$56,P294)</f>
        <v>0.32808988764044944</v>
      </c>
      <c r="R294" s="39">
        <f>IF(AND(Eingabe!$B$37&gt;3,$M294&lt;=E$55),E$56,Q294)</f>
        <v>0.32808988764044944</v>
      </c>
      <c r="S294" s="39">
        <f>IF(AND(Eingabe!$B$37&gt;4,$M294&lt;=F$55),F$56,R294)</f>
        <v>0.32808988764044944</v>
      </c>
      <c r="T294" s="39">
        <f>IF(AND(Eingabe!$B$37&gt;5,$M294&lt;=G$55),G$56,S294)</f>
        <v>0.32808988764044944</v>
      </c>
      <c r="U294" s="17">
        <f t="shared" si="47"/>
        <v>117.22263378577068</v>
      </c>
      <c r="V294" s="17">
        <f t="shared" si="50"/>
        <v>117.22263378577496</v>
      </c>
      <c r="W294" s="17">
        <f t="shared" si="48"/>
        <v>11.722263378577068</v>
      </c>
      <c r="X294" s="17">
        <f t="shared" si="49"/>
        <v>117.22263378577068</v>
      </c>
    </row>
    <row r="295" spans="11:24" x14ac:dyDescent="0.25">
      <c r="K295" s="70">
        <v>2860</v>
      </c>
      <c r="L295" s="39">
        <f t="shared" si="44"/>
        <v>2860</v>
      </c>
      <c r="M295" s="72">
        <f t="shared" si="45"/>
        <v>0.32648401826484019</v>
      </c>
      <c r="N295" s="72">
        <f t="shared" si="46"/>
        <v>0.19184502369438461</v>
      </c>
      <c r="O295" s="39">
        <f t="shared" si="43"/>
        <v>0.32808988764044944</v>
      </c>
      <c r="P295" s="39">
        <f>IF(AND(Eingabe!$B$37&gt;1,$M295&lt;=C$55),C$56,O295)</f>
        <v>0.32808988764044944</v>
      </c>
      <c r="Q295" s="39">
        <f>IF(AND(Eingabe!$B$37&gt;2,$M295&lt;=D$55),D$56,P295)</f>
        <v>0.32808988764044944</v>
      </c>
      <c r="R295" s="39">
        <f>IF(AND(Eingabe!$B$37&gt;3,$M295&lt;=E$55),E$56,Q295)</f>
        <v>0.32808988764044944</v>
      </c>
      <c r="S295" s="39">
        <f>IF(AND(Eingabe!$B$37&gt;4,$M295&lt;=F$55),F$56,R295)</f>
        <v>0.32808988764044944</v>
      </c>
      <c r="T295" s="39">
        <f>IF(AND(Eingabe!$B$37&gt;5,$M295&lt;=G$55),G$56,S295)</f>
        <v>0.32808988764044944</v>
      </c>
      <c r="U295" s="17">
        <f t="shared" si="47"/>
        <v>116.94662403287829</v>
      </c>
      <c r="V295" s="17">
        <f t="shared" si="50"/>
        <v>116.94662403287685</v>
      </c>
      <c r="W295" s="17">
        <f t="shared" si="48"/>
        <v>11.694662403287829</v>
      </c>
      <c r="X295" s="17">
        <f t="shared" si="49"/>
        <v>116.94662403287829</v>
      </c>
    </row>
    <row r="296" spans="11:24" x14ac:dyDescent="0.25">
      <c r="K296" s="70">
        <v>2870</v>
      </c>
      <c r="L296" s="39">
        <f t="shared" si="44"/>
        <v>2870</v>
      </c>
      <c r="M296" s="72">
        <f t="shared" si="45"/>
        <v>0.3276255707762557</v>
      </c>
      <c r="N296" s="72">
        <f t="shared" si="46"/>
        <v>0.19139357154663017</v>
      </c>
      <c r="O296" s="39">
        <f t="shared" si="43"/>
        <v>0.32808988764044944</v>
      </c>
      <c r="P296" s="39">
        <f>IF(AND(Eingabe!$B$37&gt;1,$M296&lt;=C$55),C$56,O296)</f>
        <v>0.32808988764044944</v>
      </c>
      <c r="Q296" s="39">
        <f>IF(AND(Eingabe!$B$37&gt;2,$M296&lt;=D$55),D$56,P296)</f>
        <v>0.32808988764044944</v>
      </c>
      <c r="R296" s="39">
        <f>IF(AND(Eingabe!$B$37&gt;3,$M296&lt;=E$55),E$56,Q296)</f>
        <v>0.32808988764044944</v>
      </c>
      <c r="S296" s="39">
        <f>IF(AND(Eingabe!$B$37&gt;4,$M296&lt;=F$55),F$56,R296)</f>
        <v>0.32808988764044944</v>
      </c>
      <c r="T296" s="39">
        <f>IF(AND(Eingabe!$B$37&gt;5,$M296&lt;=G$55),G$56,S296)</f>
        <v>0.32808988764044944</v>
      </c>
      <c r="U296" s="17">
        <f t="shared" si="47"/>
        <v>116.67142375102799</v>
      </c>
      <c r="V296" s="17">
        <f t="shared" si="50"/>
        <v>116.67142375102655</v>
      </c>
      <c r="W296" s="17">
        <f t="shared" si="48"/>
        <v>11.667142375102799</v>
      </c>
      <c r="X296" s="17">
        <f t="shared" si="49"/>
        <v>116.67142375102799</v>
      </c>
    </row>
    <row r="297" spans="11:24" x14ac:dyDescent="0.25">
      <c r="K297" s="70">
        <v>2880</v>
      </c>
      <c r="L297" s="39">
        <f t="shared" si="44"/>
        <v>2880</v>
      </c>
      <c r="M297" s="72">
        <f t="shared" si="45"/>
        <v>0.32876712328767121</v>
      </c>
      <c r="N297" s="72">
        <f t="shared" si="46"/>
        <v>0.19094343879426157</v>
      </c>
      <c r="O297" s="39">
        <f t="shared" si="43"/>
        <v>0.32808988764044944</v>
      </c>
      <c r="P297" s="39">
        <f>IF(AND(Eingabe!$B$37&gt;1,$M297&lt;=C$55),C$56,O297)</f>
        <v>0.32808988764044944</v>
      </c>
      <c r="Q297" s="39">
        <f>IF(AND(Eingabe!$B$37&gt;2,$M297&lt;=D$55),D$56,P297)</f>
        <v>0.32808988764044944</v>
      </c>
      <c r="R297" s="39">
        <f>IF(AND(Eingabe!$B$37&gt;3,$M297&lt;=E$55),E$56,Q297)</f>
        <v>0.32808988764044944</v>
      </c>
      <c r="S297" s="39">
        <f>IF(AND(Eingabe!$B$37&gt;4,$M297&lt;=F$55),F$56,R297)</f>
        <v>0.32808988764044944</v>
      </c>
      <c r="T297" s="39">
        <f>IF(AND(Eingabe!$B$37&gt;5,$M297&lt;=G$55),G$56,S297)</f>
        <v>0.32808988764044944</v>
      </c>
      <c r="U297" s="17">
        <f t="shared" si="47"/>
        <v>116.39702775814575</v>
      </c>
      <c r="V297" s="17">
        <f t="shared" si="50"/>
        <v>116.39702775814433</v>
      </c>
      <c r="W297" s="17">
        <f t="shared" si="48"/>
        <v>11.639702775814575</v>
      </c>
      <c r="X297" s="17">
        <f t="shared" si="49"/>
        <v>116.39702775814575</v>
      </c>
    </row>
    <row r="298" spans="11:24" x14ac:dyDescent="0.25">
      <c r="K298" s="70">
        <v>2890</v>
      </c>
      <c r="L298" s="39">
        <f t="shared" si="44"/>
        <v>2890</v>
      </c>
      <c r="M298" s="72">
        <f t="shared" si="45"/>
        <v>0.32990867579908678</v>
      </c>
      <c r="N298" s="72">
        <f t="shared" si="46"/>
        <v>0.19049461702005555</v>
      </c>
      <c r="O298" s="39">
        <f t="shared" si="43"/>
        <v>0.32808988764044944</v>
      </c>
      <c r="P298" s="39">
        <f>IF(AND(Eingabe!$B$37&gt;1,$M298&lt;=C$55),C$56,O298)</f>
        <v>0.32808988764044944</v>
      </c>
      <c r="Q298" s="39">
        <f>IF(AND(Eingabe!$B$37&gt;2,$M298&lt;=D$55),D$56,P298)</f>
        <v>0.32808988764044944</v>
      </c>
      <c r="R298" s="39">
        <f>IF(AND(Eingabe!$B$37&gt;3,$M298&lt;=E$55),E$56,Q298)</f>
        <v>0.32808988764044944</v>
      </c>
      <c r="S298" s="39">
        <f>IF(AND(Eingabe!$B$37&gt;4,$M298&lt;=F$55),F$56,R298)</f>
        <v>0.32808988764044944</v>
      </c>
      <c r="T298" s="39">
        <f>IF(AND(Eingabe!$B$37&gt;5,$M298&lt;=G$55),G$56,S298)</f>
        <v>0.32808988764044944</v>
      </c>
      <c r="U298" s="17">
        <f t="shared" si="47"/>
        <v>116.12343092318454</v>
      </c>
      <c r="V298" s="17">
        <f t="shared" si="50"/>
        <v>116.12343092318876</v>
      </c>
      <c r="W298" s="17">
        <f t="shared" si="48"/>
        <v>11.612343092318454</v>
      </c>
      <c r="X298" s="17">
        <f t="shared" si="49"/>
        <v>116.12343092318454</v>
      </c>
    </row>
    <row r="299" spans="11:24" x14ac:dyDescent="0.25">
      <c r="K299" s="70">
        <v>2900</v>
      </c>
      <c r="L299" s="39">
        <f t="shared" si="44"/>
        <v>2900</v>
      </c>
      <c r="M299" s="72">
        <f t="shared" si="45"/>
        <v>0.33105022831050229</v>
      </c>
      <c r="N299" s="72">
        <f t="shared" si="46"/>
        <v>0.19004709788938501</v>
      </c>
      <c r="O299" s="39">
        <f t="shared" si="43"/>
        <v>0.32808988764044944</v>
      </c>
      <c r="P299" s="39">
        <f>IF(AND(Eingabe!$B$37&gt;1,$M299&lt;=C$55),C$56,O299)</f>
        <v>0.32808988764044944</v>
      </c>
      <c r="Q299" s="39">
        <f>IF(AND(Eingabe!$B$37&gt;2,$M299&lt;=D$55),D$56,P299)</f>
        <v>0.32808988764044944</v>
      </c>
      <c r="R299" s="39">
        <f>IF(AND(Eingabe!$B$37&gt;3,$M299&lt;=E$55),E$56,Q299)</f>
        <v>0.32808988764044944</v>
      </c>
      <c r="S299" s="39">
        <f>IF(AND(Eingabe!$B$37&gt;4,$M299&lt;=F$55),F$56,R299)</f>
        <v>0.32808988764044944</v>
      </c>
      <c r="T299" s="39">
        <f>IF(AND(Eingabe!$B$37&gt;5,$M299&lt;=G$55),G$56,S299)</f>
        <v>0.32808988764044944</v>
      </c>
      <c r="U299" s="17">
        <f t="shared" si="47"/>
        <v>115.85062816544703</v>
      </c>
      <c r="V299" s="17">
        <f t="shared" si="50"/>
        <v>115.85062816544561</v>
      </c>
      <c r="W299" s="17">
        <f t="shared" si="48"/>
        <v>11.585062816544703</v>
      </c>
      <c r="X299" s="17">
        <f t="shared" si="49"/>
        <v>115.85062816544703</v>
      </c>
    </row>
    <row r="300" spans="11:24" x14ac:dyDescent="0.25">
      <c r="K300" s="70">
        <v>2910</v>
      </c>
      <c r="L300" s="39">
        <f t="shared" si="44"/>
        <v>2910</v>
      </c>
      <c r="M300" s="72">
        <f t="shared" si="45"/>
        <v>0.3321917808219178</v>
      </c>
      <c r="N300" s="72">
        <f t="shared" si="46"/>
        <v>0.1896008731491271</v>
      </c>
      <c r="O300" s="39">
        <f t="shared" si="43"/>
        <v>0.32808988764044944</v>
      </c>
      <c r="P300" s="39">
        <f>IF(AND(Eingabe!$B$37&gt;1,$M300&lt;=C$55),C$56,O300)</f>
        <v>0.32808988764044944</v>
      </c>
      <c r="Q300" s="39">
        <f>IF(AND(Eingabe!$B$37&gt;2,$M300&lt;=D$55),D$56,P300)</f>
        <v>0.32808988764044944</v>
      </c>
      <c r="R300" s="39">
        <f>IF(AND(Eingabe!$B$37&gt;3,$M300&lt;=E$55),E$56,Q300)</f>
        <v>0.32808988764044944</v>
      </c>
      <c r="S300" s="39">
        <f>IF(AND(Eingabe!$B$37&gt;4,$M300&lt;=F$55),F$56,R300)</f>
        <v>0.32808988764044944</v>
      </c>
      <c r="T300" s="39">
        <f>IF(AND(Eingabe!$B$37&gt;5,$M300&lt;=G$55),G$56,S300)</f>
        <v>0.32808988764044944</v>
      </c>
      <c r="U300" s="17">
        <f t="shared" si="47"/>
        <v>115.57861445391994</v>
      </c>
      <c r="V300" s="17">
        <f t="shared" si="50"/>
        <v>115.57861445391853</v>
      </c>
      <c r="W300" s="17">
        <f t="shared" si="48"/>
        <v>11.557861445391994</v>
      </c>
      <c r="X300" s="17">
        <f t="shared" si="49"/>
        <v>115.57861445391994</v>
      </c>
    </row>
    <row r="301" spans="11:24" x14ac:dyDescent="0.25">
      <c r="K301" s="70">
        <v>2920</v>
      </c>
      <c r="L301" s="39">
        <f t="shared" si="44"/>
        <v>2920</v>
      </c>
      <c r="M301" s="72">
        <f t="shared" si="45"/>
        <v>0.33333333333333331</v>
      </c>
      <c r="N301" s="72">
        <f t="shared" si="46"/>
        <v>0.18915593462658953</v>
      </c>
      <c r="O301" s="39">
        <f t="shared" si="43"/>
        <v>0.32808988764044944</v>
      </c>
      <c r="P301" s="39">
        <f>IF(AND(Eingabe!$B$37&gt;1,$M301&lt;=C$55),C$56,O301)</f>
        <v>0.32808988764044944</v>
      </c>
      <c r="Q301" s="39">
        <f>IF(AND(Eingabe!$B$37&gt;2,$M301&lt;=D$55),D$56,P301)</f>
        <v>0.32808988764044944</v>
      </c>
      <c r="R301" s="39">
        <f>IF(AND(Eingabe!$B$37&gt;3,$M301&lt;=E$55),E$56,Q301)</f>
        <v>0.32808988764044944</v>
      </c>
      <c r="S301" s="39">
        <f>IF(AND(Eingabe!$B$37&gt;4,$M301&lt;=F$55),F$56,R301)</f>
        <v>0.32808988764044944</v>
      </c>
      <c r="T301" s="39">
        <f>IF(AND(Eingabe!$B$37&gt;5,$M301&lt;=G$55),G$56,S301)</f>
        <v>0.32808988764044944</v>
      </c>
      <c r="U301" s="17">
        <f t="shared" si="47"/>
        <v>115.30738480661965</v>
      </c>
      <c r="V301" s="17">
        <f t="shared" si="50"/>
        <v>115.30738480661824</v>
      </c>
      <c r="W301" s="17">
        <f t="shared" si="48"/>
        <v>11.530738480661965</v>
      </c>
      <c r="X301" s="17">
        <f t="shared" si="49"/>
        <v>115.30738480661965</v>
      </c>
    </row>
    <row r="302" spans="11:24" x14ac:dyDescent="0.25">
      <c r="K302" s="70">
        <v>2930</v>
      </c>
      <c r="L302" s="39">
        <f t="shared" si="44"/>
        <v>2930</v>
      </c>
      <c r="M302" s="72">
        <f t="shared" si="45"/>
        <v>0.33447488584474888</v>
      </c>
      <c r="N302" s="72">
        <f t="shared" si="46"/>
        <v>0.18871227422845327</v>
      </c>
      <c r="O302" s="39">
        <f t="shared" si="43"/>
        <v>0.32808988764044944</v>
      </c>
      <c r="P302" s="39">
        <f>IF(AND(Eingabe!$B$37&gt;1,$M302&lt;=C$55),C$56,O302)</f>
        <v>0.32808988764044944</v>
      </c>
      <c r="Q302" s="39">
        <f>IF(AND(Eingabe!$B$37&gt;2,$M302&lt;=D$55),D$56,P302)</f>
        <v>0.32808988764044944</v>
      </c>
      <c r="R302" s="39">
        <f>IF(AND(Eingabe!$B$37&gt;3,$M302&lt;=E$55),E$56,Q302)</f>
        <v>0.32808988764044944</v>
      </c>
      <c r="S302" s="39">
        <f>IF(AND(Eingabe!$B$37&gt;4,$M302&lt;=F$55),F$56,R302)</f>
        <v>0.32808988764044944</v>
      </c>
      <c r="T302" s="39">
        <f>IF(AND(Eingabe!$B$37&gt;5,$M302&lt;=G$55),G$56,S302)</f>
        <v>0.32808988764044944</v>
      </c>
      <c r="U302" s="17">
        <f t="shared" si="47"/>
        <v>115.03693428994754</v>
      </c>
      <c r="V302" s="17">
        <f t="shared" si="50"/>
        <v>115.03693428995173</v>
      </c>
      <c r="W302" s="17">
        <f t="shared" si="48"/>
        <v>11.503693428994755</v>
      </c>
      <c r="X302" s="17">
        <f t="shared" si="49"/>
        <v>115.03693428994754</v>
      </c>
    </row>
    <row r="303" spans="11:24" x14ac:dyDescent="0.25">
      <c r="K303" s="70">
        <v>2940</v>
      </c>
      <c r="L303" s="39">
        <f t="shared" si="44"/>
        <v>2940</v>
      </c>
      <c r="M303" s="72">
        <f t="shared" si="45"/>
        <v>0.33561643835616439</v>
      </c>
      <c r="N303" s="72">
        <f t="shared" si="46"/>
        <v>0.18826988393973509</v>
      </c>
      <c r="O303" s="39">
        <f t="shared" si="43"/>
        <v>0.32808988764044944</v>
      </c>
      <c r="P303" s="39">
        <f>IF(AND(Eingabe!$B$37&gt;1,$M303&lt;=C$55),C$56,O303)</f>
        <v>0.32808988764044944</v>
      </c>
      <c r="Q303" s="39">
        <f>IF(AND(Eingabe!$B$37&gt;2,$M303&lt;=D$55),D$56,P303)</f>
        <v>0.32808988764044944</v>
      </c>
      <c r="R303" s="39">
        <f>IF(AND(Eingabe!$B$37&gt;3,$M303&lt;=E$55),E$56,Q303)</f>
        <v>0.32808988764044944</v>
      </c>
      <c r="S303" s="39">
        <f>IF(AND(Eingabe!$B$37&gt;4,$M303&lt;=F$55),F$56,R303)</f>
        <v>0.32808988764044944</v>
      </c>
      <c r="T303" s="39">
        <f>IF(AND(Eingabe!$B$37&gt;5,$M303&lt;=G$55),G$56,S303)</f>
        <v>0.32808988764044944</v>
      </c>
      <c r="U303" s="17">
        <f t="shared" si="47"/>
        <v>114.7672580180577</v>
      </c>
      <c r="V303" s="17">
        <f t="shared" si="50"/>
        <v>114.7672580180563</v>
      </c>
      <c r="W303" s="17">
        <f t="shared" si="48"/>
        <v>11.47672580180577</v>
      </c>
      <c r="X303" s="17">
        <f t="shared" si="49"/>
        <v>114.7672580180577</v>
      </c>
    </row>
    <row r="304" spans="11:24" x14ac:dyDescent="0.25">
      <c r="K304" s="70">
        <v>2950</v>
      </c>
      <c r="L304" s="39">
        <f t="shared" si="44"/>
        <v>2950</v>
      </c>
      <c r="M304" s="72">
        <f t="shared" si="45"/>
        <v>0.3367579908675799</v>
      </c>
      <c r="N304" s="72">
        <f t="shared" si="46"/>
        <v>0.18782875582276526</v>
      </c>
      <c r="O304" s="39">
        <f t="shared" si="43"/>
        <v>0.32808988764044944</v>
      </c>
      <c r="P304" s="39">
        <f>IF(AND(Eingabe!$B$37&gt;1,$M304&lt;=C$55),C$56,O304)</f>
        <v>0.32808988764044944</v>
      </c>
      <c r="Q304" s="39">
        <f>IF(AND(Eingabe!$B$37&gt;2,$M304&lt;=D$55),D$56,P304)</f>
        <v>0.32808988764044944</v>
      </c>
      <c r="R304" s="39">
        <f>IF(AND(Eingabe!$B$37&gt;3,$M304&lt;=E$55),E$56,Q304)</f>
        <v>0.32808988764044944</v>
      </c>
      <c r="S304" s="39">
        <f>IF(AND(Eingabe!$B$37&gt;4,$M304&lt;=F$55),F$56,R304)</f>
        <v>0.32808988764044944</v>
      </c>
      <c r="T304" s="39">
        <f>IF(AND(Eingabe!$B$37&gt;5,$M304&lt;=G$55),G$56,S304)</f>
        <v>0.32808988764044944</v>
      </c>
      <c r="U304" s="17">
        <f t="shared" si="47"/>
        <v>114.49835115223362</v>
      </c>
      <c r="V304" s="17">
        <f t="shared" si="50"/>
        <v>114.49835115223222</v>
      </c>
      <c r="W304" s="17">
        <f t="shared" si="48"/>
        <v>11.449835115223362</v>
      </c>
      <c r="X304" s="17">
        <f t="shared" si="49"/>
        <v>114.49835115223362</v>
      </c>
    </row>
    <row r="305" spans="11:24" x14ac:dyDescent="0.25">
      <c r="K305" s="70">
        <v>2960</v>
      </c>
      <c r="L305" s="39">
        <f t="shared" si="44"/>
        <v>2960</v>
      </c>
      <c r="M305" s="72">
        <f t="shared" si="45"/>
        <v>0.33789954337899542</v>
      </c>
      <c r="N305" s="72">
        <f t="shared" si="46"/>
        <v>0.18738888201618242</v>
      </c>
      <c r="O305" s="39">
        <f t="shared" si="43"/>
        <v>0.32808988764044944</v>
      </c>
      <c r="P305" s="39">
        <f>IF(AND(Eingabe!$B$37&gt;1,$M305&lt;=C$55),C$56,O305)</f>
        <v>0.32808988764044944</v>
      </c>
      <c r="Q305" s="39">
        <f>IF(AND(Eingabe!$B$37&gt;2,$M305&lt;=D$55),D$56,P305)</f>
        <v>0.32808988764044944</v>
      </c>
      <c r="R305" s="39">
        <f>IF(AND(Eingabe!$B$37&gt;3,$M305&lt;=E$55),E$56,Q305)</f>
        <v>0.32808988764044944</v>
      </c>
      <c r="S305" s="39">
        <f>IF(AND(Eingabe!$B$37&gt;4,$M305&lt;=F$55),F$56,R305)</f>
        <v>0.32808988764044944</v>
      </c>
      <c r="T305" s="39">
        <f>IF(AND(Eingabe!$B$37&gt;5,$M305&lt;=G$55),G$56,S305)</f>
        <v>0.32808988764044944</v>
      </c>
      <c r="U305" s="17">
        <f t="shared" si="47"/>
        <v>114.23020890027558</v>
      </c>
      <c r="V305" s="17">
        <f t="shared" si="50"/>
        <v>114.23020890027419</v>
      </c>
      <c r="W305" s="17">
        <f t="shared" si="48"/>
        <v>11.423020890027558</v>
      </c>
      <c r="X305" s="17">
        <f t="shared" si="49"/>
        <v>114.23020890027558</v>
      </c>
    </row>
    <row r="306" spans="11:24" x14ac:dyDescent="0.25">
      <c r="K306" s="70">
        <v>2970</v>
      </c>
      <c r="L306" s="39">
        <f t="shared" si="44"/>
        <v>2970</v>
      </c>
      <c r="M306" s="72">
        <f t="shared" si="45"/>
        <v>0.33904109589041098</v>
      </c>
      <c r="N306" s="72">
        <f t="shared" si="46"/>
        <v>0.18695025473394522</v>
      </c>
      <c r="O306" s="39">
        <f t="shared" si="43"/>
        <v>0.32808988764044944</v>
      </c>
      <c r="P306" s="39">
        <f>IF(AND(Eingabe!$B$37&gt;1,$M306&lt;=C$55),C$56,O306)</f>
        <v>0.32808988764044944</v>
      </c>
      <c r="Q306" s="39">
        <f>IF(AND(Eingabe!$B$37&gt;2,$M306&lt;=D$55),D$56,P306)</f>
        <v>0.32808988764044944</v>
      </c>
      <c r="R306" s="39">
        <f>IF(AND(Eingabe!$B$37&gt;3,$M306&lt;=E$55),E$56,Q306)</f>
        <v>0.32808988764044944</v>
      </c>
      <c r="S306" s="39">
        <f>IF(AND(Eingabe!$B$37&gt;4,$M306&lt;=F$55),F$56,R306)</f>
        <v>0.32808988764044944</v>
      </c>
      <c r="T306" s="39">
        <f>IF(AND(Eingabe!$B$37&gt;5,$M306&lt;=G$55),G$56,S306)</f>
        <v>0.32808988764044944</v>
      </c>
      <c r="U306" s="17">
        <f t="shared" si="47"/>
        <v>113.96282651589812</v>
      </c>
      <c r="V306" s="17">
        <f t="shared" si="50"/>
        <v>113.96282651590226</v>
      </c>
      <c r="W306" s="17">
        <f t="shared" si="48"/>
        <v>11.396282651589811</v>
      </c>
      <c r="X306" s="17">
        <f t="shared" si="49"/>
        <v>113.96282651589812</v>
      </c>
    </row>
    <row r="307" spans="11:24" x14ac:dyDescent="0.25">
      <c r="K307" s="70">
        <v>2980</v>
      </c>
      <c r="L307" s="39">
        <f t="shared" si="44"/>
        <v>2980</v>
      </c>
      <c r="M307" s="72">
        <f t="shared" si="45"/>
        <v>0.34018264840182649</v>
      </c>
      <c r="N307" s="72">
        <f t="shared" si="46"/>
        <v>0.18651286626436014</v>
      </c>
      <c r="O307" s="39">
        <f t="shared" si="43"/>
        <v>0.32808988764044944</v>
      </c>
      <c r="P307" s="39">
        <f>IF(AND(Eingabe!$B$37&gt;1,$M307&lt;=C$55),C$56,O307)</f>
        <v>0.32808988764044944</v>
      </c>
      <c r="Q307" s="39">
        <f>IF(AND(Eingabe!$B$37&gt;2,$M307&lt;=D$55),D$56,P307)</f>
        <v>0.32808988764044944</v>
      </c>
      <c r="R307" s="39">
        <f>IF(AND(Eingabe!$B$37&gt;3,$M307&lt;=E$55),E$56,Q307)</f>
        <v>0.32808988764044944</v>
      </c>
      <c r="S307" s="39">
        <f>IF(AND(Eingabe!$B$37&gt;4,$M307&lt;=F$55),F$56,R307)</f>
        <v>0.32808988764044944</v>
      </c>
      <c r="T307" s="39">
        <f>IF(AND(Eingabe!$B$37&gt;5,$M307&lt;=G$55),G$56,S307)</f>
        <v>0.32808988764044944</v>
      </c>
      <c r="U307" s="17">
        <f t="shared" si="47"/>
        <v>113.69619929813736</v>
      </c>
      <c r="V307" s="17">
        <f t="shared" si="50"/>
        <v>113.69619929813595</v>
      </c>
      <c r="W307" s="17">
        <f t="shared" si="48"/>
        <v>11.369619929813735</v>
      </c>
      <c r="X307" s="17">
        <f t="shared" si="49"/>
        <v>113.69619929813736</v>
      </c>
    </row>
    <row r="308" spans="11:24" x14ac:dyDescent="0.25">
      <c r="K308" s="70">
        <v>2990</v>
      </c>
      <c r="L308" s="39">
        <f t="shared" si="44"/>
        <v>2990</v>
      </c>
      <c r="M308" s="72">
        <f t="shared" si="45"/>
        <v>0.341324200913242</v>
      </c>
      <c r="N308" s="72">
        <f t="shared" si="46"/>
        <v>0.18607670896912443</v>
      </c>
      <c r="O308" s="39">
        <f t="shared" si="43"/>
        <v>0.32808988764044944</v>
      </c>
      <c r="P308" s="39">
        <f>IF(AND(Eingabe!$B$37&gt;1,$M308&lt;=C$55),C$56,O308)</f>
        <v>0.32808988764044944</v>
      </c>
      <c r="Q308" s="39">
        <f>IF(AND(Eingabe!$B$37&gt;2,$M308&lt;=D$55),D$56,P308)</f>
        <v>0.32808988764044944</v>
      </c>
      <c r="R308" s="39">
        <f>IF(AND(Eingabe!$B$37&gt;3,$M308&lt;=E$55),E$56,Q308)</f>
        <v>0.32808988764044944</v>
      </c>
      <c r="S308" s="39">
        <f>IF(AND(Eingabe!$B$37&gt;4,$M308&lt;=F$55),F$56,R308)</f>
        <v>0.32808988764044944</v>
      </c>
      <c r="T308" s="39">
        <f>IF(AND(Eingabe!$B$37&gt;5,$M308&lt;=G$55),G$56,S308)</f>
        <v>0.32808988764044944</v>
      </c>
      <c r="U308" s="17">
        <f t="shared" si="47"/>
        <v>113.43032259076763</v>
      </c>
      <c r="V308" s="17">
        <f t="shared" si="50"/>
        <v>113.43032259076624</v>
      </c>
      <c r="W308" s="17">
        <f t="shared" si="48"/>
        <v>11.343032259076763</v>
      </c>
      <c r="X308" s="17">
        <f t="shared" si="49"/>
        <v>113.43032259076763</v>
      </c>
    </row>
    <row r="309" spans="11:24" x14ac:dyDescent="0.25">
      <c r="K309" s="70">
        <v>3000</v>
      </c>
      <c r="L309" s="39">
        <f t="shared" si="44"/>
        <v>3000</v>
      </c>
      <c r="M309" s="72">
        <f t="shared" si="45"/>
        <v>0.34246575342465752</v>
      </c>
      <c r="N309" s="72">
        <f t="shared" si="46"/>
        <v>0.18564177528238468</v>
      </c>
      <c r="O309" s="39">
        <f t="shared" si="43"/>
        <v>0.32808988764044944</v>
      </c>
      <c r="P309" s="39">
        <f>IF(AND(Eingabe!$B$37&gt;1,$M309&lt;=C$55),C$56,O309)</f>
        <v>0.32808988764044944</v>
      </c>
      <c r="Q309" s="39">
        <f>IF(AND(Eingabe!$B$37&gt;2,$M309&lt;=D$55),D$56,P309)</f>
        <v>0.32808988764044944</v>
      </c>
      <c r="R309" s="39">
        <f>IF(AND(Eingabe!$B$37&gt;3,$M309&lt;=E$55),E$56,Q309)</f>
        <v>0.32808988764044944</v>
      </c>
      <c r="S309" s="39">
        <f>IF(AND(Eingabe!$B$37&gt;4,$M309&lt;=F$55),F$56,R309)</f>
        <v>0.32808988764044944</v>
      </c>
      <c r="T309" s="39">
        <f>IF(AND(Eingabe!$B$37&gt;5,$M309&lt;=G$55),G$56,S309)</f>
        <v>0.32808988764044944</v>
      </c>
      <c r="U309" s="17">
        <f t="shared" si="47"/>
        <v>113.16519178172766</v>
      </c>
      <c r="V309" s="17">
        <f t="shared" si="50"/>
        <v>113.16519178172626</v>
      </c>
      <c r="W309" s="17">
        <f t="shared" si="48"/>
        <v>11.316519178172765</v>
      </c>
      <c r="X309" s="17">
        <f t="shared" si="49"/>
        <v>113.16519178172766</v>
      </c>
    </row>
    <row r="310" spans="11:24" x14ac:dyDescent="0.25">
      <c r="K310" s="70">
        <v>3010</v>
      </c>
      <c r="L310" s="39">
        <f t="shared" si="44"/>
        <v>3010</v>
      </c>
      <c r="M310" s="72">
        <f t="shared" si="45"/>
        <v>0.34360730593607308</v>
      </c>
      <c r="N310" s="72">
        <f t="shared" si="46"/>
        <v>0.18520805770981141</v>
      </c>
      <c r="O310" s="39">
        <f t="shared" si="43"/>
        <v>0.32808988764044944</v>
      </c>
      <c r="P310" s="39">
        <f>IF(AND(Eingabe!$B$37&gt;1,$M310&lt;=C$55),C$56,O310)</f>
        <v>0.32808988764044944</v>
      </c>
      <c r="Q310" s="39">
        <f>IF(AND(Eingabe!$B$37&gt;2,$M310&lt;=D$55),D$56,P310)</f>
        <v>0.32808988764044944</v>
      </c>
      <c r="R310" s="39">
        <f>IF(AND(Eingabe!$B$37&gt;3,$M310&lt;=E$55),E$56,Q310)</f>
        <v>0.32808988764044944</v>
      </c>
      <c r="S310" s="39">
        <f>IF(AND(Eingabe!$B$37&gt;4,$M310&lt;=F$55),F$56,R310)</f>
        <v>0.32808988764044944</v>
      </c>
      <c r="T310" s="39">
        <f>IF(AND(Eingabe!$B$37&gt;5,$M310&lt;=G$55),G$56,S310)</f>
        <v>0.32808988764044944</v>
      </c>
      <c r="U310" s="17">
        <f t="shared" si="47"/>
        <v>112.90080230255627</v>
      </c>
      <c r="V310" s="17">
        <f t="shared" si="50"/>
        <v>112.90080230256039</v>
      </c>
      <c r="W310" s="17">
        <f t="shared" si="48"/>
        <v>11.290080230255628</v>
      </c>
      <c r="X310" s="17">
        <f t="shared" si="49"/>
        <v>112.90080230255627</v>
      </c>
    </row>
    <row r="311" spans="11:24" x14ac:dyDescent="0.25">
      <c r="K311" s="70">
        <v>3020</v>
      </c>
      <c r="L311" s="39">
        <f t="shared" si="44"/>
        <v>3020</v>
      </c>
      <c r="M311" s="72">
        <f t="shared" si="45"/>
        <v>0.34474885844748859</v>
      </c>
      <c r="N311" s="72">
        <f t="shared" si="46"/>
        <v>0.18477554882768732</v>
      </c>
      <c r="O311" s="39">
        <f t="shared" si="43"/>
        <v>0.32808988764044944</v>
      </c>
      <c r="P311" s="39">
        <f>IF(AND(Eingabe!$B$37&gt;1,$M311&lt;=C$55),C$56,O311)</f>
        <v>0.32808988764044944</v>
      </c>
      <c r="Q311" s="39">
        <f>IF(AND(Eingabe!$B$37&gt;2,$M311&lt;=D$55),D$56,P311)</f>
        <v>0.32808988764044944</v>
      </c>
      <c r="R311" s="39">
        <f>IF(AND(Eingabe!$B$37&gt;3,$M311&lt;=E$55),E$56,Q311)</f>
        <v>0.32808988764044944</v>
      </c>
      <c r="S311" s="39">
        <f>IF(AND(Eingabe!$B$37&gt;4,$M311&lt;=F$55),F$56,R311)</f>
        <v>0.32808988764044944</v>
      </c>
      <c r="T311" s="39">
        <f>IF(AND(Eingabe!$B$37&gt;5,$M311&lt;=G$55),G$56,S311)</f>
        <v>0.32808988764044944</v>
      </c>
      <c r="U311" s="17">
        <f t="shared" si="47"/>
        <v>112.63714962783679</v>
      </c>
      <c r="V311" s="17">
        <f t="shared" si="50"/>
        <v>112.63714962783541</v>
      </c>
      <c r="W311" s="17">
        <f t="shared" si="48"/>
        <v>11.263714962783679</v>
      </c>
      <c r="X311" s="17">
        <f t="shared" si="49"/>
        <v>112.63714962783679</v>
      </c>
    </row>
    <row r="312" spans="11:24" x14ac:dyDescent="0.25">
      <c r="K312" s="70">
        <v>3030</v>
      </c>
      <c r="L312" s="39">
        <f t="shared" si="44"/>
        <v>3030</v>
      </c>
      <c r="M312" s="72">
        <f t="shared" si="45"/>
        <v>0.3458904109589041</v>
      </c>
      <c r="N312" s="72">
        <f t="shared" si="46"/>
        <v>0.18434424128201099</v>
      </c>
      <c r="O312" s="39">
        <f t="shared" si="43"/>
        <v>0.32808988764044944</v>
      </c>
      <c r="P312" s="39">
        <f>IF(AND(Eingabe!$B$37&gt;1,$M312&lt;=C$55),C$56,O312)</f>
        <v>0.32808988764044944</v>
      </c>
      <c r="Q312" s="39">
        <f>IF(AND(Eingabe!$B$37&gt;2,$M312&lt;=D$55),D$56,P312)</f>
        <v>0.32808988764044944</v>
      </c>
      <c r="R312" s="39">
        <f>IF(AND(Eingabe!$B$37&gt;3,$M312&lt;=E$55),E$56,Q312)</f>
        <v>0.32808988764044944</v>
      </c>
      <c r="S312" s="39">
        <f>IF(AND(Eingabe!$B$37&gt;4,$M312&lt;=F$55),F$56,R312)</f>
        <v>0.32808988764044944</v>
      </c>
      <c r="T312" s="39">
        <f>IF(AND(Eingabe!$B$37&gt;5,$M312&lt;=G$55),G$56,S312)</f>
        <v>0.32808988764044944</v>
      </c>
      <c r="U312" s="17">
        <f t="shared" si="47"/>
        <v>112.37422927465055</v>
      </c>
      <c r="V312" s="17">
        <f t="shared" si="50"/>
        <v>112.37422927464915</v>
      </c>
      <c r="W312" s="17">
        <f t="shared" si="48"/>
        <v>11.237422927465055</v>
      </c>
      <c r="X312" s="17">
        <f t="shared" si="49"/>
        <v>112.37422927465055</v>
      </c>
    </row>
    <row r="313" spans="11:24" x14ac:dyDescent="0.25">
      <c r="K313" s="70">
        <v>3040</v>
      </c>
      <c r="L313" s="39">
        <f t="shared" si="44"/>
        <v>3040</v>
      </c>
      <c r="M313" s="72">
        <f t="shared" si="45"/>
        <v>0.34703196347031962</v>
      </c>
      <c r="N313" s="72">
        <f t="shared" si="46"/>
        <v>0.1839141277876144</v>
      </c>
      <c r="O313" s="39">
        <f t="shared" si="43"/>
        <v>0.32808988764044944</v>
      </c>
      <c r="P313" s="39">
        <f>IF(AND(Eingabe!$B$37&gt;1,$M313&lt;=C$55),C$56,O313)</f>
        <v>0.32808988764044944</v>
      </c>
      <c r="Q313" s="39">
        <f>IF(AND(Eingabe!$B$37&gt;2,$M313&lt;=D$55),D$56,P313)</f>
        <v>0.32808988764044944</v>
      </c>
      <c r="R313" s="39">
        <f>IF(AND(Eingabe!$B$37&gt;3,$M313&lt;=E$55),E$56,Q313)</f>
        <v>0.32808988764044944</v>
      </c>
      <c r="S313" s="39">
        <f>IF(AND(Eingabe!$B$37&gt;4,$M313&lt;=F$55),F$56,R313)</f>
        <v>0.32808988764044944</v>
      </c>
      <c r="T313" s="39">
        <f>IF(AND(Eingabe!$B$37&gt;5,$M313&lt;=G$55),G$56,S313)</f>
        <v>0.32808988764044944</v>
      </c>
      <c r="U313" s="17">
        <f t="shared" si="47"/>
        <v>112.11203680203893</v>
      </c>
      <c r="V313" s="17">
        <f t="shared" si="50"/>
        <v>112.11203680203754</v>
      </c>
      <c r="W313" s="17">
        <f t="shared" si="48"/>
        <v>11.211203680203893</v>
      </c>
      <c r="X313" s="17">
        <f t="shared" si="49"/>
        <v>112.11203680203893</v>
      </c>
    </row>
    <row r="314" spans="11:24" x14ac:dyDescent="0.25">
      <c r="K314" s="70">
        <v>3050</v>
      </c>
      <c r="L314" s="39">
        <f t="shared" si="44"/>
        <v>3050</v>
      </c>
      <c r="M314" s="72">
        <f t="shared" si="45"/>
        <v>0.34817351598173518</v>
      </c>
      <c r="N314" s="72">
        <f t="shared" si="46"/>
        <v>0.18348520112729483</v>
      </c>
      <c r="O314" s="39">
        <f t="shared" si="43"/>
        <v>0.32808988764044944</v>
      </c>
      <c r="P314" s="39">
        <f>IF(AND(Eingabe!$B$37&gt;1,$M314&lt;=C$55),C$56,O314)</f>
        <v>0.32808988764044944</v>
      </c>
      <c r="Q314" s="39">
        <f>IF(AND(Eingabe!$B$37&gt;2,$M314&lt;=D$55),D$56,P314)</f>
        <v>0.32808988764044944</v>
      </c>
      <c r="R314" s="39">
        <f>IF(AND(Eingabe!$B$37&gt;3,$M314&lt;=E$55),E$56,Q314)</f>
        <v>0.32808988764044944</v>
      </c>
      <c r="S314" s="39">
        <f>IF(AND(Eingabe!$B$37&gt;4,$M314&lt;=F$55),F$56,R314)</f>
        <v>0.32808988764044944</v>
      </c>
      <c r="T314" s="39">
        <f>IF(AND(Eingabe!$B$37&gt;5,$M314&lt;=G$55),G$56,S314)</f>
        <v>0.32808988764044944</v>
      </c>
      <c r="U314" s="17">
        <f t="shared" si="47"/>
        <v>111.85056781047425</v>
      </c>
      <c r="V314" s="17">
        <f t="shared" si="50"/>
        <v>111.85056781047832</v>
      </c>
      <c r="W314" s="17">
        <f t="shared" si="48"/>
        <v>11.185056781047425</v>
      </c>
      <c r="X314" s="17">
        <f t="shared" si="49"/>
        <v>111.85056781047425</v>
      </c>
    </row>
    <row r="315" spans="11:24" x14ac:dyDescent="0.25">
      <c r="K315" s="70">
        <v>3060</v>
      </c>
      <c r="L315" s="39">
        <f t="shared" si="44"/>
        <v>3060</v>
      </c>
      <c r="M315" s="72">
        <f t="shared" si="45"/>
        <v>0.34931506849315069</v>
      </c>
      <c r="N315" s="72">
        <f t="shared" si="46"/>
        <v>0.18305745415095986</v>
      </c>
      <c r="O315" s="39">
        <f t="shared" si="43"/>
        <v>0.32808988764044944</v>
      </c>
      <c r="P315" s="39">
        <f>IF(AND(Eingabe!$B$37&gt;1,$M315&lt;=C$55),C$56,O315)</f>
        <v>0.32808988764044944</v>
      </c>
      <c r="Q315" s="39">
        <f>IF(AND(Eingabe!$B$37&gt;2,$M315&lt;=D$55),D$56,P315)</f>
        <v>0.32808988764044944</v>
      </c>
      <c r="R315" s="39">
        <f>IF(AND(Eingabe!$B$37&gt;3,$M315&lt;=E$55),E$56,Q315)</f>
        <v>0.32808988764044944</v>
      </c>
      <c r="S315" s="39">
        <f>IF(AND(Eingabe!$B$37&gt;4,$M315&lt;=F$55),F$56,R315)</f>
        <v>0.32808988764044944</v>
      </c>
      <c r="T315" s="39">
        <f>IF(AND(Eingabe!$B$37&gt;5,$M315&lt;=G$55),G$56,S315)</f>
        <v>0.32808988764044944</v>
      </c>
      <c r="U315" s="17">
        <f t="shared" si="47"/>
        <v>111.58981794133854</v>
      </c>
      <c r="V315" s="17">
        <f t="shared" si="50"/>
        <v>111.58981794133719</v>
      </c>
      <c r="W315" s="17">
        <f t="shared" si="48"/>
        <v>11.158981794133854</v>
      </c>
      <c r="X315" s="17">
        <f t="shared" si="49"/>
        <v>111.58981794133854</v>
      </c>
    </row>
    <row r="316" spans="11:24" x14ac:dyDescent="0.25">
      <c r="K316" s="70">
        <v>3070</v>
      </c>
      <c r="L316" s="39">
        <f t="shared" si="44"/>
        <v>3070</v>
      </c>
      <c r="M316" s="72">
        <f t="shared" si="45"/>
        <v>0.3504566210045662</v>
      </c>
      <c r="N316" s="72">
        <f t="shared" si="46"/>
        <v>0.18263087977478731</v>
      </c>
      <c r="O316" s="39">
        <f t="shared" si="43"/>
        <v>0.32808988764044944</v>
      </c>
      <c r="P316" s="39">
        <f>IF(AND(Eingabe!$B$37&gt;1,$M316&lt;=C$55),C$56,O316)</f>
        <v>0.32808988764044944</v>
      </c>
      <c r="Q316" s="39">
        <f>IF(AND(Eingabe!$B$37&gt;2,$M316&lt;=D$55),D$56,P316)</f>
        <v>0.32808988764044944</v>
      </c>
      <c r="R316" s="39">
        <f>IF(AND(Eingabe!$B$37&gt;3,$M316&lt;=E$55),E$56,Q316)</f>
        <v>0.32808988764044944</v>
      </c>
      <c r="S316" s="39">
        <f>IF(AND(Eingabe!$B$37&gt;4,$M316&lt;=F$55),F$56,R316)</f>
        <v>0.32808988764044944</v>
      </c>
      <c r="T316" s="39">
        <f>IF(AND(Eingabe!$B$37&gt;5,$M316&lt;=G$55),G$56,S316)</f>
        <v>0.32808988764044944</v>
      </c>
      <c r="U316" s="17">
        <f t="shared" si="47"/>
        <v>111.32978287641144</v>
      </c>
      <c r="V316" s="17">
        <f t="shared" si="50"/>
        <v>111.32978287641008</v>
      </c>
      <c r="W316" s="17">
        <f t="shared" si="48"/>
        <v>11.132978287641144</v>
      </c>
      <c r="X316" s="17">
        <f t="shared" si="49"/>
        <v>111.32978287641144</v>
      </c>
    </row>
    <row r="317" spans="11:24" x14ac:dyDescent="0.25">
      <c r="K317" s="70">
        <v>3080</v>
      </c>
      <c r="L317" s="39">
        <f t="shared" si="44"/>
        <v>3080</v>
      </c>
      <c r="M317" s="72">
        <f t="shared" si="45"/>
        <v>0.35159817351598172</v>
      </c>
      <c r="N317" s="72">
        <f t="shared" si="46"/>
        <v>0.18220547098039619</v>
      </c>
      <c r="O317" s="39">
        <f t="shared" si="43"/>
        <v>0.32808988764044944</v>
      </c>
      <c r="P317" s="39">
        <f>IF(AND(Eingabe!$B$37&gt;1,$M317&lt;=C$55),C$56,O317)</f>
        <v>0.32808988764044944</v>
      </c>
      <c r="Q317" s="39">
        <f>IF(AND(Eingabe!$B$37&gt;2,$M317&lt;=D$55),D$56,P317)</f>
        <v>0.32808988764044944</v>
      </c>
      <c r="R317" s="39">
        <f>IF(AND(Eingabe!$B$37&gt;3,$M317&lt;=E$55),E$56,Q317)</f>
        <v>0.32808988764044944</v>
      </c>
      <c r="S317" s="39">
        <f>IF(AND(Eingabe!$B$37&gt;4,$M317&lt;=F$55),F$56,R317)</f>
        <v>0.32808988764044944</v>
      </c>
      <c r="T317" s="39">
        <f>IF(AND(Eingabe!$B$37&gt;5,$M317&lt;=G$55),G$56,S317)</f>
        <v>0.32808988764044944</v>
      </c>
      <c r="U317" s="17">
        <f t="shared" si="47"/>
        <v>111.0704583373648</v>
      </c>
      <c r="V317" s="17">
        <f t="shared" si="50"/>
        <v>111.07045833736343</v>
      </c>
      <c r="W317" s="17">
        <f t="shared" si="48"/>
        <v>11.10704583373648</v>
      </c>
      <c r="X317" s="17">
        <f t="shared" si="49"/>
        <v>111.0704583373648</v>
      </c>
    </row>
    <row r="318" spans="11:24" x14ac:dyDescent="0.25">
      <c r="K318" s="70">
        <v>3090</v>
      </c>
      <c r="L318" s="39">
        <f t="shared" si="44"/>
        <v>3090</v>
      </c>
      <c r="M318" s="72">
        <f t="shared" si="45"/>
        <v>0.35273972602739728</v>
      </c>
      <c r="N318" s="72">
        <f t="shared" si="46"/>
        <v>0.18178122081403314</v>
      </c>
      <c r="O318" s="39">
        <f t="shared" si="43"/>
        <v>0.32808988764044944</v>
      </c>
      <c r="P318" s="39">
        <f>IF(AND(Eingabe!$B$37&gt;1,$M318&lt;=C$55),C$56,O318)</f>
        <v>0.32808988764044944</v>
      </c>
      <c r="Q318" s="39">
        <f>IF(AND(Eingabe!$B$37&gt;2,$M318&lt;=D$55),D$56,P318)</f>
        <v>0.32808988764044944</v>
      </c>
      <c r="R318" s="39">
        <f>IF(AND(Eingabe!$B$37&gt;3,$M318&lt;=E$55),E$56,Q318)</f>
        <v>0.32808988764044944</v>
      </c>
      <c r="S318" s="39">
        <f>IF(AND(Eingabe!$B$37&gt;4,$M318&lt;=F$55),F$56,R318)</f>
        <v>0.32808988764044944</v>
      </c>
      <c r="T318" s="39">
        <f>IF(AND(Eingabe!$B$37&gt;5,$M318&lt;=G$55),G$56,S318)</f>
        <v>0.32808988764044944</v>
      </c>
      <c r="U318" s="17">
        <f t="shared" si="47"/>
        <v>110.81184008526678</v>
      </c>
      <c r="V318" s="17">
        <f t="shared" si="50"/>
        <v>110.81184008527082</v>
      </c>
      <c r="W318" s="17">
        <f t="shared" si="48"/>
        <v>11.081184008526678</v>
      </c>
      <c r="X318" s="17">
        <f t="shared" si="49"/>
        <v>110.81184008526678</v>
      </c>
    </row>
    <row r="319" spans="11:24" x14ac:dyDescent="0.25">
      <c r="K319" s="70">
        <v>3100</v>
      </c>
      <c r="L319" s="39">
        <f t="shared" si="44"/>
        <v>3100</v>
      </c>
      <c r="M319" s="72">
        <f t="shared" si="45"/>
        <v>0.35388127853881279</v>
      </c>
      <c r="N319" s="72">
        <f t="shared" si="46"/>
        <v>0.18135812238576932</v>
      </c>
      <c r="O319" s="39">
        <f t="shared" si="43"/>
        <v>0.32808988764044944</v>
      </c>
      <c r="P319" s="39">
        <f>IF(AND(Eingabe!$B$37&gt;1,$M319&lt;=C$55),C$56,O319)</f>
        <v>0.32808988764044944</v>
      </c>
      <c r="Q319" s="39">
        <f>IF(AND(Eingabe!$B$37&gt;2,$M319&lt;=D$55),D$56,P319)</f>
        <v>0.32808988764044944</v>
      </c>
      <c r="R319" s="39">
        <f>IF(AND(Eingabe!$B$37&gt;3,$M319&lt;=E$55),E$56,Q319)</f>
        <v>0.32808988764044944</v>
      </c>
      <c r="S319" s="39">
        <f>IF(AND(Eingabe!$B$37&gt;4,$M319&lt;=F$55),F$56,R319)</f>
        <v>0.32808988764044944</v>
      </c>
      <c r="T319" s="39">
        <f>IF(AND(Eingabe!$B$37&gt;5,$M319&lt;=G$55),G$56,S319)</f>
        <v>0.32808988764044944</v>
      </c>
      <c r="U319" s="17">
        <f t="shared" si="47"/>
        <v>110.55392392009226</v>
      </c>
      <c r="V319" s="17">
        <f t="shared" si="50"/>
        <v>110.55392392009091</v>
      </c>
      <c r="W319" s="17">
        <f t="shared" si="48"/>
        <v>11.055392392009226</v>
      </c>
      <c r="X319" s="17">
        <f t="shared" si="49"/>
        <v>110.55392392009226</v>
      </c>
    </row>
    <row r="320" spans="11:24" x14ac:dyDescent="0.25">
      <c r="K320" s="70">
        <v>3110</v>
      </c>
      <c r="L320" s="39">
        <f t="shared" si="44"/>
        <v>3110</v>
      </c>
      <c r="M320" s="72">
        <f t="shared" si="45"/>
        <v>0.3550228310502283</v>
      </c>
      <c r="N320" s="72">
        <f t="shared" si="46"/>
        <v>0.180936168868712</v>
      </c>
      <c r="O320" s="39">
        <f t="shared" si="43"/>
        <v>0.32808988764044944</v>
      </c>
      <c r="P320" s="39">
        <f>IF(AND(Eingabe!$B$37&gt;1,$M320&lt;=C$55),C$56,O320)</f>
        <v>0.32808988764044944</v>
      </c>
      <c r="Q320" s="39">
        <f>IF(AND(Eingabe!$B$37&gt;2,$M320&lt;=D$55),D$56,P320)</f>
        <v>0.32808988764044944</v>
      </c>
      <c r="R320" s="39">
        <f>IF(AND(Eingabe!$B$37&gt;3,$M320&lt;=E$55),E$56,Q320)</f>
        <v>0.32808988764044944</v>
      </c>
      <c r="S320" s="39">
        <f>IF(AND(Eingabe!$B$37&gt;4,$M320&lt;=F$55),F$56,R320)</f>
        <v>0.32808988764044944</v>
      </c>
      <c r="T320" s="39">
        <f>IF(AND(Eingabe!$B$37&gt;5,$M320&lt;=G$55),G$56,S320)</f>
        <v>0.32808988764044944</v>
      </c>
      <c r="U320" s="17">
        <f t="shared" si="47"/>
        <v>110.29670568024224</v>
      </c>
      <c r="V320" s="17">
        <f t="shared" si="50"/>
        <v>110.29670568024089</v>
      </c>
      <c r="W320" s="17">
        <f t="shared" si="48"/>
        <v>11.029670568024224</v>
      </c>
      <c r="X320" s="17">
        <f t="shared" si="49"/>
        <v>110.29670568024224</v>
      </c>
    </row>
    <row r="321" spans="11:24" x14ac:dyDescent="0.25">
      <c r="K321" s="70">
        <v>3120</v>
      </c>
      <c r="L321" s="39">
        <f t="shared" si="44"/>
        <v>3120</v>
      </c>
      <c r="M321" s="72">
        <f t="shared" si="45"/>
        <v>0.35616438356164382</v>
      </c>
      <c r="N321" s="72">
        <f t="shared" si="46"/>
        <v>0.18051535349822589</v>
      </c>
      <c r="O321" s="39">
        <f t="shared" si="43"/>
        <v>0.32808988764044944</v>
      </c>
      <c r="P321" s="39">
        <f>IF(AND(Eingabe!$B$37&gt;1,$M321&lt;=C$55),C$56,O321)</f>
        <v>0.32808988764044944</v>
      </c>
      <c r="Q321" s="39">
        <f>IF(AND(Eingabe!$B$37&gt;2,$M321&lt;=D$55),D$56,P321)</f>
        <v>0.32808988764044944</v>
      </c>
      <c r="R321" s="39">
        <f>IF(AND(Eingabe!$B$37&gt;3,$M321&lt;=E$55),E$56,Q321)</f>
        <v>0.32808988764044944</v>
      </c>
      <c r="S321" s="39">
        <f>IF(AND(Eingabe!$B$37&gt;4,$M321&lt;=F$55),F$56,R321)</f>
        <v>0.32808988764044944</v>
      </c>
      <c r="T321" s="39">
        <f>IF(AND(Eingabe!$B$37&gt;5,$M321&lt;=G$55),G$56,S321)</f>
        <v>0.32808988764044944</v>
      </c>
      <c r="U321" s="17">
        <f t="shared" si="47"/>
        <v>110.04018124206921</v>
      </c>
      <c r="V321" s="17">
        <f t="shared" si="50"/>
        <v>110.04018124206786</v>
      </c>
      <c r="W321" s="17">
        <f t="shared" si="48"/>
        <v>11.004018124206921</v>
      </c>
      <c r="X321" s="17">
        <f t="shared" si="49"/>
        <v>110.04018124206921</v>
      </c>
    </row>
    <row r="322" spans="11:24" x14ac:dyDescent="0.25">
      <c r="K322" s="70">
        <v>3130</v>
      </c>
      <c r="L322" s="39">
        <f t="shared" si="44"/>
        <v>3130</v>
      </c>
      <c r="M322" s="72">
        <f t="shared" si="45"/>
        <v>0.35730593607305938</v>
      </c>
      <c r="N322" s="72">
        <f t="shared" si="46"/>
        <v>0.18009566957116929</v>
      </c>
      <c r="O322" s="39">
        <f t="shared" si="43"/>
        <v>0.32808988764044944</v>
      </c>
      <c r="P322" s="39">
        <f>IF(AND(Eingabe!$B$37&gt;1,$M322&lt;=C$55),C$56,O322)</f>
        <v>0.32808988764044944</v>
      </c>
      <c r="Q322" s="39">
        <f>IF(AND(Eingabe!$B$37&gt;2,$M322&lt;=D$55),D$56,P322)</f>
        <v>0.32808988764044944</v>
      </c>
      <c r="R322" s="39">
        <f>IF(AND(Eingabe!$B$37&gt;3,$M322&lt;=E$55),E$56,Q322)</f>
        <v>0.32808988764044944</v>
      </c>
      <c r="S322" s="39">
        <f>IF(AND(Eingabe!$B$37&gt;4,$M322&lt;=F$55),F$56,R322)</f>
        <v>0.32808988764044944</v>
      </c>
      <c r="T322" s="39">
        <f>IF(AND(Eingabe!$B$37&gt;5,$M322&lt;=G$55),G$56,S322)</f>
        <v>0.32808988764044944</v>
      </c>
      <c r="U322" s="17">
        <f t="shared" si="47"/>
        <v>109.78434651941143</v>
      </c>
      <c r="V322" s="17">
        <f t="shared" si="50"/>
        <v>109.78434651941541</v>
      </c>
      <c r="W322" s="17">
        <f t="shared" si="48"/>
        <v>10.978434651941143</v>
      </c>
      <c r="X322" s="17">
        <f t="shared" si="49"/>
        <v>109.78434651941143</v>
      </c>
    </row>
    <row r="323" spans="11:24" x14ac:dyDescent="0.25">
      <c r="K323" s="70">
        <v>3140</v>
      </c>
      <c r="L323" s="39">
        <f t="shared" si="44"/>
        <v>3140</v>
      </c>
      <c r="M323" s="72">
        <f t="shared" si="45"/>
        <v>0.35844748858447489</v>
      </c>
      <c r="N323" s="72">
        <f t="shared" si="46"/>
        <v>0.17967711044513979</v>
      </c>
      <c r="O323" s="39">
        <f t="shared" si="43"/>
        <v>0.32808988764044944</v>
      </c>
      <c r="P323" s="39">
        <f>IF(AND(Eingabe!$B$37&gt;1,$M323&lt;=C$55),C$56,O323)</f>
        <v>0.32808988764044944</v>
      </c>
      <c r="Q323" s="39">
        <f>IF(AND(Eingabe!$B$37&gt;2,$M323&lt;=D$55),D$56,P323)</f>
        <v>0.32808988764044944</v>
      </c>
      <c r="R323" s="39">
        <f>IF(AND(Eingabe!$B$37&gt;3,$M323&lt;=E$55),E$56,Q323)</f>
        <v>0.32808988764044944</v>
      </c>
      <c r="S323" s="39">
        <f>IF(AND(Eingabe!$B$37&gt;4,$M323&lt;=F$55),F$56,R323)</f>
        <v>0.32808988764044944</v>
      </c>
      <c r="T323" s="39">
        <f>IF(AND(Eingabe!$B$37&gt;5,$M323&lt;=G$55),G$56,S323)</f>
        <v>0.32808988764044944</v>
      </c>
      <c r="U323" s="17">
        <f t="shared" si="47"/>
        <v>109.52919746313316</v>
      </c>
      <c r="V323" s="17">
        <f t="shared" si="50"/>
        <v>109.52919746313182</v>
      </c>
      <c r="W323" s="17">
        <f t="shared" si="48"/>
        <v>10.952919746313317</v>
      </c>
      <c r="X323" s="17">
        <f t="shared" si="49"/>
        <v>109.52919746313316</v>
      </c>
    </row>
    <row r="324" spans="11:24" x14ac:dyDescent="0.25">
      <c r="K324" s="70">
        <v>3150</v>
      </c>
      <c r="L324" s="39">
        <f t="shared" si="44"/>
        <v>3150</v>
      </c>
      <c r="M324" s="72">
        <f t="shared" si="45"/>
        <v>0.3595890410958904</v>
      </c>
      <c r="N324" s="72">
        <f t="shared" si="46"/>
        <v>0.17925966953773276</v>
      </c>
      <c r="O324" s="39">
        <f t="shared" si="43"/>
        <v>0.32808988764044944</v>
      </c>
      <c r="P324" s="39">
        <f>IF(AND(Eingabe!$B$37&gt;1,$M324&lt;=C$55),C$56,O324)</f>
        <v>0.32808988764044944</v>
      </c>
      <c r="Q324" s="39">
        <f>IF(AND(Eingabe!$B$37&gt;2,$M324&lt;=D$55),D$56,P324)</f>
        <v>0.32808988764044944</v>
      </c>
      <c r="R324" s="39">
        <f>IF(AND(Eingabe!$B$37&gt;3,$M324&lt;=E$55),E$56,Q324)</f>
        <v>0.32808988764044944</v>
      </c>
      <c r="S324" s="39">
        <f>IF(AND(Eingabe!$B$37&gt;4,$M324&lt;=F$55),F$56,R324)</f>
        <v>0.32808988764044944</v>
      </c>
      <c r="T324" s="39">
        <f>IF(AND(Eingabe!$B$37&gt;5,$M324&lt;=G$55),G$56,S324)</f>
        <v>0.32808988764044944</v>
      </c>
      <c r="U324" s="17">
        <f t="shared" si="47"/>
        <v>109.27473006067271</v>
      </c>
      <c r="V324" s="17">
        <f t="shared" si="50"/>
        <v>109.27473006067137</v>
      </c>
      <c r="W324" s="17">
        <f t="shared" si="48"/>
        <v>10.92747300606727</v>
      </c>
      <c r="X324" s="17">
        <f t="shared" si="49"/>
        <v>109.27473006067271</v>
      </c>
    </row>
    <row r="325" spans="11:24" x14ac:dyDescent="0.25">
      <c r="K325" s="70">
        <v>3160</v>
      </c>
      <c r="L325" s="39">
        <f t="shared" si="44"/>
        <v>3160</v>
      </c>
      <c r="M325" s="72">
        <f t="shared" si="45"/>
        <v>0.36073059360730592</v>
      </c>
      <c r="N325" s="72">
        <f t="shared" si="46"/>
        <v>0.17884334032581095</v>
      </c>
      <c r="O325" s="39">
        <f t="shared" si="43"/>
        <v>0.32808988764044944</v>
      </c>
      <c r="P325" s="39">
        <f>IF(AND(Eingabe!$B$37&gt;1,$M325&lt;=C$55),C$56,O325)</f>
        <v>0.32808988764044944</v>
      </c>
      <c r="Q325" s="39">
        <f>IF(AND(Eingabe!$B$37&gt;2,$M325&lt;=D$55),D$56,P325)</f>
        <v>0.32808988764044944</v>
      </c>
      <c r="R325" s="39">
        <f>IF(AND(Eingabe!$B$37&gt;3,$M325&lt;=E$55),E$56,Q325)</f>
        <v>0.32808988764044944</v>
      </c>
      <c r="S325" s="39">
        <f>IF(AND(Eingabe!$B$37&gt;4,$M325&lt;=F$55),F$56,R325)</f>
        <v>0.32808988764044944</v>
      </c>
      <c r="T325" s="39">
        <f>IF(AND(Eingabe!$B$37&gt;5,$M325&lt;=G$55),G$56,S325)</f>
        <v>0.32808988764044944</v>
      </c>
      <c r="U325" s="17">
        <f t="shared" si="47"/>
        <v>109.02094033559709</v>
      </c>
      <c r="V325" s="17">
        <f t="shared" si="50"/>
        <v>109.02094033559575</v>
      </c>
      <c r="W325" s="17">
        <f t="shared" si="48"/>
        <v>10.90209403355971</v>
      </c>
      <c r="X325" s="17">
        <f t="shared" si="49"/>
        <v>109.02094033559709</v>
      </c>
    </row>
    <row r="326" spans="11:24" x14ac:dyDescent="0.25">
      <c r="K326" s="70">
        <v>3170</v>
      </c>
      <c r="L326" s="39">
        <f t="shared" si="44"/>
        <v>3170</v>
      </c>
      <c r="M326" s="72">
        <f t="shared" si="45"/>
        <v>0.36187214611872148</v>
      </c>
      <c r="N326" s="72">
        <f t="shared" si="46"/>
        <v>0.17842811634478517</v>
      </c>
      <c r="O326" s="39">
        <f t="shared" si="43"/>
        <v>0.32808988764044944</v>
      </c>
      <c r="P326" s="39">
        <f>IF(AND(Eingabe!$B$37&gt;1,$M326&lt;=C$55),C$56,O326)</f>
        <v>0.32808988764044944</v>
      </c>
      <c r="Q326" s="39">
        <f>IF(AND(Eingabe!$B$37&gt;2,$M326&lt;=D$55),D$56,P326)</f>
        <v>0.32808988764044944</v>
      </c>
      <c r="R326" s="39">
        <f>IF(AND(Eingabe!$B$37&gt;3,$M326&lt;=E$55),E$56,Q326)</f>
        <v>0.32808988764044944</v>
      </c>
      <c r="S326" s="39">
        <f>IF(AND(Eingabe!$B$37&gt;4,$M326&lt;=F$55),F$56,R326)</f>
        <v>0.32808988764044944</v>
      </c>
      <c r="T326" s="39">
        <f>IF(AND(Eingabe!$B$37&gt;5,$M326&lt;=G$55),G$56,S326)</f>
        <v>0.32808988764044944</v>
      </c>
      <c r="U326" s="17">
        <f t="shared" si="47"/>
        <v>108.76782434716355</v>
      </c>
      <c r="V326" s="17">
        <f t="shared" si="50"/>
        <v>108.76782434716753</v>
      </c>
      <c r="W326" s="17">
        <f t="shared" si="48"/>
        <v>10.876782434716356</v>
      </c>
      <c r="X326" s="17">
        <f t="shared" si="49"/>
        <v>108.76782434716355</v>
      </c>
    </row>
    <row r="327" spans="11:24" x14ac:dyDescent="0.25">
      <c r="K327" s="70">
        <v>3180</v>
      </c>
      <c r="L327" s="39">
        <f t="shared" si="44"/>
        <v>3180</v>
      </c>
      <c r="M327" s="72">
        <f t="shared" si="45"/>
        <v>0.36301369863013699</v>
      </c>
      <c r="N327" s="72">
        <f t="shared" si="46"/>
        <v>0.17801399118790595</v>
      </c>
      <c r="O327" s="39">
        <f t="shared" si="43"/>
        <v>0.32808988764044944</v>
      </c>
      <c r="P327" s="39">
        <f>IF(AND(Eingabe!$B$37&gt;1,$M327&lt;=C$55),C$56,O327)</f>
        <v>0.32808988764044944</v>
      </c>
      <c r="Q327" s="39">
        <f>IF(AND(Eingabe!$B$37&gt;2,$M327&lt;=D$55),D$56,P327)</f>
        <v>0.32808988764044944</v>
      </c>
      <c r="R327" s="39">
        <f>IF(AND(Eingabe!$B$37&gt;3,$M327&lt;=E$55),E$56,Q327)</f>
        <v>0.32808988764044944</v>
      </c>
      <c r="S327" s="39">
        <f>IF(AND(Eingabe!$B$37&gt;4,$M327&lt;=F$55),F$56,R327)</f>
        <v>0.32808988764044944</v>
      </c>
      <c r="T327" s="39">
        <f>IF(AND(Eingabe!$B$37&gt;5,$M327&lt;=G$55),G$56,S327)</f>
        <v>0.32808988764044944</v>
      </c>
      <c r="U327" s="17">
        <f t="shared" si="47"/>
        <v>108.51537818988788</v>
      </c>
      <c r="V327" s="17">
        <f t="shared" si="50"/>
        <v>108.51537818988655</v>
      </c>
      <c r="W327" s="17">
        <f t="shared" si="48"/>
        <v>10.851537818988788</v>
      </c>
      <c r="X327" s="17">
        <f t="shared" si="49"/>
        <v>108.51537818988788</v>
      </c>
    </row>
    <row r="328" spans="11:24" x14ac:dyDescent="0.25">
      <c r="K328" s="70">
        <v>3190</v>
      </c>
      <c r="L328" s="39">
        <f t="shared" si="44"/>
        <v>3190</v>
      </c>
      <c r="M328" s="72">
        <f t="shared" si="45"/>
        <v>0.36415525114155251</v>
      </c>
      <c r="N328" s="72">
        <f t="shared" si="46"/>
        <v>0.17760095850556612</v>
      </c>
      <c r="O328" s="39">
        <f t="shared" si="43"/>
        <v>0.32808988764044944</v>
      </c>
      <c r="P328" s="39">
        <f>IF(AND(Eingabe!$B$37&gt;1,$M328&lt;=C$55),C$56,O328)</f>
        <v>0.32808988764044944</v>
      </c>
      <c r="Q328" s="39">
        <f>IF(AND(Eingabe!$B$37&gt;2,$M328&lt;=D$55),D$56,P328)</f>
        <v>0.32808988764044944</v>
      </c>
      <c r="R328" s="39">
        <f>IF(AND(Eingabe!$B$37&gt;3,$M328&lt;=E$55),E$56,Q328)</f>
        <v>0.32808988764044944</v>
      </c>
      <c r="S328" s="39">
        <f>IF(AND(Eingabe!$B$37&gt;4,$M328&lt;=F$55),F$56,R328)</f>
        <v>0.32808988764044944</v>
      </c>
      <c r="T328" s="39">
        <f>IF(AND(Eingabe!$B$37&gt;5,$M328&lt;=G$55),G$56,S328)</f>
        <v>0.32808988764044944</v>
      </c>
      <c r="U328" s="17">
        <f t="shared" si="47"/>
        <v>108.26359799311908</v>
      </c>
      <c r="V328" s="17">
        <f t="shared" si="50"/>
        <v>108.26359799311774</v>
      </c>
      <c r="W328" s="17">
        <f t="shared" si="48"/>
        <v>10.826359799311907</v>
      </c>
      <c r="X328" s="17">
        <f t="shared" si="49"/>
        <v>108.26359799311908</v>
      </c>
    </row>
    <row r="329" spans="11:24" x14ac:dyDescent="0.25">
      <c r="K329" s="70">
        <v>3200</v>
      </c>
      <c r="L329" s="39">
        <f t="shared" si="44"/>
        <v>3200</v>
      </c>
      <c r="M329" s="72">
        <f t="shared" si="45"/>
        <v>0.36529680365296802</v>
      </c>
      <c r="N329" s="72">
        <f t="shared" si="46"/>
        <v>0.17718901200461379</v>
      </c>
      <c r="O329" s="39">
        <f t="shared" ref="O329:O392" si="51">IF(K329&lt;$B$51,$B$57,0)</f>
        <v>0.32808988764044944</v>
      </c>
      <c r="P329" s="39">
        <f>IF(AND(Eingabe!$B$37&gt;1,$M329&lt;=C$55),C$56,O329)</f>
        <v>0.32808988764044944</v>
      </c>
      <c r="Q329" s="39">
        <f>IF(AND(Eingabe!$B$37&gt;2,$M329&lt;=D$55),D$56,P329)</f>
        <v>0.32808988764044944</v>
      </c>
      <c r="R329" s="39">
        <f>IF(AND(Eingabe!$B$37&gt;3,$M329&lt;=E$55),E$56,Q329)</f>
        <v>0.32808988764044944</v>
      </c>
      <c r="S329" s="39">
        <f>IF(AND(Eingabe!$B$37&gt;4,$M329&lt;=F$55),F$56,R329)</f>
        <v>0.32808988764044944</v>
      </c>
      <c r="T329" s="39">
        <f>IF(AND(Eingabe!$B$37&gt;5,$M329&lt;=G$55),G$56,S329)</f>
        <v>0.32808988764044944</v>
      </c>
      <c r="U329" s="17">
        <f t="shared" si="47"/>
        <v>108.01247992062073</v>
      </c>
      <c r="V329" s="17">
        <f t="shared" si="50"/>
        <v>108.01247992061941</v>
      </c>
      <c r="W329" s="17">
        <f t="shared" si="48"/>
        <v>10.801247992062073</v>
      </c>
      <c r="X329" s="17">
        <f t="shared" si="49"/>
        <v>108.01247992062073</v>
      </c>
    </row>
    <row r="330" spans="11:24" x14ac:dyDescent="0.25">
      <c r="K330" s="70">
        <v>3210</v>
      </c>
      <c r="L330" s="39">
        <f t="shared" ref="L330:L393" si="52">IF(K330&gt;$B$10,$B$10,K330)</f>
        <v>3210</v>
      </c>
      <c r="M330" s="72">
        <f t="shared" ref="M330:M393" si="53">L330/$B$10</f>
        <v>0.36643835616438358</v>
      </c>
      <c r="N330" s="72">
        <f t="shared" ref="N330:N393" si="54">IF(M330=1,0,1-$G$11*M330^$G$10)</f>
        <v>0.17677814544767578</v>
      </c>
      <c r="O330" s="39">
        <f t="shared" si="51"/>
        <v>0.32808988764044944</v>
      </c>
      <c r="P330" s="39">
        <f>IF(AND(Eingabe!$B$37&gt;1,$M330&lt;=C$55),C$56,O330)</f>
        <v>0.32808988764044944</v>
      </c>
      <c r="Q330" s="39">
        <f>IF(AND(Eingabe!$B$37&gt;2,$M330&lt;=D$55),D$56,P330)</f>
        <v>0.32808988764044944</v>
      </c>
      <c r="R330" s="39">
        <f>IF(AND(Eingabe!$B$37&gt;3,$M330&lt;=E$55),E$56,Q330)</f>
        <v>0.32808988764044944</v>
      </c>
      <c r="S330" s="39">
        <f>IF(AND(Eingabe!$B$37&gt;4,$M330&lt;=F$55),F$56,R330)</f>
        <v>0.32808988764044944</v>
      </c>
      <c r="T330" s="39">
        <f>IF(AND(Eingabe!$B$37&gt;5,$M330&lt;=G$55),G$56,S330)</f>
        <v>0.32808988764044944</v>
      </c>
      <c r="U330" s="17">
        <f t="shared" ref="U330:U393" si="55">N330*$B$8*10</f>
        <v>107.76202017015854</v>
      </c>
      <c r="V330" s="17">
        <f t="shared" si="50"/>
        <v>107.76202017016246</v>
      </c>
      <c r="W330" s="17">
        <f t="shared" ref="W330:W393" si="56">N330*$B$8</f>
        <v>10.776202017015853</v>
      </c>
      <c r="X330" s="17">
        <f t="shared" ref="X330:X393" si="57">W330*10</f>
        <v>107.76202017015854</v>
      </c>
    </row>
    <row r="331" spans="11:24" x14ac:dyDescent="0.25">
      <c r="K331" s="70">
        <v>3220</v>
      </c>
      <c r="L331" s="39">
        <f t="shared" si="52"/>
        <v>3220</v>
      </c>
      <c r="M331" s="72">
        <f t="shared" si="53"/>
        <v>0.36757990867579909</v>
      </c>
      <c r="N331" s="72">
        <f t="shared" si="54"/>
        <v>0.17636835265249129</v>
      </c>
      <c r="O331" s="39">
        <f t="shared" si="51"/>
        <v>0.32808988764044944</v>
      </c>
      <c r="P331" s="39">
        <f>IF(AND(Eingabe!$B$37&gt;1,$M331&lt;=C$55),C$56,O331)</f>
        <v>0.32808988764044944</v>
      </c>
      <c r="Q331" s="39">
        <f>IF(AND(Eingabe!$B$37&gt;2,$M331&lt;=D$55),D$56,P331)</f>
        <v>0.32808988764044944</v>
      </c>
      <c r="R331" s="39">
        <f>IF(AND(Eingabe!$B$37&gt;3,$M331&lt;=E$55),E$56,Q331)</f>
        <v>0.32808988764044944</v>
      </c>
      <c r="S331" s="39">
        <f>IF(AND(Eingabe!$B$37&gt;4,$M331&lt;=F$55),F$56,R331)</f>
        <v>0.32808988764044944</v>
      </c>
      <c r="T331" s="39">
        <f>IF(AND(Eingabe!$B$37&gt;5,$M331&lt;=G$55),G$56,S331)</f>
        <v>0.32808988764044944</v>
      </c>
      <c r="U331" s="17">
        <f t="shared" si="55"/>
        <v>107.512214973094</v>
      </c>
      <c r="V331" s="17">
        <f t="shared" ref="V331:V394" si="58">(M331-M330)*$B$10*N331*$B$8</f>
        <v>107.5122149730927</v>
      </c>
      <c r="W331" s="17">
        <f t="shared" si="56"/>
        <v>10.7512214973094</v>
      </c>
      <c r="X331" s="17">
        <f t="shared" si="57"/>
        <v>107.512214973094</v>
      </c>
    </row>
    <row r="332" spans="11:24" x14ac:dyDescent="0.25">
      <c r="K332" s="70">
        <v>3230</v>
      </c>
      <c r="L332" s="39">
        <f t="shared" si="52"/>
        <v>3230</v>
      </c>
      <c r="M332" s="72">
        <f t="shared" si="53"/>
        <v>0.36872146118721461</v>
      </c>
      <c r="N332" s="72">
        <f t="shared" si="54"/>
        <v>0.17595962749125527</v>
      </c>
      <c r="O332" s="39">
        <f t="shared" si="51"/>
        <v>0.32808988764044944</v>
      </c>
      <c r="P332" s="39">
        <f>IF(AND(Eingabe!$B$37&gt;1,$M332&lt;=C$55),C$56,O332)</f>
        <v>0.32808988764044944</v>
      </c>
      <c r="Q332" s="39">
        <f>IF(AND(Eingabe!$B$37&gt;2,$M332&lt;=D$55),D$56,P332)</f>
        <v>0.32808988764044944</v>
      </c>
      <c r="R332" s="39">
        <f>IF(AND(Eingabe!$B$37&gt;3,$M332&lt;=E$55),E$56,Q332)</f>
        <v>0.32808988764044944</v>
      </c>
      <c r="S332" s="39">
        <f>IF(AND(Eingabe!$B$37&gt;4,$M332&lt;=F$55),F$56,R332)</f>
        <v>0.32808988764044944</v>
      </c>
      <c r="T332" s="39">
        <f>IF(AND(Eingabe!$B$37&gt;5,$M332&lt;=G$55),G$56,S332)</f>
        <v>0.32808988764044944</v>
      </c>
      <c r="U332" s="17">
        <f t="shared" si="55"/>
        <v>107.26306059398438</v>
      </c>
      <c r="V332" s="17">
        <f t="shared" si="58"/>
        <v>107.26306059398307</v>
      </c>
      <c r="W332" s="17">
        <f t="shared" si="56"/>
        <v>10.726306059398437</v>
      </c>
      <c r="X332" s="17">
        <f t="shared" si="57"/>
        <v>107.26306059398438</v>
      </c>
    </row>
    <row r="333" spans="11:24" x14ac:dyDescent="0.25">
      <c r="K333" s="70">
        <v>3240</v>
      </c>
      <c r="L333" s="39">
        <f t="shared" si="52"/>
        <v>3240</v>
      </c>
      <c r="M333" s="72">
        <f t="shared" si="53"/>
        <v>0.36986301369863012</v>
      </c>
      <c r="N333" s="72">
        <f t="shared" si="54"/>
        <v>0.17555196388997241</v>
      </c>
      <c r="O333" s="39">
        <f t="shared" si="51"/>
        <v>0.32808988764044944</v>
      </c>
      <c r="P333" s="39">
        <f>IF(AND(Eingabe!$B$37&gt;1,$M333&lt;=C$55),C$56,O333)</f>
        <v>0.32808988764044944</v>
      </c>
      <c r="Q333" s="39">
        <f>IF(AND(Eingabe!$B$37&gt;2,$M333&lt;=D$55),D$56,P333)</f>
        <v>0.32808988764044944</v>
      </c>
      <c r="R333" s="39">
        <f>IF(AND(Eingabe!$B$37&gt;3,$M333&lt;=E$55),E$56,Q333)</f>
        <v>0.32808988764044944</v>
      </c>
      <c r="S333" s="39">
        <f>IF(AND(Eingabe!$B$37&gt;4,$M333&lt;=F$55),F$56,R333)</f>
        <v>0.32808988764044944</v>
      </c>
      <c r="T333" s="39">
        <f>IF(AND(Eingabe!$B$37&gt;5,$M333&lt;=G$55),G$56,S333)</f>
        <v>0.32808988764044944</v>
      </c>
      <c r="U333" s="17">
        <f t="shared" si="55"/>
        <v>107.01455333018868</v>
      </c>
      <c r="V333" s="17">
        <f t="shared" si="58"/>
        <v>107.01455333018735</v>
      </c>
      <c r="W333" s="17">
        <f t="shared" si="56"/>
        <v>10.701455333018867</v>
      </c>
      <c r="X333" s="17">
        <f t="shared" si="57"/>
        <v>107.01455333018868</v>
      </c>
    </row>
    <row r="334" spans="11:24" x14ac:dyDescent="0.25">
      <c r="K334" s="70">
        <v>3250</v>
      </c>
      <c r="L334" s="39">
        <f t="shared" si="52"/>
        <v>3250</v>
      </c>
      <c r="M334" s="72">
        <f t="shared" si="53"/>
        <v>0.37100456621004568</v>
      </c>
      <c r="N334" s="72">
        <f t="shared" si="54"/>
        <v>0.17514535582781943</v>
      </c>
      <c r="O334" s="39">
        <f t="shared" si="51"/>
        <v>0.32808988764044944</v>
      </c>
      <c r="P334" s="39">
        <f>IF(AND(Eingabe!$B$37&gt;1,$M334&lt;=C$55),C$56,O334)</f>
        <v>0.32808988764044944</v>
      </c>
      <c r="Q334" s="39">
        <f>IF(AND(Eingabe!$B$37&gt;2,$M334&lt;=D$55),D$56,P334)</f>
        <v>0.32808988764044944</v>
      </c>
      <c r="R334" s="39">
        <f>IF(AND(Eingabe!$B$37&gt;3,$M334&lt;=E$55),E$56,Q334)</f>
        <v>0.32808988764044944</v>
      </c>
      <c r="S334" s="39">
        <f>IF(AND(Eingabe!$B$37&gt;4,$M334&lt;=F$55),F$56,R334)</f>
        <v>0.32808988764044944</v>
      </c>
      <c r="T334" s="39">
        <f>IF(AND(Eingabe!$B$37&gt;5,$M334&lt;=G$55),G$56,S334)</f>
        <v>0.32808988764044944</v>
      </c>
      <c r="U334" s="17">
        <f t="shared" si="55"/>
        <v>106.76668951147897</v>
      </c>
      <c r="V334" s="17">
        <f t="shared" si="58"/>
        <v>106.76668951148285</v>
      </c>
      <c r="W334" s="17">
        <f t="shared" si="56"/>
        <v>10.676668951147898</v>
      </c>
      <c r="X334" s="17">
        <f t="shared" si="57"/>
        <v>106.76668951147897</v>
      </c>
    </row>
    <row r="335" spans="11:24" x14ac:dyDescent="0.25">
      <c r="K335" s="70">
        <v>3260</v>
      </c>
      <c r="L335" s="39">
        <f t="shared" si="52"/>
        <v>3260</v>
      </c>
      <c r="M335" s="72">
        <f t="shared" si="53"/>
        <v>0.37214611872146119</v>
      </c>
      <c r="N335" s="72">
        <f t="shared" si="54"/>
        <v>0.17473979733651845</v>
      </c>
      <c r="O335" s="39">
        <f t="shared" si="51"/>
        <v>0.32808988764044944</v>
      </c>
      <c r="P335" s="39">
        <f>IF(AND(Eingabe!$B$37&gt;1,$M335&lt;=C$55),C$56,O335)</f>
        <v>0.32808988764044944</v>
      </c>
      <c r="Q335" s="39">
        <f>IF(AND(Eingabe!$B$37&gt;2,$M335&lt;=D$55),D$56,P335)</f>
        <v>0.32808988764044944</v>
      </c>
      <c r="R335" s="39">
        <f>IF(AND(Eingabe!$B$37&gt;3,$M335&lt;=E$55),E$56,Q335)</f>
        <v>0.32808988764044944</v>
      </c>
      <c r="S335" s="39">
        <f>IF(AND(Eingabe!$B$37&gt;4,$M335&lt;=F$55),F$56,R335)</f>
        <v>0.32808988764044944</v>
      </c>
      <c r="T335" s="39">
        <f>IF(AND(Eingabe!$B$37&gt;5,$M335&lt;=G$55),G$56,S335)</f>
        <v>0.32808988764044944</v>
      </c>
      <c r="U335" s="17">
        <f t="shared" si="55"/>
        <v>106.51946549965851</v>
      </c>
      <c r="V335" s="17">
        <f t="shared" si="58"/>
        <v>106.51946549965722</v>
      </c>
      <c r="W335" s="17">
        <f t="shared" si="56"/>
        <v>10.651946549965851</v>
      </c>
      <c r="X335" s="17">
        <f t="shared" si="57"/>
        <v>106.51946549965851</v>
      </c>
    </row>
    <row r="336" spans="11:24" x14ac:dyDescent="0.25">
      <c r="K336" s="70">
        <v>3270</v>
      </c>
      <c r="L336" s="39">
        <f t="shared" si="52"/>
        <v>3270</v>
      </c>
      <c r="M336" s="72">
        <f t="shared" si="53"/>
        <v>0.37328767123287671</v>
      </c>
      <c r="N336" s="72">
        <f t="shared" si="54"/>
        <v>0.17433528249971797</v>
      </c>
      <c r="O336" s="39">
        <f t="shared" si="51"/>
        <v>0.32808988764044944</v>
      </c>
      <c r="P336" s="39">
        <f>IF(AND(Eingabe!$B$37&gt;1,$M336&lt;=C$55),C$56,O336)</f>
        <v>0.32808988764044944</v>
      </c>
      <c r="Q336" s="39">
        <f>IF(AND(Eingabe!$B$37&gt;2,$M336&lt;=D$55),D$56,P336)</f>
        <v>0.32808988764044944</v>
      </c>
      <c r="R336" s="39">
        <f>IF(AND(Eingabe!$B$37&gt;3,$M336&lt;=E$55),E$56,Q336)</f>
        <v>0.32808988764044944</v>
      </c>
      <c r="S336" s="39">
        <f>IF(AND(Eingabe!$B$37&gt;4,$M336&lt;=F$55),F$56,R336)</f>
        <v>0.32808988764044944</v>
      </c>
      <c r="T336" s="39">
        <f>IF(AND(Eingabe!$B$37&gt;5,$M336&lt;=G$55),G$56,S336)</f>
        <v>0.32808988764044944</v>
      </c>
      <c r="U336" s="17">
        <f t="shared" si="55"/>
        <v>106.27287768818425</v>
      </c>
      <c r="V336" s="17">
        <f t="shared" si="58"/>
        <v>106.27287768818294</v>
      </c>
      <c r="W336" s="17">
        <f t="shared" si="56"/>
        <v>10.627287768818425</v>
      </c>
      <c r="X336" s="17">
        <f t="shared" si="57"/>
        <v>106.27287768818425</v>
      </c>
    </row>
    <row r="337" spans="11:24" x14ac:dyDescent="0.25">
      <c r="K337" s="70">
        <v>3280</v>
      </c>
      <c r="L337" s="39">
        <f t="shared" si="52"/>
        <v>3280</v>
      </c>
      <c r="M337" s="72">
        <f t="shared" si="53"/>
        <v>0.37442922374429222</v>
      </c>
      <c r="N337" s="72">
        <f t="shared" si="54"/>
        <v>0.17393180545238507</v>
      </c>
      <c r="O337" s="39">
        <f t="shared" si="51"/>
        <v>0.32808988764044944</v>
      </c>
      <c r="P337" s="39">
        <f>IF(AND(Eingabe!$B$37&gt;1,$M337&lt;=C$55),C$56,O337)</f>
        <v>0.32808988764044944</v>
      </c>
      <c r="Q337" s="39">
        <f>IF(AND(Eingabe!$B$37&gt;2,$M337&lt;=D$55),D$56,P337)</f>
        <v>0.32808988764044944</v>
      </c>
      <c r="R337" s="39">
        <f>IF(AND(Eingabe!$B$37&gt;3,$M337&lt;=E$55),E$56,Q337)</f>
        <v>0.32808988764044944</v>
      </c>
      <c r="S337" s="39">
        <f>IF(AND(Eingabe!$B$37&gt;4,$M337&lt;=F$55),F$56,R337)</f>
        <v>0.32808988764044944</v>
      </c>
      <c r="T337" s="39">
        <f>IF(AND(Eingabe!$B$37&gt;5,$M337&lt;=G$55),G$56,S337)</f>
        <v>0.32808988764044944</v>
      </c>
      <c r="U337" s="17">
        <f t="shared" si="55"/>
        <v>106.02692250179638</v>
      </c>
      <c r="V337" s="17">
        <f t="shared" si="58"/>
        <v>106.02692250179508</v>
      </c>
      <c r="W337" s="17">
        <f t="shared" si="56"/>
        <v>10.602692250179638</v>
      </c>
      <c r="X337" s="17">
        <f t="shared" si="57"/>
        <v>106.02692250179638</v>
      </c>
    </row>
    <row r="338" spans="11:24" x14ac:dyDescent="0.25">
      <c r="K338" s="70">
        <v>3290</v>
      </c>
      <c r="L338" s="39">
        <f t="shared" si="52"/>
        <v>3290</v>
      </c>
      <c r="M338" s="72">
        <f t="shared" si="53"/>
        <v>0.37557077625570778</v>
      </c>
      <c r="N338" s="72">
        <f t="shared" si="54"/>
        <v>0.17352936038020395</v>
      </c>
      <c r="O338" s="39">
        <f t="shared" si="51"/>
        <v>0.32808988764044944</v>
      </c>
      <c r="P338" s="39">
        <f>IF(AND(Eingabe!$B$37&gt;1,$M338&lt;=C$55),C$56,O338)</f>
        <v>0.32808988764044944</v>
      </c>
      <c r="Q338" s="39">
        <f>IF(AND(Eingabe!$B$37&gt;2,$M338&lt;=D$55),D$56,P338)</f>
        <v>0.32808988764044944</v>
      </c>
      <c r="R338" s="39">
        <f>IF(AND(Eingabe!$B$37&gt;3,$M338&lt;=E$55),E$56,Q338)</f>
        <v>0.32808988764044944</v>
      </c>
      <c r="S338" s="39">
        <f>IF(AND(Eingabe!$B$37&gt;4,$M338&lt;=F$55),F$56,R338)</f>
        <v>0.32808988764044944</v>
      </c>
      <c r="T338" s="39">
        <f>IF(AND(Eingabe!$B$37&gt;5,$M338&lt;=G$55),G$56,S338)</f>
        <v>0.32808988764044944</v>
      </c>
      <c r="U338" s="17">
        <f t="shared" si="55"/>
        <v>105.78159639615173</v>
      </c>
      <c r="V338" s="17">
        <f t="shared" si="58"/>
        <v>105.78159639615558</v>
      </c>
      <c r="W338" s="17">
        <f t="shared" si="56"/>
        <v>10.578159639615173</v>
      </c>
      <c r="X338" s="17">
        <f t="shared" si="57"/>
        <v>105.78159639615173</v>
      </c>
    </row>
    <row r="339" spans="11:24" x14ac:dyDescent="0.25">
      <c r="K339" s="70">
        <v>3300</v>
      </c>
      <c r="L339" s="39">
        <f t="shared" si="52"/>
        <v>3300</v>
      </c>
      <c r="M339" s="72">
        <f t="shared" si="53"/>
        <v>0.37671232876712329</v>
      </c>
      <c r="N339" s="72">
        <f t="shared" si="54"/>
        <v>0.1731279415189857</v>
      </c>
      <c r="O339" s="39">
        <f t="shared" si="51"/>
        <v>0.32808988764044944</v>
      </c>
      <c r="P339" s="39">
        <f>IF(AND(Eingabe!$B$37&gt;1,$M339&lt;=C$55),C$56,O339)</f>
        <v>0.32808988764044944</v>
      </c>
      <c r="Q339" s="39">
        <f>IF(AND(Eingabe!$B$37&gt;2,$M339&lt;=D$55),D$56,P339)</f>
        <v>0.32808988764044944</v>
      </c>
      <c r="R339" s="39">
        <f>IF(AND(Eingabe!$B$37&gt;3,$M339&lt;=E$55),E$56,Q339)</f>
        <v>0.32808988764044944</v>
      </c>
      <c r="S339" s="39">
        <f>IF(AND(Eingabe!$B$37&gt;4,$M339&lt;=F$55),F$56,R339)</f>
        <v>0.32808988764044944</v>
      </c>
      <c r="T339" s="39">
        <f>IF(AND(Eingabe!$B$37&gt;5,$M339&lt;=G$55),G$56,S339)</f>
        <v>0.32808988764044944</v>
      </c>
      <c r="U339" s="17">
        <f t="shared" si="55"/>
        <v>105.53689585746389</v>
      </c>
      <c r="V339" s="17">
        <f t="shared" si="58"/>
        <v>105.53689585746258</v>
      </c>
      <c r="W339" s="17">
        <f t="shared" si="56"/>
        <v>10.553689585746389</v>
      </c>
      <c r="X339" s="17">
        <f t="shared" si="57"/>
        <v>105.53689585746389</v>
      </c>
    </row>
    <row r="340" spans="11:24" x14ac:dyDescent="0.25">
      <c r="K340" s="70">
        <v>3310</v>
      </c>
      <c r="L340" s="39">
        <f t="shared" si="52"/>
        <v>3310</v>
      </c>
      <c r="M340" s="72">
        <f t="shared" si="53"/>
        <v>0.37785388127853881</v>
      </c>
      <c r="N340" s="72">
        <f t="shared" si="54"/>
        <v>0.17272754315408589</v>
      </c>
      <c r="O340" s="39">
        <f t="shared" si="51"/>
        <v>0.32808988764044944</v>
      </c>
      <c r="P340" s="39">
        <f>IF(AND(Eingabe!$B$37&gt;1,$M340&lt;=C$55),C$56,O340)</f>
        <v>0.32808988764044944</v>
      </c>
      <c r="Q340" s="39">
        <f>IF(AND(Eingabe!$B$37&gt;2,$M340&lt;=D$55),D$56,P340)</f>
        <v>0.32808988764044944</v>
      </c>
      <c r="R340" s="39">
        <f>IF(AND(Eingabe!$B$37&gt;3,$M340&lt;=E$55),E$56,Q340)</f>
        <v>0.32808988764044944</v>
      </c>
      <c r="S340" s="39">
        <f>IF(AND(Eingabe!$B$37&gt;4,$M340&lt;=F$55),F$56,R340)</f>
        <v>0.32808988764044944</v>
      </c>
      <c r="T340" s="39">
        <f>IF(AND(Eingabe!$B$37&gt;5,$M340&lt;=G$55),G$56,S340)</f>
        <v>0.32808988764044944</v>
      </c>
      <c r="U340" s="17">
        <f t="shared" si="55"/>
        <v>105.29281740214826</v>
      </c>
      <c r="V340" s="17">
        <f t="shared" si="58"/>
        <v>105.29281740214697</v>
      </c>
      <c r="W340" s="17">
        <f t="shared" si="56"/>
        <v>10.529281740214826</v>
      </c>
      <c r="X340" s="17">
        <f t="shared" si="57"/>
        <v>105.29281740214826</v>
      </c>
    </row>
    <row r="341" spans="11:24" x14ac:dyDescent="0.25">
      <c r="K341" s="70">
        <v>3320</v>
      </c>
      <c r="L341" s="39">
        <f t="shared" si="52"/>
        <v>3320</v>
      </c>
      <c r="M341" s="72">
        <f t="shared" si="53"/>
        <v>0.37899543378995432</v>
      </c>
      <c r="N341" s="72">
        <f t="shared" si="54"/>
        <v>0.17232815961982939</v>
      </c>
      <c r="O341" s="39">
        <f t="shared" si="51"/>
        <v>0.32808988764044944</v>
      </c>
      <c r="P341" s="39">
        <f>IF(AND(Eingabe!$B$37&gt;1,$M341&lt;=C$55),C$56,O341)</f>
        <v>0.32808988764044944</v>
      </c>
      <c r="Q341" s="39">
        <f>IF(AND(Eingabe!$B$37&gt;2,$M341&lt;=D$55),D$56,P341)</f>
        <v>0.32808988764044944</v>
      </c>
      <c r="R341" s="39">
        <f>IF(AND(Eingabe!$B$37&gt;3,$M341&lt;=E$55),E$56,Q341)</f>
        <v>0.32808988764044944</v>
      </c>
      <c r="S341" s="39">
        <f>IF(AND(Eingabe!$B$37&gt;4,$M341&lt;=F$55),F$56,R341)</f>
        <v>0.32808988764044944</v>
      </c>
      <c r="T341" s="39">
        <f>IF(AND(Eingabe!$B$37&gt;5,$M341&lt;=G$55),G$56,S341)</f>
        <v>0.32808988764044944</v>
      </c>
      <c r="U341" s="17">
        <f t="shared" si="55"/>
        <v>105.04935757647134</v>
      </c>
      <c r="V341" s="17">
        <f t="shared" si="58"/>
        <v>105.04935757647006</v>
      </c>
      <c r="W341" s="17">
        <f t="shared" si="56"/>
        <v>10.504935757647134</v>
      </c>
      <c r="X341" s="17">
        <f t="shared" si="57"/>
        <v>105.04935757647134</v>
      </c>
    </row>
    <row r="342" spans="11:24" x14ac:dyDescent="0.25">
      <c r="K342" s="70">
        <v>3330</v>
      </c>
      <c r="L342" s="39">
        <f t="shared" si="52"/>
        <v>3330</v>
      </c>
      <c r="M342" s="72">
        <f t="shared" si="53"/>
        <v>0.38013698630136988</v>
      </c>
      <c r="N342" s="72">
        <f t="shared" si="54"/>
        <v>0.17192978529894576</v>
      </c>
      <c r="O342" s="39">
        <f t="shared" si="51"/>
        <v>0.32808988764044944</v>
      </c>
      <c r="P342" s="39">
        <f>IF(AND(Eingabe!$B$37&gt;1,$M342&lt;=C$55),C$56,O342)</f>
        <v>0.32808988764044944</v>
      </c>
      <c r="Q342" s="39">
        <f>IF(AND(Eingabe!$B$37&gt;2,$M342&lt;=D$55),D$56,P342)</f>
        <v>0.32808988764044944</v>
      </c>
      <c r="R342" s="39">
        <f>IF(AND(Eingabe!$B$37&gt;3,$M342&lt;=E$55),E$56,Q342)</f>
        <v>0.32808988764044944</v>
      </c>
      <c r="S342" s="39">
        <f>IF(AND(Eingabe!$B$37&gt;4,$M342&lt;=F$55),F$56,R342)</f>
        <v>0.32808988764044944</v>
      </c>
      <c r="T342" s="39">
        <f>IF(AND(Eingabe!$B$37&gt;5,$M342&lt;=G$55),G$56,S342)</f>
        <v>0.32808988764044944</v>
      </c>
      <c r="U342" s="17">
        <f t="shared" si="55"/>
        <v>104.80651295620666</v>
      </c>
      <c r="V342" s="17">
        <f t="shared" si="58"/>
        <v>104.80651295621048</v>
      </c>
      <c r="W342" s="17">
        <f t="shared" si="56"/>
        <v>10.480651295620666</v>
      </c>
      <c r="X342" s="17">
        <f t="shared" si="57"/>
        <v>104.80651295620666</v>
      </c>
    </row>
    <row r="343" spans="11:24" x14ac:dyDescent="0.25">
      <c r="K343" s="70">
        <v>3340</v>
      </c>
      <c r="L343" s="39">
        <f t="shared" si="52"/>
        <v>3340</v>
      </c>
      <c r="M343" s="72">
        <f t="shared" si="53"/>
        <v>0.38127853881278539</v>
      </c>
      <c r="N343" s="72">
        <f t="shared" si="54"/>
        <v>0.17153241462201185</v>
      </c>
      <c r="O343" s="39">
        <f t="shared" si="51"/>
        <v>0.32808988764044944</v>
      </c>
      <c r="P343" s="39">
        <f>IF(AND(Eingabe!$B$37&gt;1,$M343&lt;=C$55),C$56,O343)</f>
        <v>0.32808988764044944</v>
      </c>
      <c r="Q343" s="39">
        <f>IF(AND(Eingabe!$B$37&gt;2,$M343&lt;=D$55),D$56,P343)</f>
        <v>0.32808988764044944</v>
      </c>
      <c r="R343" s="39">
        <f>IF(AND(Eingabe!$B$37&gt;3,$M343&lt;=E$55),E$56,Q343)</f>
        <v>0.32808988764044944</v>
      </c>
      <c r="S343" s="39">
        <f>IF(AND(Eingabe!$B$37&gt;4,$M343&lt;=F$55),F$56,R343)</f>
        <v>0.32808988764044944</v>
      </c>
      <c r="T343" s="39">
        <f>IF(AND(Eingabe!$B$37&gt;5,$M343&lt;=G$55),G$56,S343)</f>
        <v>0.32808988764044944</v>
      </c>
      <c r="U343" s="17">
        <f t="shared" si="55"/>
        <v>104.56428014629489</v>
      </c>
      <c r="V343" s="17">
        <f t="shared" si="58"/>
        <v>104.56428014629361</v>
      </c>
      <c r="W343" s="17">
        <f t="shared" si="56"/>
        <v>10.456428014629489</v>
      </c>
      <c r="X343" s="17">
        <f t="shared" si="57"/>
        <v>104.56428014629489</v>
      </c>
    </row>
    <row r="344" spans="11:24" x14ac:dyDescent="0.25">
      <c r="K344" s="70">
        <v>3350</v>
      </c>
      <c r="L344" s="39">
        <f t="shared" si="52"/>
        <v>3350</v>
      </c>
      <c r="M344" s="72">
        <f t="shared" si="53"/>
        <v>0.38242009132420091</v>
      </c>
      <c r="N344" s="72">
        <f t="shared" si="54"/>
        <v>0.17113604206690114</v>
      </c>
      <c r="O344" s="39">
        <f t="shared" si="51"/>
        <v>0.32808988764044944</v>
      </c>
      <c r="P344" s="39">
        <f>IF(AND(Eingabe!$B$37&gt;1,$M344&lt;=C$55),C$56,O344)</f>
        <v>0.32808988764044944</v>
      </c>
      <c r="Q344" s="39">
        <f>IF(AND(Eingabe!$B$37&gt;2,$M344&lt;=D$55),D$56,P344)</f>
        <v>0.32808988764044944</v>
      </c>
      <c r="R344" s="39">
        <f>IF(AND(Eingabe!$B$37&gt;3,$M344&lt;=E$55),E$56,Q344)</f>
        <v>0.32808988764044944</v>
      </c>
      <c r="S344" s="39">
        <f>IF(AND(Eingabe!$B$37&gt;4,$M344&lt;=F$55),F$56,R344)</f>
        <v>0.32808988764044944</v>
      </c>
      <c r="T344" s="39">
        <f>IF(AND(Eingabe!$B$37&gt;5,$M344&lt;=G$55),G$56,S344)</f>
        <v>0.32808988764044944</v>
      </c>
      <c r="U344" s="17">
        <f t="shared" si="55"/>
        <v>104.32265578050823</v>
      </c>
      <c r="V344" s="17">
        <f t="shared" si="58"/>
        <v>104.32265578050696</v>
      </c>
      <c r="W344" s="17">
        <f t="shared" si="56"/>
        <v>10.432265578050822</v>
      </c>
      <c r="X344" s="17">
        <f t="shared" si="57"/>
        <v>104.32265578050823</v>
      </c>
    </row>
    <row r="345" spans="11:24" x14ac:dyDescent="0.25">
      <c r="K345" s="70">
        <v>3360</v>
      </c>
      <c r="L345" s="39">
        <f t="shared" si="52"/>
        <v>3360</v>
      </c>
      <c r="M345" s="72">
        <f t="shared" si="53"/>
        <v>0.38356164383561642</v>
      </c>
      <c r="N345" s="72">
        <f t="shared" si="54"/>
        <v>0.17074066215824368</v>
      </c>
      <c r="O345" s="39">
        <f t="shared" si="51"/>
        <v>0.32808988764044944</v>
      </c>
      <c r="P345" s="39">
        <f>IF(AND(Eingabe!$B$37&gt;1,$M345&lt;=C$55),C$56,O345)</f>
        <v>0.32808988764044944</v>
      </c>
      <c r="Q345" s="39">
        <f>IF(AND(Eingabe!$B$37&gt;2,$M345&lt;=D$55),D$56,P345)</f>
        <v>0.32808988764044944</v>
      </c>
      <c r="R345" s="39">
        <f>IF(AND(Eingabe!$B$37&gt;3,$M345&lt;=E$55),E$56,Q345)</f>
        <v>0.32808988764044944</v>
      </c>
      <c r="S345" s="39">
        <f>IF(AND(Eingabe!$B$37&gt;4,$M345&lt;=F$55),F$56,R345)</f>
        <v>0.32808988764044944</v>
      </c>
      <c r="T345" s="39">
        <f>IF(AND(Eingabe!$B$37&gt;5,$M345&lt;=G$55),G$56,S345)</f>
        <v>0.32808988764044944</v>
      </c>
      <c r="U345" s="17">
        <f t="shared" si="55"/>
        <v>104.08163652112115</v>
      </c>
      <c r="V345" s="17">
        <f t="shared" si="58"/>
        <v>104.08163652111988</v>
      </c>
      <c r="W345" s="17">
        <f t="shared" si="56"/>
        <v>10.408163652112115</v>
      </c>
      <c r="X345" s="17">
        <f t="shared" si="57"/>
        <v>104.08163652112115</v>
      </c>
    </row>
    <row r="346" spans="11:24" x14ac:dyDescent="0.25">
      <c r="K346" s="70">
        <v>3370</v>
      </c>
      <c r="L346" s="39">
        <f t="shared" si="52"/>
        <v>3370</v>
      </c>
      <c r="M346" s="72">
        <f t="shared" si="53"/>
        <v>0.38470319634703198</v>
      </c>
      <c r="N346" s="72">
        <f t="shared" si="54"/>
        <v>0.17034626946689146</v>
      </c>
      <c r="O346" s="39">
        <f t="shared" si="51"/>
        <v>0.32808988764044944</v>
      </c>
      <c r="P346" s="39">
        <f>IF(AND(Eingabe!$B$37&gt;1,$M346&lt;=C$55),C$56,O346)</f>
        <v>0.32808988764044944</v>
      </c>
      <c r="Q346" s="39">
        <f>IF(AND(Eingabe!$B$37&gt;2,$M346&lt;=D$55),D$56,P346)</f>
        <v>0.32808988764044944</v>
      </c>
      <c r="R346" s="39">
        <f>IF(AND(Eingabe!$B$37&gt;3,$M346&lt;=E$55),E$56,Q346)</f>
        <v>0.32808988764044944</v>
      </c>
      <c r="S346" s="39">
        <f>IF(AND(Eingabe!$B$37&gt;4,$M346&lt;=F$55),F$56,R346)</f>
        <v>0.32808988764044944</v>
      </c>
      <c r="T346" s="39">
        <f>IF(AND(Eingabe!$B$37&gt;5,$M346&lt;=G$55),G$56,S346)</f>
        <v>0.32808988764044944</v>
      </c>
      <c r="U346" s="17">
        <f t="shared" si="55"/>
        <v>103.84121905858451</v>
      </c>
      <c r="V346" s="17">
        <f t="shared" si="58"/>
        <v>103.84121905858831</v>
      </c>
      <c r="W346" s="17">
        <f t="shared" si="56"/>
        <v>10.384121905858452</v>
      </c>
      <c r="X346" s="17">
        <f t="shared" si="57"/>
        <v>103.84121905858451</v>
      </c>
    </row>
    <row r="347" spans="11:24" x14ac:dyDescent="0.25">
      <c r="K347" s="70">
        <v>3380</v>
      </c>
      <c r="L347" s="39">
        <f t="shared" si="52"/>
        <v>3380</v>
      </c>
      <c r="M347" s="72">
        <f t="shared" si="53"/>
        <v>0.38584474885844749</v>
      </c>
      <c r="N347" s="72">
        <f t="shared" si="54"/>
        <v>0.16995285860939313</v>
      </c>
      <c r="O347" s="39">
        <f t="shared" si="51"/>
        <v>0.32808988764044944</v>
      </c>
      <c r="P347" s="39">
        <f>IF(AND(Eingabe!$B$37&gt;1,$M347&lt;=C$55),C$56,O347)</f>
        <v>0.32808988764044944</v>
      </c>
      <c r="Q347" s="39">
        <f>IF(AND(Eingabe!$B$37&gt;2,$M347&lt;=D$55),D$56,P347)</f>
        <v>0.32808988764044944</v>
      </c>
      <c r="R347" s="39">
        <f>IF(AND(Eingabe!$B$37&gt;3,$M347&lt;=E$55),E$56,Q347)</f>
        <v>0.32808988764044944</v>
      </c>
      <c r="S347" s="39">
        <f>IF(AND(Eingabe!$B$37&gt;4,$M347&lt;=F$55),F$56,R347)</f>
        <v>0.32808988764044944</v>
      </c>
      <c r="T347" s="39">
        <f>IF(AND(Eingabe!$B$37&gt;5,$M347&lt;=G$55),G$56,S347)</f>
        <v>0.32808988764044944</v>
      </c>
      <c r="U347" s="17">
        <f t="shared" si="55"/>
        <v>103.60140011120541</v>
      </c>
      <c r="V347" s="17">
        <f t="shared" si="58"/>
        <v>103.60140011120413</v>
      </c>
      <c r="W347" s="17">
        <f t="shared" si="56"/>
        <v>10.36014001112054</v>
      </c>
      <c r="X347" s="17">
        <f t="shared" si="57"/>
        <v>103.60140011120541</v>
      </c>
    </row>
    <row r="348" spans="11:24" x14ac:dyDescent="0.25">
      <c r="K348" s="70">
        <v>3390</v>
      </c>
      <c r="L348" s="39">
        <f t="shared" si="52"/>
        <v>3390</v>
      </c>
      <c r="M348" s="72">
        <f t="shared" si="53"/>
        <v>0.38698630136986301</v>
      </c>
      <c r="N348" s="72">
        <f t="shared" si="54"/>
        <v>0.16956042424747475</v>
      </c>
      <c r="O348" s="39">
        <f t="shared" si="51"/>
        <v>0.32808988764044944</v>
      </c>
      <c r="P348" s="39">
        <f>IF(AND(Eingabe!$B$37&gt;1,$M348&lt;=C$55),C$56,O348)</f>
        <v>0.32808988764044944</v>
      </c>
      <c r="Q348" s="39">
        <f>IF(AND(Eingabe!$B$37&gt;2,$M348&lt;=D$55),D$56,P348)</f>
        <v>0.32808988764044944</v>
      </c>
      <c r="R348" s="39">
        <f>IF(AND(Eingabe!$B$37&gt;3,$M348&lt;=E$55),E$56,Q348)</f>
        <v>0.32808988764044944</v>
      </c>
      <c r="S348" s="39">
        <f>IF(AND(Eingabe!$B$37&gt;4,$M348&lt;=F$55),F$56,R348)</f>
        <v>0.32808988764044944</v>
      </c>
      <c r="T348" s="39">
        <f>IF(AND(Eingabe!$B$37&gt;5,$M348&lt;=G$55),G$56,S348)</f>
        <v>0.32808988764044944</v>
      </c>
      <c r="U348" s="17">
        <f t="shared" si="55"/>
        <v>103.36217642483049</v>
      </c>
      <c r="V348" s="17">
        <f t="shared" si="58"/>
        <v>103.36217642482923</v>
      </c>
      <c r="W348" s="17">
        <f t="shared" si="56"/>
        <v>10.336217642483049</v>
      </c>
      <c r="X348" s="17">
        <f t="shared" si="57"/>
        <v>103.36217642483049</v>
      </c>
    </row>
    <row r="349" spans="11:24" x14ac:dyDescent="0.25">
      <c r="K349" s="70">
        <v>3400</v>
      </c>
      <c r="L349" s="39">
        <f t="shared" si="52"/>
        <v>3400</v>
      </c>
      <c r="M349" s="72">
        <f t="shared" si="53"/>
        <v>0.38812785388127852</v>
      </c>
      <c r="N349" s="72">
        <f t="shared" si="54"/>
        <v>0.1691689610875291</v>
      </c>
      <c r="O349" s="39">
        <f t="shared" si="51"/>
        <v>0.32808988764044944</v>
      </c>
      <c r="P349" s="39">
        <f>IF(AND(Eingabe!$B$37&gt;1,$M349&lt;=C$55),C$56,O349)</f>
        <v>0.32808988764044944</v>
      </c>
      <c r="Q349" s="39">
        <f>IF(AND(Eingabe!$B$37&gt;2,$M349&lt;=D$55),D$56,P349)</f>
        <v>0.32808988764044944</v>
      </c>
      <c r="R349" s="39">
        <f>IF(AND(Eingabe!$B$37&gt;3,$M349&lt;=E$55),E$56,Q349)</f>
        <v>0.32808988764044944</v>
      </c>
      <c r="S349" s="39">
        <f>IF(AND(Eingabe!$B$37&gt;4,$M349&lt;=F$55),F$56,R349)</f>
        <v>0.32808988764044944</v>
      </c>
      <c r="T349" s="39">
        <f>IF(AND(Eingabe!$B$37&gt;5,$M349&lt;=G$55),G$56,S349)</f>
        <v>0.32808988764044944</v>
      </c>
      <c r="U349" s="17">
        <f t="shared" si="55"/>
        <v>103.12354477253487</v>
      </c>
      <c r="V349" s="17">
        <f t="shared" si="58"/>
        <v>103.12354477253361</v>
      </c>
      <c r="W349" s="17">
        <f t="shared" si="56"/>
        <v>10.312354477253487</v>
      </c>
      <c r="X349" s="17">
        <f t="shared" si="57"/>
        <v>103.12354477253487</v>
      </c>
    </row>
    <row r="350" spans="11:24" x14ac:dyDescent="0.25">
      <c r="K350" s="70">
        <v>3410</v>
      </c>
      <c r="L350" s="39">
        <f t="shared" si="52"/>
        <v>3410</v>
      </c>
      <c r="M350" s="72">
        <f t="shared" si="53"/>
        <v>0.38926940639269408</v>
      </c>
      <c r="N350" s="72">
        <f t="shared" si="54"/>
        <v>0.16877846388011175</v>
      </c>
      <c r="O350" s="39">
        <f t="shared" si="51"/>
        <v>0.32808988764044944</v>
      </c>
      <c r="P350" s="39">
        <f>IF(AND(Eingabe!$B$37&gt;1,$M350&lt;=C$55),C$56,O350)</f>
        <v>0.32808988764044944</v>
      </c>
      <c r="Q350" s="39">
        <f>IF(AND(Eingabe!$B$37&gt;2,$M350&lt;=D$55),D$56,P350)</f>
        <v>0.32808988764044944</v>
      </c>
      <c r="R350" s="39">
        <f>IF(AND(Eingabe!$B$37&gt;3,$M350&lt;=E$55),E$56,Q350)</f>
        <v>0.32808988764044944</v>
      </c>
      <c r="S350" s="39">
        <f>IF(AND(Eingabe!$B$37&gt;4,$M350&lt;=F$55),F$56,R350)</f>
        <v>0.32808988764044944</v>
      </c>
      <c r="T350" s="39">
        <f>IF(AND(Eingabe!$B$37&gt;5,$M350&lt;=G$55),G$56,S350)</f>
        <v>0.32808988764044944</v>
      </c>
      <c r="U350" s="17">
        <f t="shared" si="55"/>
        <v>102.88550195431469</v>
      </c>
      <c r="V350" s="17">
        <f t="shared" si="58"/>
        <v>102.88550195431844</v>
      </c>
      <c r="W350" s="17">
        <f t="shared" si="56"/>
        <v>10.288550195431469</v>
      </c>
      <c r="X350" s="17">
        <f t="shared" si="57"/>
        <v>102.88550195431469</v>
      </c>
    </row>
    <row r="351" spans="11:24" x14ac:dyDescent="0.25">
      <c r="K351" s="70">
        <v>3420</v>
      </c>
      <c r="L351" s="39">
        <f t="shared" si="52"/>
        <v>3420</v>
      </c>
      <c r="M351" s="72">
        <f t="shared" si="53"/>
        <v>0.3904109589041096</v>
      </c>
      <c r="N351" s="72">
        <f t="shared" si="54"/>
        <v>0.16838892741944422</v>
      </c>
      <c r="O351" s="39">
        <f t="shared" si="51"/>
        <v>0.32808988764044944</v>
      </c>
      <c r="P351" s="39">
        <f>IF(AND(Eingabe!$B$37&gt;1,$M351&lt;=C$55),C$56,O351)</f>
        <v>0.32808988764044944</v>
      </c>
      <c r="Q351" s="39">
        <f>IF(AND(Eingabe!$B$37&gt;2,$M351&lt;=D$55),D$56,P351)</f>
        <v>0.32808988764044944</v>
      </c>
      <c r="R351" s="39">
        <f>IF(AND(Eingabe!$B$37&gt;3,$M351&lt;=E$55),E$56,Q351)</f>
        <v>0.32808988764044944</v>
      </c>
      <c r="S351" s="39">
        <f>IF(AND(Eingabe!$B$37&gt;4,$M351&lt;=F$55),F$56,R351)</f>
        <v>0.32808988764044944</v>
      </c>
      <c r="T351" s="39">
        <f>IF(AND(Eingabe!$B$37&gt;5,$M351&lt;=G$55),G$56,S351)</f>
        <v>0.32808988764044944</v>
      </c>
      <c r="U351" s="17">
        <f t="shared" si="55"/>
        <v>102.64804479678449</v>
      </c>
      <c r="V351" s="17">
        <f t="shared" si="58"/>
        <v>102.64804479678324</v>
      </c>
      <c r="W351" s="17">
        <f t="shared" si="56"/>
        <v>10.26480447967845</v>
      </c>
      <c r="X351" s="17">
        <f t="shared" si="57"/>
        <v>102.64804479678449</v>
      </c>
    </row>
    <row r="352" spans="11:24" x14ac:dyDescent="0.25">
      <c r="K352" s="70">
        <v>3430</v>
      </c>
      <c r="L352" s="39">
        <f t="shared" si="52"/>
        <v>3430</v>
      </c>
      <c r="M352" s="72">
        <f t="shared" si="53"/>
        <v>0.39155251141552511</v>
      </c>
      <c r="N352" s="72">
        <f t="shared" si="54"/>
        <v>0.16800034654292473</v>
      </c>
      <c r="O352" s="39">
        <f t="shared" si="51"/>
        <v>0.32808988764044944</v>
      </c>
      <c r="P352" s="39">
        <f>IF(AND(Eingabe!$B$37&gt;1,$M352&lt;=C$55),C$56,O352)</f>
        <v>0.32808988764044944</v>
      </c>
      <c r="Q352" s="39">
        <f>IF(AND(Eingabe!$B$37&gt;2,$M352&lt;=D$55),D$56,P352)</f>
        <v>0.32808988764044944</v>
      </c>
      <c r="R352" s="39">
        <f>IF(AND(Eingabe!$B$37&gt;3,$M352&lt;=E$55),E$56,Q352)</f>
        <v>0.32808988764044944</v>
      </c>
      <c r="S352" s="39">
        <f>IF(AND(Eingabe!$B$37&gt;4,$M352&lt;=F$55),F$56,R352)</f>
        <v>0.32808988764044944</v>
      </c>
      <c r="T352" s="39">
        <f>IF(AND(Eingabe!$B$37&gt;5,$M352&lt;=G$55),G$56,S352)</f>
        <v>0.32808988764044944</v>
      </c>
      <c r="U352" s="17">
        <f t="shared" si="55"/>
        <v>102.41117015287877</v>
      </c>
      <c r="V352" s="17">
        <f t="shared" si="58"/>
        <v>102.41117015287752</v>
      </c>
      <c r="W352" s="17">
        <f t="shared" si="56"/>
        <v>10.241117015287877</v>
      </c>
      <c r="X352" s="17">
        <f t="shared" si="57"/>
        <v>102.41117015287877</v>
      </c>
    </row>
    <row r="353" spans="11:24" x14ac:dyDescent="0.25">
      <c r="K353" s="70">
        <v>3440</v>
      </c>
      <c r="L353" s="39">
        <f t="shared" si="52"/>
        <v>3440</v>
      </c>
      <c r="M353" s="72">
        <f t="shared" si="53"/>
        <v>0.39269406392694062</v>
      </c>
      <c r="N353" s="72">
        <f t="shared" si="54"/>
        <v>0.16761271613064477</v>
      </c>
      <c r="O353" s="39">
        <f t="shared" si="51"/>
        <v>0.32808988764044944</v>
      </c>
      <c r="P353" s="39">
        <f>IF(AND(Eingabe!$B$37&gt;1,$M353&lt;=C$55),C$56,O353)</f>
        <v>0.32808988764044944</v>
      </c>
      <c r="Q353" s="39">
        <f>IF(AND(Eingabe!$B$37&gt;2,$M353&lt;=D$55),D$56,P353)</f>
        <v>0.32808988764044944</v>
      </c>
      <c r="R353" s="39">
        <f>IF(AND(Eingabe!$B$37&gt;3,$M353&lt;=E$55),E$56,Q353)</f>
        <v>0.32808988764044944</v>
      </c>
      <c r="S353" s="39">
        <f>IF(AND(Eingabe!$B$37&gt;4,$M353&lt;=F$55),F$56,R353)</f>
        <v>0.32808988764044944</v>
      </c>
      <c r="T353" s="39">
        <f>IF(AND(Eingabe!$B$37&gt;5,$M353&lt;=G$55),G$56,S353)</f>
        <v>0.32808988764044944</v>
      </c>
      <c r="U353" s="17">
        <f t="shared" si="55"/>
        <v>102.17487490155744</v>
      </c>
      <c r="V353" s="17">
        <f t="shared" si="58"/>
        <v>102.17487490155617</v>
      </c>
      <c r="W353" s="17">
        <f t="shared" si="56"/>
        <v>10.217487490155744</v>
      </c>
      <c r="X353" s="17">
        <f t="shared" si="57"/>
        <v>102.17487490155744</v>
      </c>
    </row>
    <row r="354" spans="11:24" x14ac:dyDescent="0.25">
      <c r="K354" s="70">
        <v>3450</v>
      </c>
      <c r="L354" s="39">
        <f t="shared" si="52"/>
        <v>3450</v>
      </c>
      <c r="M354" s="72">
        <f t="shared" si="53"/>
        <v>0.39383561643835618</v>
      </c>
      <c r="N354" s="72">
        <f t="shared" si="54"/>
        <v>0.16722603110491363</v>
      </c>
      <c r="O354" s="39">
        <f t="shared" si="51"/>
        <v>0.32808988764044944</v>
      </c>
      <c r="P354" s="39">
        <f>IF(AND(Eingabe!$B$37&gt;1,$M354&lt;=C$55),C$56,O354)</f>
        <v>0.32808988764044944</v>
      </c>
      <c r="Q354" s="39">
        <f>IF(AND(Eingabe!$B$37&gt;2,$M354&lt;=D$55),D$56,P354)</f>
        <v>0.32808988764044944</v>
      </c>
      <c r="R354" s="39">
        <f>IF(AND(Eingabe!$B$37&gt;3,$M354&lt;=E$55),E$56,Q354)</f>
        <v>0.32808988764044944</v>
      </c>
      <c r="S354" s="39">
        <f>IF(AND(Eingabe!$B$37&gt;4,$M354&lt;=F$55),F$56,R354)</f>
        <v>0.32808988764044944</v>
      </c>
      <c r="T354" s="39">
        <f>IF(AND(Eingabe!$B$37&gt;5,$M354&lt;=G$55),G$56,S354)</f>
        <v>0.32808988764044944</v>
      </c>
      <c r="U354" s="17">
        <f t="shared" si="55"/>
        <v>101.93915594751586</v>
      </c>
      <c r="V354" s="17">
        <f t="shared" si="58"/>
        <v>101.93915594751955</v>
      </c>
      <c r="W354" s="17">
        <f t="shared" si="56"/>
        <v>10.193915594751585</v>
      </c>
      <c r="X354" s="17">
        <f t="shared" si="57"/>
        <v>101.93915594751586</v>
      </c>
    </row>
    <row r="355" spans="11:24" x14ac:dyDescent="0.25">
      <c r="K355" s="70">
        <v>3460</v>
      </c>
      <c r="L355" s="39">
        <f t="shared" si="52"/>
        <v>3460</v>
      </c>
      <c r="M355" s="72">
        <f t="shared" si="53"/>
        <v>0.3949771689497717</v>
      </c>
      <c r="N355" s="72">
        <f t="shared" si="54"/>
        <v>0.16684028642978876</v>
      </c>
      <c r="O355" s="39">
        <f t="shared" si="51"/>
        <v>0.32808988764044944</v>
      </c>
      <c r="P355" s="39">
        <f>IF(AND(Eingabe!$B$37&gt;1,$M355&lt;=C$55),C$56,O355)</f>
        <v>0.32808988764044944</v>
      </c>
      <c r="Q355" s="39">
        <f>IF(AND(Eingabe!$B$37&gt;2,$M355&lt;=D$55),D$56,P355)</f>
        <v>0.32808988764044944</v>
      </c>
      <c r="R355" s="39">
        <f>IF(AND(Eingabe!$B$37&gt;3,$M355&lt;=E$55),E$56,Q355)</f>
        <v>0.32808988764044944</v>
      </c>
      <c r="S355" s="39">
        <f>IF(AND(Eingabe!$B$37&gt;4,$M355&lt;=F$55),F$56,R355)</f>
        <v>0.32808988764044944</v>
      </c>
      <c r="T355" s="39">
        <f>IF(AND(Eingabe!$B$37&gt;5,$M355&lt;=G$55),G$56,S355)</f>
        <v>0.32808988764044944</v>
      </c>
      <c r="U355" s="17">
        <f t="shared" si="55"/>
        <v>101.70401022089862</v>
      </c>
      <c r="V355" s="17">
        <f t="shared" si="58"/>
        <v>101.70401022089739</v>
      </c>
      <c r="W355" s="17">
        <f t="shared" si="56"/>
        <v>10.170401022089862</v>
      </c>
      <c r="X355" s="17">
        <f t="shared" si="57"/>
        <v>101.70401022089862</v>
      </c>
    </row>
    <row r="356" spans="11:24" x14ac:dyDescent="0.25">
      <c r="K356" s="70">
        <v>3470</v>
      </c>
      <c r="L356" s="39">
        <f t="shared" si="52"/>
        <v>3470</v>
      </c>
      <c r="M356" s="72">
        <f t="shared" si="53"/>
        <v>0.39611872146118721</v>
      </c>
      <c r="N356" s="72">
        <f t="shared" si="54"/>
        <v>0.16645547711061315</v>
      </c>
      <c r="O356" s="39">
        <f t="shared" si="51"/>
        <v>0.32808988764044944</v>
      </c>
      <c r="P356" s="39">
        <f>IF(AND(Eingabe!$B$37&gt;1,$M356&lt;=C$55),C$56,O356)</f>
        <v>0.32808988764044944</v>
      </c>
      <c r="Q356" s="39">
        <f>IF(AND(Eingabe!$B$37&gt;2,$M356&lt;=D$55),D$56,P356)</f>
        <v>0.32808988764044944</v>
      </c>
      <c r="R356" s="39">
        <f>IF(AND(Eingabe!$B$37&gt;3,$M356&lt;=E$55),E$56,Q356)</f>
        <v>0.32808988764044944</v>
      </c>
      <c r="S356" s="39">
        <f>IF(AND(Eingabe!$B$37&gt;4,$M356&lt;=F$55),F$56,R356)</f>
        <v>0.32808988764044944</v>
      </c>
      <c r="T356" s="39">
        <f>IF(AND(Eingabe!$B$37&gt;5,$M356&lt;=G$55),G$56,S356)</f>
        <v>0.32808988764044944</v>
      </c>
      <c r="U356" s="17">
        <f t="shared" si="55"/>
        <v>101.4694346770176</v>
      </c>
      <c r="V356" s="17">
        <f t="shared" si="58"/>
        <v>101.46943467701637</v>
      </c>
      <c r="W356" s="17">
        <f t="shared" si="56"/>
        <v>10.14694346770176</v>
      </c>
      <c r="X356" s="17">
        <f t="shared" si="57"/>
        <v>101.4694346770176</v>
      </c>
    </row>
    <row r="357" spans="11:24" x14ac:dyDescent="0.25">
      <c r="K357" s="70">
        <v>3480</v>
      </c>
      <c r="L357" s="39">
        <f t="shared" si="52"/>
        <v>3480</v>
      </c>
      <c r="M357" s="72">
        <f t="shared" si="53"/>
        <v>0.39726027397260272</v>
      </c>
      <c r="N357" s="72">
        <f t="shared" si="54"/>
        <v>0.16607159819355888</v>
      </c>
      <c r="O357" s="39">
        <f t="shared" si="51"/>
        <v>0.32808988764044944</v>
      </c>
      <c r="P357" s="39">
        <f>IF(AND(Eingabe!$B$37&gt;1,$M357&lt;=C$55),C$56,O357)</f>
        <v>0.32808988764044944</v>
      </c>
      <c r="Q357" s="39">
        <f>IF(AND(Eingabe!$B$37&gt;2,$M357&lt;=D$55),D$56,P357)</f>
        <v>0.32808988764044944</v>
      </c>
      <c r="R357" s="39">
        <f>IF(AND(Eingabe!$B$37&gt;3,$M357&lt;=E$55),E$56,Q357)</f>
        <v>0.32808988764044944</v>
      </c>
      <c r="S357" s="39">
        <f>IF(AND(Eingabe!$B$37&gt;4,$M357&lt;=F$55),F$56,R357)</f>
        <v>0.32808988764044944</v>
      </c>
      <c r="T357" s="39">
        <f>IF(AND(Eingabe!$B$37&gt;5,$M357&lt;=G$55),G$56,S357)</f>
        <v>0.32808988764044944</v>
      </c>
      <c r="U357" s="17">
        <f t="shared" si="55"/>
        <v>101.23542629607357</v>
      </c>
      <c r="V357" s="17">
        <f t="shared" si="58"/>
        <v>101.23542629607232</v>
      </c>
      <c r="W357" s="17">
        <f t="shared" si="56"/>
        <v>10.123542629607357</v>
      </c>
      <c r="X357" s="17">
        <f t="shared" si="57"/>
        <v>101.23542629607357</v>
      </c>
    </row>
    <row r="358" spans="11:24" x14ac:dyDescent="0.25">
      <c r="K358" s="70">
        <v>3490</v>
      </c>
      <c r="L358" s="39">
        <f t="shared" si="52"/>
        <v>3490</v>
      </c>
      <c r="M358" s="72">
        <f t="shared" si="53"/>
        <v>0.39840182648401828</v>
      </c>
      <c r="N358" s="72">
        <f t="shared" si="54"/>
        <v>0.16568864476517742</v>
      </c>
      <c r="O358" s="39">
        <f t="shared" si="51"/>
        <v>0.32808988764044944</v>
      </c>
      <c r="P358" s="39">
        <f>IF(AND(Eingabe!$B$37&gt;1,$M358&lt;=C$55),C$56,O358)</f>
        <v>0.32808988764044944</v>
      </c>
      <c r="Q358" s="39">
        <f>IF(AND(Eingabe!$B$37&gt;2,$M358&lt;=D$55),D$56,P358)</f>
        <v>0.32808988764044944</v>
      </c>
      <c r="R358" s="39">
        <f>IF(AND(Eingabe!$B$37&gt;3,$M358&lt;=E$55),E$56,Q358)</f>
        <v>0.32808988764044944</v>
      </c>
      <c r="S358" s="39">
        <f>IF(AND(Eingabe!$B$37&gt;4,$M358&lt;=F$55),F$56,R358)</f>
        <v>0.32808988764044944</v>
      </c>
      <c r="T358" s="39">
        <f>IF(AND(Eingabe!$B$37&gt;5,$M358&lt;=G$55),G$56,S358)</f>
        <v>0.32808988764044944</v>
      </c>
      <c r="U358" s="17">
        <f t="shared" si="55"/>
        <v>101.00198208288212</v>
      </c>
      <c r="V358" s="17">
        <f t="shared" si="58"/>
        <v>101.0019820828858</v>
      </c>
      <c r="W358" s="17">
        <f t="shared" si="56"/>
        <v>10.100198208288212</v>
      </c>
      <c r="X358" s="17">
        <f t="shared" si="57"/>
        <v>101.00198208288212</v>
      </c>
    </row>
    <row r="359" spans="11:24" x14ac:dyDescent="0.25">
      <c r="K359" s="70">
        <v>3500</v>
      </c>
      <c r="L359" s="39">
        <f t="shared" si="52"/>
        <v>3500</v>
      </c>
      <c r="M359" s="72">
        <f t="shared" si="53"/>
        <v>0.3995433789954338</v>
      </c>
      <c r="N359" s="72">
        <f t="shared" si="54"/>
        <v>0.1653066119519554</v>
      </c>
      <c r="O359" s="39">
        <f t="shared" si="51"/>
        <v>0.32808988764044944</v>
      </c>
      <c r="P359" s="39">
        <f>IF(AND(Eingabe!$B$37&gt;1,$M359&lt;=C$55),C$56,O359)</f>
        <v>0.32808988764044944</v>
      </c>
      <c r="Q359" s="39">
        <f>IF(AND(Eingabe!$B$37&gt;2,$M359&lt;=D$55),D$56,P359)</f>
        <v>0.32808988764044944</v>
      </c>
      <c r="R359" s="39">
        <f>IF(AND(Eingabe!$B$37&gt;3,$M359&lt;=E$55),E$56,Q359)</f>
        <v>0.32808988764044944</v>
      </c>
      <c r="S359" s="39">
        <f>IF(AND(Eingabe!$B$37&gt;4,$M359&lt;=F$55),F$56,R359)</f>
        <v>0.32808988764044944</v>
      </c>
      <c r="T359" s="39">
        <f>IF(AND(Eingabe!$B$37&gt;5,$M359&lt;=G$55),G$56,S359)</f>
        <v>0.32808988764044944</v>
      </c>
      <c r="U359" s="17">
        <f t="shared" si="55"/>
        <v>100.76909906660293</v>
      </c>
      <c r="V359" s="17">
        <f t="shared" si="58"/>
        <v>100.76909906660171</v>
      </c>
      <c r="W359" s="17">
        <f t="shared" si="56"/>
        <v>10.076909906660294</v>
      </c>
      <c r="X359" s="17">
        <f t="shared" si="57"/>
        <v>100.76909906660293</v>
      </c>
    </row>
    <row r="360" spans="11:24" x14ac:dyDescent="0.25">
      <c r="K360" s="70">
        <v>3510</v>
      </c>
      <c r="L360" s="39">
        <f t="shared" si="52"/>
        <v>3510</v>
      </c>
      <c r="M360" s="72">
        <f t="shared" si="53"/>
        <v>0.40068493150684931</v>
      </c>
      <c r="N360" s="72">
        <f t="shared" si="54"/>
        <v>0.16492549491987751</v>
      </c>
      <c r="O360" s="39">
        <f t="shared" si="51"/>
        <v>0.32808988764044944</v>
      </c>
      <c r="P360" s="39">
        <f>IF(AND(Eingabe!$B$37&gt;1,$M360&lt;=C$55),C$56,O360)</f>
        <v>0.32808988764044944</v>
      </c>
      <c r="Q360" s="39">
        <f>IF(AND(Eingabe!$B$37&gt;2,$M360&lt;=D$55),D$56,P360)</f>
        <v>0.32808988764044944</v>
      </c>
      <c r="R360" s="39">
        <f>IF(AND(Eingabe!$B$37&gt;3,$M360&lt;=E$55),E$56,Q360)</f>
        <v>0.32808988764044944</v>
      </c>
      <c r="S360" s="39">
        <f>IF(AND(Eingabe!$B$37&gt;4,$M360&lt;=F$55),F$56,R360)</f>
        <v>0.32808988764044944</v>
      </c>
      <c r="T360" s="39">
        <f>IF(AND(Eingabe!$B$37&gt;5,$M360&lt;=G$55),G$56,S360)</f>
        <v>0.32808988764044944</v>
      </c>
      <c r="U360" s="17">
        <f t="shared" si="55"/>
        <v>100.53677430047328</v>
      </c>
      <c r="V360" s="17">
        <f t="shared" si="58"/>
        <v>100.53677430047205</v>
      </c>
      <c r="W360" s="17">
        <f t="shared" si="56"/>
        <v>10.053677430047328</v>
      </c>
      <c r="X360" s="17">
        <f t="shared" si="57"/>
        <v>100.53677430047328</v>
      </c>
    </row>
    <row r="361" spans="11:24" x14ac:dyDescent="0.25">
      <c r="K361" s="70">
        <v>3520</v>
      </c>
      <c r="L361" s="39">
        <f t="shared" si="52"/>
        <v>3520</v>
      </c>
      <c r="M361" s="72">
        <f t="shared" si="53"/>
        <v>0.40182648401826482</v>
      </c>
      <c r="N361" s="72">
        <f t="shared" si="54"/>
        <v>0.16454528887399433</v>
      </c>
      <c r="O361" s="39">
        <f t="shared" si="51"/>
        <v>0.32808988764044944</v>
      </c>
      <c r="P361" s="39">
        <f>IF(AND(Eingabe!$B$37&gt;1,$M361&lt;=C$55),C$56,O361)</f>
        <v>0.32808988764044944</v>
      </c>
      <c r="Q361" s="39">
        <f>IF(AND(Eingabe!$B$37&gt;2,$M361&lt;=D$55),D$56,P361)</f>
        <v>0.32808988764044944</v>
      </c>
      <c r="R361" s="39">
        <f>IF(AND(Eingabe!$B$37&gt;3,$M361&lt;=E$55),E$56,Q361)</f>
        <v>0.32808988764044944</v>
      </c>
      <c r="S361" s="39">
        <f>IF(AND(Eingabe!$B$37&gt;4,$M361&lt;=F$55),F$56,R361)</f>
        <v>0.32808988764044944</v>
      </c>
      <c r="T361" s="39">
        <f>IF(AND(Eingabe!$B$37&gt;5,$M361&lt;=G$55),G$56,S361)</f>
        <v>0.32808988764044944</v>
      </c>
      <c r="U361" s="17">
        <f t="shared" si="55"/>
        <v>100.3050048615445</v>
      </c>
      <c r="V361" s="17">
        <f t="shared" si="58"/>
        <v>100.30500486154327</v>
      </c>
      <c r="W361" s="17">
        <f t="shared" si="56"/>
        <v>10.03050048615445</v>
      </c>
      <c r="X361" s="17">
        <f t="shared" si="57"/>
        <v>100.3050048615445</v>
      </c>
    </row>
    <row r="362" spans="11:24" x14ac:dyDescent="0.25">
      <c r="K362" s="70">
        <v>3530</v>
      </c>
      <c r="L362" s="39">
        <f t="shared" si="52"/>
        <v>3530</v>
      </c>
      <c r="M362" s="72">
        <f t="shared" si="53"/>
        <v>0.40296803652968038</v>
      </c>
      <c r="N362" s="72">
        <f t="shared" si="54"/>
        <v>0.16416598905799729</v>
      </c>
      <c r="O362" s="39">
        <f t="shared" si="51"/>
        <v>0.32808988764044944</v>
      </c>
      <c r="P362" s="39">
        <f>IF(AND(Eingabe!$B$37&gt;1,$M362&lt;=C$55),C$56,O362)</f>
        <v>0.32808988764044944</v>
      </c>
      <c r="Q362" s="39">
        <f>IF(AND(Eingabe!$B$37&gt;2,$M362&lt;=D$55),D$56,P362)</f>
        <v>0.32808988764044944</v>
      </c>
      <c r="R362" s="39">
        <f>IF(AND(Eingabe!$B$37&gt;3,$M362&lt;=E$55),E$56,Q362)</f>
        <v>0.32808988764044944</v>
      </c>
      <c r="S362" s="39">
        <f>IF(AND(Eingabe!$B$37&gt;4,$M362&lt;=F$55),F$56,R362)</f>
        <v>0.32808988764044944</v>
      </c>
      <c r="T362" s="39">
        <f>IF(AND(Eingabe!$B$37&gt;5,$M362&lt;=G$55),G$56,S362)</f>
        <v>0.32808988764044944</v>
      </c>
      <c r="U362" s="17">
        <f t="shared" si="55"/>
        <v>100.073787850423</v>
      </c>
      <c r="V362" s="17">
        <f t="shared" si="58"/>
        <v>100.07378785042664</v>
      </c>
      <c r="W362" s="17">
        <f t="shared" si="56"/>
        <v>10.007378785042301</v>
      </c>
      <c r="X362" s="17">
        <f t="shared" si="57"/>
        <v>100.073787850423</v>
      </c>
    </row>
    <row r="363" spans="11:24" x14ac:dyDescent="0.25">
      <c r="K363" s="70">
        <v>3540</v>
      </c>
      <c r="L363" s="39">
        <f t="shared" si="52"/>
        <v>3540</v>
      </c>
      <c r="M363" s="72">
        <f t="shared" si="53"/>
        <v>0.4041095890410959</v>
      </c>
      <c r="N363" s="72">
        <f t="shared" si="54"/>
        <v>0.16378759075379845</v>
      </c>
      <c r="O363" s="39">
        <f t="shared" si="51"/>
        <v>0.32808988764044944</v>
      </c>
      <c r="P363" s="39">
        <f>IF(AND(Eingabe!$B$37&gt;1,$M363&lt;=C$55),C$56,O363)</f>
        <v>0.32808988764044944</v>
      </c>
      <c r="Q363" s="39">
        <f>IF(AND(Eingabe!$B$37&gt;2,$M363&lt;=D$55),D$56,P363)</f>
        <v>0.32808988764044944</v>
      </c>
      <c r="R363" s="39">
        <f>IF(AND(Eingabe!$B$37&gt;3,$M363&lt;=E$55),E$56,Q363)</f>
        <v>0.32808988764044944</v>
      </c>
      <c r="S363" s="39">
        <f>IF(AND(Eingabe!$B$37&gt;4,$M363&lt;=F$55),F$56,R363)</f>
        <v>0.32808988764044944</v>
      </c>
      <c r="T363" s="39">
        <f>IF(AND(Eingabe!$B$37&gt;5,$M363&lt;=G$55),G$56,S363)</f>
        <v>0.32808988764044944</v>
      </c>
      <c r="U363" s="17">
        <f t="shared" si="55"/>
        <v>99.843120391014125</v>
      </c>
      <c r="V363" s="17">
        <f t="shared" si="58"/>
        <v>99.843120391012903</v>
      </c>
      <c r="W363" s="17">
        <f t="shared" si="56"/>
        <v>9.9843120391014129</v>
      </c>
      <c r="X363" s="17">
        <f t="shared" si="57"/>
        <v>99.843120391014125</v>
      </c>
    </row>
    <row r="364" spans="11:24" x14ac:dyDescent="0.25">
      <c r="K364" s="70">
        <v>3550</v>
      </c>
      <c r="L364" s="39">
        <f t="shared" si="52"/>
        <v>3550</v>
      </c>
      <c r="M364" s="72">
        <f t="shared" si="53"/>
        <v>0.40525114155251141</v>
      </c>
      <c r="N364" s="72">
        <f t="shared" si="54"/>
        <v>0.16341008928111622</v>
      </c>
      <c r="O364" s="39">
        <f t="shared" si="51"/>
        <v>0.32808988764044944</v>
      </c>
      <c r="P364" s="39">
        <f>IF(AND(Eingabe!$B$37&gt;1,$M364&lt;=C$55),C$56,O364)</f>
        <v>0.32808988764044944</v>
      </c>
      <c r="Q364" s="39">
        <f>IF(AND(Eingabe!$B$37&gt;2,$M364&lt;=D$55),D$56,P364)</f>
        <v>0.32808988764044944</v>
      </c>
      <c r="R364" s="39">
        <f>IF(AND(Eingabe!$B$37&gt;3,$M364&lt;=E$55),E$56,Q364)</f>
        <v>0.32808988764044944</v>
      </c>
      <c r="S364" s="39">
        <f>IF(AND(Eingabe!$B$37&gt;4,$M364&lt;=F$55),F$56,R364)</f>
        <v>0.32808988764044944</v>
      </c>
      <c r="T364" s="39">
        <f>IF(AND(Eingabe!$B$37&gt;5,$M364&lt;=G$55),G$56,S364)</f>
        <v>0.32808988764044944</v>
      </c>
      <c r="U364" s="17">
        <f t="shared" si="55"/>
        <v>99.612999630269471</v>
      </c>
      <c r="V364" s="17">
        <f t="shared" si="58"/>
        <v>99.612999630268263</v>
      </c>
      <c r="W364" s="17">
        <f t="shared" si="56"/>
        <v>9.9612999630269474</v>
      </c>
      <c r="X364" s="17">
        <f t="shared" si="57"/>
        <v>99.612999630269471</v>
      </c>
    </row>
    <row r="365" spans="11:24" x14ac:dyDescent="0.25">
      <c r="K365" s="70">
        <v>3560</v>
      </c>
      <c r="L365" s="39">
        <f t="shared" si="52"/>
        <v>3560</v>
      </c>
      <c r="M365" s="72">
        <f t="shared" si="53"/>
        <v>0.40639269406392692</v>
      </c>
      <c r="N365" s="72">
        <f t="shared" si="54"/>
        <v>0.1630334799970673</v>
      </c>
      <c r="O365" s="39">
        <f t="shared" si="51"/>
        <v>0.32808988764044944</v>
      </c>
      <c r="P365" s="39">
        <f>IF(AND(Eingabe!$B$37&gt;1,$M365&lt;=C$55),C$56,O365)</f>
        <v>0.32808988764044944</v>
      </c>
      <c r="Q365" s="39">
        <f>IF(AND(Eingabe!$B$37&gt;2,$M365&lt;=D$55),D$56,P365)</f>
        <v>0.32808988764044944</v>
      </c>
      <c r="R365" s="39">
        <f>IF(AND(Eingabe!$B$37&gt;3,$M365&lt;=E$55),E$56,Q365)</f>
        <v>0.32808988764044944</v>
      </c>
      <c r="S365" s="39">
        <f>IF(AND(Eingabe!$B$37&gt;4,$M365&lt;=F$55),F$56,R365)</f>
        <v>0.32808988764044944</v>
      </c>
      <c r="T365" s="39">
        <f>IF(AND(Eingabe!$B$37&gt;5,$M365&lt;=G$55),G$56,S365)</f>
        <v>0.32808988764044944</v>
      </c>
      <c r="U365" s="17">
        <f t="shared" si="55"/>
        <v>99.38342273793829</v>
      </c>
      <c r="V365" s="17">
        <f t="shared" si="58"/>
        <v>99.383422737937067</v>
      </c>
      <c r="W365" s="17">
        <f t="shared" si="56"/>
        <v>9.938342273793829</v>
      </c>
      <c r="X365" s="17">
        <f t="shared" si="57"/>
        <v>99.38342273793829</v>
      </c>
    </row>
    <row r="366" spans="11:24" x14ac:dyDescent="0.25">
      <c r="K366" s="70">
        <v>3570</v>
      </c>
      <c r="L366" s="39">
        <f t="shared" si="52"/>
        <v>3570</v>
      </c>
      <c r="M366" s="72">
        <f t="shared" si="53"/>
        <v>0.40753424657534248</v>
      </c>
      <c r="N366" s="72">
        <f t="shared" si="54"/>
        <v>0.16265775829576368</v>
      </c>
      <c r="O366" s="39">
        <f t="shared" si="51"/>
        <v>0.32808988764044944</v>
      </c>
      <c r="P366" s="39">
        <f>IF(AND(Eingabe!$B$37&gt;1,$M366&lt;=C$55),C$56,O366)</f>
        <v>0.32808988764044944</v>
      </c>
      <c r="Q366" s="39">
        <f>IF(AND(Eingabe!$B$37&gt;2,$M366&lt;=D$55),D$56,P366)</f>
        <v>0.32808988764044944</v>
      </c>
      <c r="R366" s="39">
        <f>IF(AND(Eingabe!$B$37&gt;3,$M366&lt;=E$55),E$56,Q366)</f>
        <v>0.32808988764044944</v>
      </c>
      <c r="S366" s="39">
        <f>IF(AND(Eingabe!$B$37&gt;4,$M366&lt;=F$55),F$56,R366)</f>
        <v>0.32808988764044944</v>
      </c>
      <c r="T366" s="39">
        <f>IF(AND(Eingabe!$B$37&gt;5,$M366&lt;=G$55),G$56,S366)</f>
        <v>0.32808988764044944</v>
      </c>
      <c r="U366" s="17">
        <f t="shared" si="55"/>
        <v>99.154386906321704</v>
      </c>
      <c r="V366" s="17">
        <f t="shared" si="58"/>
        <v>99.154386906325314</v>
      </c>
      <c r="W366" s="17">
        <f t="shared" si="56"/>
        <v>9.9154386906321701</v>
      </c>
      <c r="X366" s="17">
        <f t="shared" si="57"/>
        <v>99.154386906321704</v>
      </c>
    </row>
    <row r="367" spans="11:24" x14ac:dyDescent="0.25">
      <c r="K367" s="70">
        <v>3580</v>
      </c>
      <c r="L367" s="39">
        <f t="shared" si="52"/>
        <v>3580</v>
      </c>
      <c r="M367" s="72">
        <f t="shared" si="53"/>
        <v>0.408675799086758</v>
      </c>
      <c r="N367" s="72">
        <f t="shared" si="54"/>
        <v>0.16228291960791497</v>
      </c>
      <c r="O367" s="39">
        <f t="shared" si="51"/>
        <v>0.32808988764044944</v>
      </c>
      <c r="P367" s="39">
        <f>IF(AND(Eingabe!$B$37&gt;1,$M367&lt;=C$55),C$56,O367)</f>
        <v>0.32808988764044944</v>
      </c>
      <c r="Q367" s="39">
        <f>IF(AND(Eingabe!$B$37&gt;2,$M367&lt;=D$55),D$56,P367)</f>
        <v>0.32808988764044944</v>
      </c>
      <c r="R367" s="39">
        <f>IF(AND(Eingabe!$B$37&gt;3,$M367&lt;=E$55),E$56,Q367)</f>
        <v>0.32808988764044944</v>
      </c>
      <c r="S367" s="39">
        <f>IF(AND(Eingabe!$B$37&gt;4,$M367&lt;=F$55),F$56,R367)</f>
        <v>0.32808988764044944</v>
      </c>
      <c r="T367" s="39">
        <f>IF(AND(Eingabe!$B$37&gt;5,$M367&lt;=G$55),G$56,S367)</f>
        <v>0.32808988764044944</v>
      </c>
      <c r="U367" s="17">
        <f t="shared" si="55"/>
        <v>98.925889350030346</v>
      </c>
      <c r="V367" s="17">
        <f t="shared" si="58"/>
        <v>98.925889350029138</v>
      </c>
      <c r="W367" s="17">
        <f t="shared" si="56"/>
        <v>9.8925889350030349</v>
      </c>
      <c r="X367" s="17">
        <f t="shared" si="57"/>
        <v>98.925889350030346</v>
      </c>
    </row>
    <row r="368" spans="11:24" x14ac:dyDescent="0.25">
      <c r="K368" s="70">
        <v>3590</v>
      </c>
      <c r="L368" s="39">
        <f t="shared" si="52"/>
        <v>3590</v>
      </c>
      <c r="M368" s="72">
        <f t="shared" si="53"/>
        <v>0.40981735159817351</v>
      </c>
      <c r="N368" s="72">
        <f t="shared" si="54"/>
        <v>0.16190895940043626</v>
      </c>
      <c r="O368" s="39">
        <f t="shared" si="51"/>
        <v>0.32808988764044944</v>
      </c>
      <c r="P368" s="39">
        <f>IF(AND(Eingabe!$B$37&gt;1,$M368&lt;=C$55),C$56,O368)</f>
        <v>0.32808988764044944</v>
      </c>
      <c r="Q368" s="39">
        <f>IF(AND(Eingabe!$B$37&gt;2,$M368&lt;=D$55),D$56,P368)</f>
        <v>0.32808988764044944</v>
      </c>
      <c r="R368" s="39">
        <f>IF(AND(Eingabe!$B$37&gt;3,$M368&lt;=E$55),E$56,Q368)</f>
        <v>0.32808988764044944</v>
      </c>
      <c r="S368" s="39">
        <f>IF(AND(Eingabe!$B$37&gt;4,$M368&lt;=F$55),F$56,R368)</f>
        <v>0.32808988764044944</v>
      </c>
      <c r="T368" s="39">
        <f>IF(AND(Eingabe!$B$37&gt;5,$M368&lt;=G$55),G$56,S368)</f>
        <v>0.32808988764044944</v>
      </c>
      <c r="U368" s="17">
        <f t="shared" si="55"/>
        <v>98.697927305745395</v>
      </c>
      <c r="V368" s="17">
        <f t="shared" si="58"/>
        <v>98.697927305744187</v>
      </c>
      <c r="W368" s="17">
        <f t="shared" si="56"/>
        <v>9.8697927305745399</v>
      </c>
      <c r="X368" s="17">
        <f t="shared" si="57"/>
        <v>98.697927305745395</v>
      </c>
    </row>
    <row r="369" spans="11:24" x14ac:dyDescent="0.25">
      <c r="K369" s="70">
        <v>3600</v>
      </c>
      <c r="L369" s="39">
        <f t="shared" si="52"/>
        <v>3600</v>
      </c>
      <c r="M369" s="72">
        <f t="shared" si="53"/>
        <v>0.41095890410958902</v>
      </c>
      <c r="N369" s="72">
        <f t="shared" si="54"/>
        <v>0.16153587317606177</v>
      </c>
      <c r="O369" s="39">
        <f t="shared" si="51"/>
        <v>0.32808988764044944</v>
      </c>
      <c r="P369" s="39">
        <f>IF(AND(Eingabe!$B$37&gt;1,$M369&lt;=C$55),C$56,O369)</f>
        <v>0.32808988764044944</v>
      </c>
      <c r="Q369" s="39">
        <f>IF(AND(Eingabe!$B$37&gt;2,$M369&lt;=D$55),D$56,P369)</f>
        <v>0.32808988764044944</v>
      </c>
      <c r="R369" s="39">
        <f>IF(AND(Eingabe!$B$37&gt;3,$M369&lt;=E$55),E$56,Q369)</f>
        <v>0.32808988764044944</v>
      </c>
      <c r="S369" s="39">
        <f>IF(AND(Eingabe!$B$37&gt;4,$M369&lt;=F$55),F$56,R369)</f>
        <v>0.32808988764044944</v>
      </c>
      <c r="T369" s="39">
        <f>IF(AND(Eingabe!$B$37&gt;5,$M369&lt;=G$55),G$56,S369)</f>
        <v>0.32808988764044944</v>
      </c>
      <c r="U369" s="17">
        <f t="shared" si="55"/>
        <v>98.470498031982871</v>
      </c>
      <c r="V369" s="17">
        <f t="shared" si="58"/>
        <v>98.470498031981663</v>
      </c>
      <c r="W369" s="17">
        <f t="shared" si="56"/>
        <v>9.8470498031982867</v>
      </c>
      <c r="X369" s="17">
        <f t="shared" si="57"/>
        <v>98.470498031982871</v>
      </c>
    </row>
    <row r="370" spans="11:24" x14ac:dyDescent="0.25">
      <c r="K370" s="70">
        <v>3610</v>
      </c>
      <c r="L370" s="39">
        <f t="shared" si="52"/>
        <v>3610</v>
      </c>
      <c r="M370" s="72">
        <f t="shared" si="53"/>
        <v>0.41210045662100458</v>
      </c>
      <c r="N370" s="72">
        <f t="shared" si="54"/>
        <v>0.1611636564729626</v>
      </c>
      <c r="O370" s="39">
        <f t="shared" si="51"/>
        <v>0.32808988764044944</v>
      </c>
      <c r="P370" s="39">
        <f>IF(AND(Eingabe!$B$37&gt;1,$M370&lt;=C$55),C$56,O370)</f>
        <v>0.32808988764044944</v>
      </c>
      <c r="Q370" s="39">
        <f>IF(AND(Eingabe!$B$37&gt;2,$M370&lt;=D$55),D$56,P370)</f>
        <v>0.32808988764044944</v>
      </c>
      <c r="R370" s="39">
        <f>IF(AND(Eingabe!$B$37&gt;3,$M370&lt;=E$55),E$56,Q370)</f>
        <v>0.32808988764044944</v>
      </c>
      <c r="S370" s="39">
        <f>IF(AND(Eingabe!$B$37&gt;4,$M370&lt;=F$55),F$56,R370)</f>
        <v>0.32808988764044944</v>
      </c>
      <c r="T370" s="39">
        <f>IF(AND(Eingabe!$B$37&gt;5,$M370&lt;=G$55),G$56,S370)</f>
        <v>0.32808988764044944</v>
      </c>
      <c r="U370" s="17">
        <f t="shared" si="55"/>
        <v>98.243598808860767</v>
      </c>
      <c r="V370" s="17">
        <f t="shared" si="58"/>
        <v>98.243598808864334</v>
      </c>
      <c r="W370" s="17">
        <f t="shared" si="56"/>
        <v>9.8243598808860764</v>
      </c>
      <c r="X370" s="17">
        <f t="shared" si="57"/>
        <v>98.243598808860767</v>
      </c>
    </row>
    <row r="371" spans="11:24" x14ac:dyDescent="0.25">
      <c r="K371" s="70">
        <v>3620</v>
      </c>
      <c r="L371" s="39">
        <f t="shared" si="52"/>
        <v>3620</v>
      </c>
      <c r="M371" s="72">
        <f t="shared" si="53"/>
        <v>0.4132420091324201</v>
      </c>
      <c r="N371" s="72">
        <f t="shared" si="54"/>
        <v>0.16079230486437091</v>
      </c>
      <c r="O371" s="39">
        <f t="shared" si="51"/>
        <v>0.32808988764044944</v>
      </c>
      <c r="P371" s="39">
        <f>IF(AND(Eingabe!$B$37&gt;1,$M371&lt;=C$55),C$56,O371)</f>
        <v>0.32808988764044944</v>
      </c>
      <c r="Q371" s="39">
        <f>IF(AND(Eingabe!$B$37&gt;2,$M371&lt;=D$55),D$56,P371)</f>
        <v>0.32808988764044944</v>
      </c>
      <c r="R371" s="39">
        <f>IF(AND(Eingabe!$B$37&gt;3,$M371&lt;=E$55),E$56,Q371)</f>
        <v>0.32808988764044944</v>
      </c>
      <c r="S371" s="39">
        <f>IF(AND(Eingabe!$B$37&gt;4,$M371&lt;=F$55),F$56,R371)</f>
        <v>0.32808988764044944</v>
      </c>
      <c r="T371" s="39">
        <f>IF(AND(Eingabe!$B$37&gt;5,$M371&lt;=G$55),G$56,S371)</f>
        <v>0.32808988764044944</v>
      </c>
      <c r="U371" s="17">
        <f t="shared" si="55"/>
        <v>98.017226937869935</v>
      </c>
      <c r="V371" s="17">
        <f t="shared" si="58"/>
        <v>98.017226937868728</v>
      </c>
      <c r="W371" s="17">
        <f t="shared" si="56"/>
        <v>9.8017226937869939</v>
      </c>
      <c r="X371" s="17">
        <f t="shared" si="57"/>
        <v>98.017226937869935</v>
      </c>
    </row>
    <row r="372" spans="11:24" x14ac:dyDescent="0.25">
      <c r="K372" s="70">
        <v>3630</v>
      </c>
      <c r="L372" s="39">
        <f t="shared" si="52"/>
        <v>3630</v>
      </c>
      <c r="M372" s="72">
        <f t="shared" si="53"/>
        <v>0.41438356164383561</v>
      </c>
      <c r="N372" s="72">
        <f t="shared" si="54"/>
        <v>0.16042181395820765</v>
      </c>
      <c r="O372" s="39">
        <f t="shared" si="51"/>
        <v>0.32808988764044944</v>
      </c>
      <c r="P372" s="39">
        <f>IF(AND(Eingabe!$B$37&gt;1,$M372&lt;=C$55),C$56,O372)</f>
        <v>0.32808988764044944</v>
      </c>
      <c r="Q372" s="39">
        <f>IF(AND(Eingabe!$B$37&gt;2,$M372&lt;=D$55),D$56,P372)</f>
        <v>0.32808988764044944</v>
      </c>
      <c r="R372" s="39">
        <f>IF(AND(Eingabe!$B$37&gt;3,$M372&lt;=E$55),E$56,Q372)</f>
        <v>0.32808988764044944</v>
      </c>
      <c r="S372" s="39">
        <f>IF(AND(Eingabe!$B$37&gt;4,$M372&lt;=F$55),F$56,R372)</f>
        <v>0.32808988764044944</v>
      </c>
      <c r="T372" s="39">
        <f>IF(AND(Eingabe!$B$37&gt;5,$M372&lt;=G$55),G$56,S372)</f>
        <v>0.32808988764044944</v>
      </c>
      <c r="U372" s="17">
        <f t="shared" si="55"/>
        <v>97.791379741647134</v>
      </c>
      <c r="V372" s="17">
        <f t="shared" si="58"/>
        <v>97.791379741645926</v>
      </c>
      <c r="W372" s="17">
        <f t="shared" si="56"/>
        <v>9.7791379741647138</v>
      </c>
      <c r="X372" s="17">
        <f t="shared" si="57"/>
        <v>97.791379741647134</v>
      </c>
    </row>
    <row r="373" spans="11:24" x14ac:dyDescent="0.25">
      <c r="K373" s="70">
        <v>3640</v>
      </c>
      <c r="L373" s="39">
        <f t="shared" si="52"/>
        <v>3640</v>
      </c>
      <c r="M373" s="72">
        <f t="shared" si="53"/>
        <v>0.41552511415525112</v>
      </c>
      <c r="N373" s="72">
        <f t="shared" si="54"/>
        <v>0.16005217939671657</v>
      </c>
      <c r="O373" s="39">
        <f t="shared" si="51"/>
        <v>0.32808988764044944</v>
      </c>
      <c r="P373" s="39">
        <f>IF(AND(Eingabe!$B$37&gt;1,$M373&lt;=C$55),C$56,O373)</f>
        <v>0.32808988764044944</v>
      </c>
      <c r="Q373" s="39">
        <f>IF(AND(Eingabe!$B$37&gt;2,$M373&lt;=D$55),D$56,P373)</f>
        <v>0.32808988764044944</v>
      </c>
      <c r="R373" s="39">
        <f>IF(AND(Eingabe!$B$37&gt;3,$M373&lt;=E$55),E$56,Q373)</f>
        <v>0.32808988764044944</v>
      </c>
      <c r="S373" s="39">
        <f>IF(AND(Eingabe!$B$37&gt;4,$M373&lt;=F$55),F$56,R373)</f>
        <v>0.32808988764044944</v>
      </c>
      <c r="T373" s="39">
        <f>IF(AND(Eingabe!$B$37&gt;5,$M373&lt;=G$55),G$56,S373)</f>
        <v>0.32808988764044944</v>
      </c>
      <c r="U373" s="17">
        <f t="shared" si="55"/>
        <v>97.566054563751891</v>
      </c>
      <c r="V373" s="17">
        <f t="shared" si="58"/>
        <v>97.566054563750683</v>
      </c>
      <c r="W373" s="17">
        <f t="shared" si="56"/>
        <v>9.7566054563751887</v>
      </c>
      <c r="X373" s="17">
        <f t="shared" si="57"/>
        <v>97.566054563751891</v>
      </c>
    </row>
    <row r="374" spans="11:24" x14ac:dyDescent="0.25">
      <c r="K374" s="70">
        <v>3650</v>
      </c>
      <c r="L374" s="39">
        <f t="shared" si="52"/>
        <v>3650</v>
      </c>
      <c r="M374" s="72">
        <f t="shared" si="53"/>
        <v>0.41666666666666669</v>
      </c>
      <c r="N374" s="72">
        <f t="shared" si="54"/>
        <v>0.15968339685610233</v>
      </c>
      <c r="O374" s="39">
        <f t="shared" si="51"/>
        <v>0.32808988764044944</v>
      </c>
      <c r="P374" s="39">
        <f>IF(AND(Eingabe!$B$37&gt;1,$M374&lt;=C$55),C$56,O374)</f>
        <v>0.32808988764044944</v>
      </c>
      <c r="Q374" s="39">
        <f>IF(AND(Eingabe!$B$37&gt;2,$M374&lt;=D$55),D$56,P374)</f>
        <v>0.32808988764044944</v>
      </c>
      <c r="R374" s="39">
        <f>IF(AND(Eingabe!$B$37&gt;3,$M374&lt;=E$55),E$56,Q374)</f>
        <v>0.32808988764044944</v>
      </c>
      <c r="S374" s="39">
        <f>IF(AND(Eingabe!$B$37&gt;4,$M374&lt;=F$55),F$56,R374)</f>
        <v>0.32808988764044944</v>
      </c>
      <c r="T374" s="39">
        <f>IF(AND(Eingabe!$B$37&gt;5,$M374&lt;=G$55),G$56,S374)</f>
        <v>0.32808988764044944</v>
      </c>
      <c r="U374" s="17">
        <f t="shared" si="55"/>
        <v>97.341248768445951</v>
      </c>
      <c r="V374" s="17">
        <f t="shared" si="58"/>
        <v>97.341248768449489</v>
      </c>
      <c r="W374" s="17">
        <f t="shared" si="56"/>
        <v>9.7341248768445947</v>
      </c>
      <c r="X374" s="17">
        <f t="shared" si="57"/>
        <v>97.341248768445951</v>
      </c>
    </row>
    <row r="375" spans="11:24" x14ac:dyDescent="0.25">
      <c r="K375" s="70">
        <v>3660</v>
      </c>
      <c r="L375" s="39">
        <f t="shared" si="52"/>
        <v>3660</v>
      </c>
      <c r="M375" s="72">
        <f t="shared" si="53"/>
        <v>0.4178082191780822</v>
      </c>
      <c r="N375" s="72">
        <f t="shared" si="54"/>
        <v>0.15931546204617408</v>
      </c>
      <c r="O375" s="39">
        <f t="shared" si="51"/>
        <v>0.32808988764044944</v>
      </c>
      <c r="P375" s="39">
        <f>IF(AND(Eingabe!$B$37&gt;1,$M375&lt;=C$55),C$56,O375)</f>
        <v>0.32808988764044944</v>
      </c>
      <c r="Q375" s="39">
        <f>IF(AND(Eingabe!$B$37&gt;2,$M375&lt;=D$55),D$56,P375)</f>
        <v>0.32808988764044944</v>
      </c>
      <c r="R375" s="39">
        <f>IF(AND(Eingabe!$B$37&gt;3,$M375&lt;=E$55),E$56,Q375)</f>
        <v>0.32808988764044944</v>
      </c>
      <c r="S375" s="39">
        <f>IF(AND(Eingabe!$B$37&gt;4,$M375&lt;=F$55),F$56,R375)</f>
        <v>0.32808988764044944</v>
      </c>
      <c r="T375" s="39">
        <f>IF(AND(Eingabe!$B$37&gt;5,$M375&lt;=G$55),G$56,S375)</f>
        <v>0.32808988764044944</v>
      </c>
      <c r="U375" s="17">
        <f t="shared" si="55"/>
        <v>97.116959740475991</v>
      </c>
      <c r="V375" s="17">
        <f t="shared" si="58"/>
        <v>97.116959740474798</v>
      </c>
      <c r="W375" s="17">
        <f t="shared" si="56"/>
        <v>9.7116959740475988</v>
      </c>
      <c r="X375" s="17">
        <f t="shared" si="57"/>
        <v>97.116959740475991</v>
      </c>
    </row>
    <row r="376" spans="11:24" x14ac:dyDescent="0.25">
      <c r="K376" s="70">
        <v>3670</v>
      </c>
      <c r="L376" s="39">
        <f t="shared" si="52"/>
        <v>3670</v>
      </c>
      <c r="M376" s="72">
        <f t="shared" si="53"/>
        <v>0.41894977168949771</v>
      </c>
      <c r="N376" s="72">
        <f t="shared" si="54"/>
        <v>0.15894837070999246</v>
      </c>
      <c r="O376" s="39">
        <f t="shared" si="51"/>
        <v>0.32808988764044944</v>
      </c>
      <c r="P376" s="39">
        <f>IF(AND(Eingabe!$B$37&gt;1,$M376&lt;=C$55),C$56,O376)</f>
        <v>0.32808988764044944</v>
      </c>
      <c r="Q376" s="39">
        <f>IF(AND(Eingabe!$B$37&gt;2,$M376&lt;=D$55),D$56,P376)</f>
        <v>0.32808988764044944</v>
      </c>
      <c r="R376" s="39">
        <f>IF(AND(Eingabe!$B$37&gt;3,$M376&lt;=E$55),E$56,Q376)</f>
        <v>0.32808988764044944</v>
      </c>
      <c r="S376" s="39">
        <f>IF(AND(Eingabe!$B$37&gt;4,$M376&lt;=F$55),F$56,R376)</f>
        <v>0.32808988764044944</v>
      </c>
      <c r="T376" s="39">
        <f>IF(AND(Eingabe!$B$37&gt;5,$M376&lt;=G$55),G$56,S376)</f>
        <v>0.32808988764044944</v>
      </c>
      <c r="U376" s="17">
        <f t="shared" si="55"/>
        <v>96.893184884858414</v>
      </c>
      <c r="V376" s="17">
        <f t="shared" si="58"/>
        <v>96.893184884857234</v>
      </c>
      <c r="W376" s="17">
        <f t="shared" si="56"/>
        <v>9.6893184884858421</v>
      </c>
      <c r="X376" s="17">
        <f t="shared" si="57"/>
        <v>96.893184884858414</v>
      </c>
    </row>
    <row r="377" spans="11:24" x14ac:dyDescent="0.25">
      <c r="K377" s="70">
        <v>3680</v>
      </c>
      <c r="L377" s="39">
        <f t="shared" si="52"/>
        <v>3680</v>
      </c>
      <c r="M377" s="72">
        <f t="shared" si="53"/>
        <v>0.42009132420091322</v>
      </c>
      <c r="N377" s="72">
        <f t="shared" si="54"/>
        <v>0.15858211862352278</v>
      </c>
      <c r="O377" s="39">
        <f t="shared" si="51"/>
        <v>0.32808988764044944</v>
      </c>
      <c r="P377" s="39">
        <f>IF(AND(Eingabe!$B$37&gt;1,$M377&lt;=C$55),C$56,O377)</f>
        <v>0.32808988764044944</v>
      </c>
      <c r="Q377" s="39">
        <f>IF(AND(Eingabe!$B$37&gt;2,$M377&lt;=D$55),D$56,P377)</f>
        <v>0.32808988764044944</v>
      </c>
      <c r="R377" s="39">
        <f>IF(AND(Eingabe!$B$37&gt;3,$M377&lt;=E$55),E$56,Q377)</f>
        <v>0.32808988764044944</v>
      </c>
      <c r="S377" s="39">
        <f>IF(AND(Eingabe!$B$37&gt;4,$M377&lt;=F$55),F$56,R377)</f>
        <v>0.32808988764044944</v>
      </c>
      <c r="T377" s="39">
        <f>IF(AND(Eingabe!$B$37&gt;5,$M377&lt;=G$55),G$56,S377)</f>
        <v>0.32808988764044944</v>
      </c>
      <c r="U377" s="17">
        <f t="shared" si="55"/>
        <v>96.669921626668</v>
      </c>
      <c r="V377" s="17">
        <f t="shared" si="58"/>
        <v>96.669921626666806</v>
      </c>
      <c r="W377" s="17">
        <f t="shared" si="56"/>
        <v>9.6669921626667996</v>
      </c>
      <c r="X377" s="17">
        <f t="shared" si="57"/>
        <v>96.669921626668</v>
      </c>
    </row>
    <row r="378" spans="11:24" x14ac:dyDescent="0.25">
      <c r="K378" s="70">
        <v>3690</v>
      </c>
      <c r="L378" s="39">
        <f t="shared" si="52"/>
        <v>3690</v>
      </c>
      <c r="M378" s="72">
        <f t="shared" si="53"/>
        <v>0.42123287671232879</v>
      </c>
      <c r="N378" s="72">
        <f t="shared" si="54"/>
        <v>0.15821670159529166</v>
      </c>
      <c r="O378" s="39">
        <f t="shared" si="51"/>
        <v>0.32808988764044944</v>
      </c>
      <c r="P378" s="39">
        <f>IF(AND(Eingabe!$B$37&gt;1,$M378&lt;=C$55),C$56,O378)</f>
        <v>0.32808988764044944</v>
      </c>
      <c r="Q378" s="39">
        <f>IF(AND(Eingabe!$B$37&gt;2,$M378&lt;=D$55),D$56,P378)</f>
        <v>0.32808988764044944</v>
      </c>
      <c r="R378" s="39">
        <f>IF(AND(Eingabe!$B$37&gt;3,$M378&lt;=E$55),E$56,Q378)</f>
        <v>0.32808988764044944</v>
      </c>
      <c r="S378" s="39">
        <f>IF(AND(Eingabe!$B$37&gt;4,$M378&lt;=F$55),F$56,R378)</f>
        <v>0.32808988764044944</v>
      </c>
      <c r="T378" s="39">
        <f>IF(AND(Eingabe!$B$37&gt;5,$M378&lt;=G$55),G$56,S378)</f>
        <v>0.32808988764044944</v>
      </c>
      <c r="U378" s="17">
        <f t="shared" si="55"/>
        <v>96.44716741082847</v>
      </c>
      <c r="V378" s="17">
        <f t="shared" si="58"/>
        <v>96.447167410831995</v>
      </c>
      <c r="W378" s="17">
        <f t="shared" si="56"/>
        <v>9.6447167410828474</v>
      </c>
      <c r="X378" s="17">
        <f t="shared" si="57"/>
        <v>96.44716741082847</v>
      </c>
    </row>
    <row r="379" spans="11:24" x14ac:dyDescent="0.25">
      <c r="K379" s="70">
        <v>3700</v>
      </c>
      <c r="L379" s="39">
        <f t="shared" si="52"/>
        <v>3700</v>
      </c>
      <c r="M379" s="72">
        <f t="shared" si="53"/>
        <v>0.4223744292237443</v>
      </c>
      <c r="N379" s="72">
        <f t="shared" si="54"/>
        <v>0.1578521154660486</v>
      </c>
      <c r="O379" s="39">
        <f t="shared" si="51"/>
        <v>0.32808988764044944</v>
      </c>
      <c r="P379" s="39">
        <f>IF(AND(Eingabe!$B$37&gt;1,$M379&lt;=C$55),C$56,O379)</f>
        <v>0.32808988764044944</v>
      </c>
      <c r="Q379" s="39">
        <f>IF(AND(Eingabe!$B$37&gt;2,$M379&lt;=D$55),D$56,P379)</f>
        <v>0.32808988764044944</v>
      </c>
      <c r="R379" s="39">
        <f>IF(AND(Eingabe!$B$37&gt;3,$M379&lt;=E$55),E$56,Q379)</f>
        <v>0.32808988764044944</v>
      </c>
      <c r="S379" s="39">
        <f>IF(AND(Eingabe!$B$37&gt;4,$M379&lt;=F$55),F$56,R379)</f>
        <v>0.32808988764044944</v>
      </c>
      <c r="T379" s="39">
        <f>IF(AND(Eingabe!$B$37&gt;5,$M379&lt;=G$55),G$56,S379)</f>
        <v>0.32808988764044944</v>
      </c>
      <c r="U379" s="17">
        <f t="shared" si="55"/>
        <v>96.224919701906344</v>
      </c>
      <c r="V379" s="17">
        <f t="shared" si="58"/>
        <v>96.224919701905165</v>
      </c>
      <c r="W379" s="17">
        <f t="shared" si="56"/>
        <v>9.6224919701906337</v>
      </c>
      <c r="X379" s="17">
        <f t="shared" si="57"/>
        <v>96.224919701906344</v>
      </c>
    </row>
    <row r="380" spans="11:24" x14ac:dyDescent="0.25">
      <c r="K380" s="70">
        <v>3710</v>
      </c>
      <c r="L380" s="39">
        <f t="shared" si="52"/>
        <v>3710</v>
      </c>
      <c r="M380" s="72">
        <f t="shared" si="53"/>
        <v>0.42351598173515981</v>
      </c>
      <c r="N380" s="72">
        <f t="shared" si="54"/>
        <v>0.15748835610843248</v>
      </c>
      <c r="O380" s="39">
        <f t="shared" si="51"/>
        <v>0.32808988764044944</v>
      </c>
      <c r="P380" s="39">
        <f>IF(AND(Eingabe!$B$37&gt;1,$M380&lt;=C$55),C$56,O380)</f>
        <v>0.32808988764044944</v>
      </c>
      <c r="Q380" s="39">
        <f>IF(AND(Eingabe!$B$37&gt;2,$M380&lt;=D$55),D$56,P380)</f>
        <v>0.32808988764044944</v>
      </c>
      <c r="R380" s="39">
        <f>IF(AND(Eingabe!$B$37&gt;3,$M380&lt;=E$55),E$56,Q380)</f>
        <v>0.32808988764044944</v>
      </c>
      <c r="S380" s="39">
        <f>IF(AND(Eingabe!$B$37&gt;4,$M380&lt;=F$55),F$56,R380)</f>
        <v>0.32808988764044944</v>
      </c>
      <c r="T380" s="39">
        <f>IF(AND(Eingabe!$B$37&gt;5,$M380&lt;=G$55),G$56,S380)</f>
        <v>0.32808988764044944</v>
      </c>
      <c r="U380" s="17">
        <f t="shared" si="55"/>
        <v>96.003175983907468</v>
      </c>
      <c r="V380" s="17">
        <f t="shared" si="58"/>
        <v>96.003175983906289</v>
      </c>
      <c r="W380" s="17">
        <f t="shared" si="56"/>
        <v>9.6003175983907472</v>
      </c>
      <c r="X380" s="17">
        <f t="shared" si="57"/>
        <v>96.003175983907468</v>
      </c>
    </row>
    <row r="381" spans="11:24" x14ac:dyDescent="0.25">
      <c r="K381" s="70">
        <v>3720</v>
      </c>
      <c r="L381" s="39">
        <f t="shared" si="52"/>
        <v>3720</v>
      </c>
      <c r="M381" s="72">
        <f t="shared" si="53"/>
        <v>0.42465753424657532</v>
      </c>
      <c r="N381" s="72">
        <f t="shared" si="54"/>
        <v>0.15712541942664104</v>
      </c>
      <c r="O381" s="39">
        <f t="shared" si="51"/>
        <v>0.32808988764044944</v>
      </c>
      <c r="P381" s="39">
        <f>IF(AND(Eingabe!$B$37&gt;1,$M381&lt;=C$55),C$56,O381)</f>
        <v>0.32808988764044944</v>
      </c>
      <c r="Q381" s="39">
        <f>IF(AND(Eingabe!$B$37&gt;2,$M381&lt;=D$55),D$56,P381)</f>
        <v>0.32808988764044944</v>
      </c>
      <c r="R381" s="39">
        <f>IF(AND(Eingabe!$B$37&gt;3,$M381&lt;=E$55),E$56,Q381)</f>
        <v>0.32808988764044944</v>
      </c>
      <c r="S381" s="39">
        <f>IF(AND(Eingabe!$B$37&gt;4,$M381&lt;=F$55),F$56,R381)</f>
        <v>0.32808988764044944</v>
      </c>
      <c r="T381" s="39">
        <f>IF(AND(Eingabe!$B$37&gt;5,$M381&lt;=G$55),G$56,S381)</f>
        <v>0.32808988764044944</v>
      </c>
      <c r="U381" s="17">
        <f t="shared" si="55"/>
        <v>95.781933760075702</v>
      </c>
      <c r="V381" s="17">
        <f t="shared" si="58"/>
        <v>95.781933760074523</v>
      </c>
      <c r="W381" s="17">
        <f t="shared" si="56"/>
        <v>9.5781933760075706</v>
      </c>
      <c r="X381" s="17">
        <f t="shared" si="57"/>
        <v>95.781933760075702</v>
      </c>
    </row>
    <row r="382" spans="11:24" x14ac:dyDescent="0.25">
      <c r="K382" s="70">
        <v>3730</v>
      </c>
      <c r="L382" s="39">
        <f t="shared" si="52"/>
        <v>3730</v>
      </c>
      <c r="M382" s="72">
        <f t="shared" si="53"/>
        <v>0.42579908675799089</v>
      </c>
      <c r="N382" s="72">
        <f t="shared" si="54"/>
        <v>0.15676330135610594</v>
      </c>
      <c r="O382" s="39">
        <f t="shared" si="51"/>
        <v>0.32808988764044944</v>
      </c>
      <c r="P382" s="39">
        <f>IF(AND(Eingabe!$B$37&gt;1,$M382&lt;=C$55),C$56,O382)</f>
        <v>0.32808988764044944</v>
      </c>
      <c r="Q382" s="39">
        <f>IF(AND(Eingabe!$B$37&gt;2,$M382&lt;=D$55),D$56,P382)</f>
        <v>0.32808988764044944</v>
      </c>
      <c r="R382" s="39">
        <f>IF(AND(Eingabe!$B$37&gt;3,$M382&lt;=E$55),E$56,Q382)</f>
        <v>0.32808988764044944</v>
      </c>
      <c r="S382" s="39">
        <f>IF(AND(Eingabe!$B$37&gt;4,$M382&lt;=F$55),F$56,R382)</f>
        <v>0.32808988764044944</v>
      </c>
      <c r="T382" s="39">
        <f>IF(AND(Eingabe!$B$37&gt;5,$M382&lt;=G$55),G$56,S382)</f>
        <v>0.32808988764044944</v>
      </c>
      <c r="U382" s="17">
        <f t="shared" si="55"/>
        <v>95.561190552694711</v>
      </c>
      <c r="V382" s="17">
        <f t="shared" si="58"/>
        <v>95.561190552698193</v>
      </c>
      <c r="W382" s="17">
        <f t="shared" si="56"/>
        <v>9.5561190552694715</v>
      </c>
      <c r="X382" s="17">
        <f t="shared" si="57"/>
        <v>95.561190552694711</v>
      </c>
    </row>
    <row r="383" spans="11:24" x14ac:dyDescent="0.25">
      <c r="K383" s="70">
        <v>3740</v>
      </c>
      <c r="L383" s="39">
        <f t="shared" si="52"/>
        <v>3740</v>
      </c>
      <c r="M383" s="72">
        <f t="shared" si="53"/>
        <v>0.4269406392694064</v>
      </c>
      <c r="N383" s="72">
        <f t="shared" si="54"/>
        <v>0.15640199786317177</v>
      </c>
      <c r="O383" s="39">
        <f t="shared" si="51"/>
        <v>0.32808988764044944</v>
      </c>
      <c r="P383" s="39">
        <f>IF(AND(Eingabe!$B$37&gt;1,$M383&lt;=C$55),C$56,O383)</f>
        <v>0.32808988764044944</v>
      </c>
      <c r="Q383" s="39">
        <f>IF(AND(Eingabe!$B$37&gt;2,$M383&lt;=D$55),D$56,P383)</f>
        <v>0.32808988764044944</v>
      </c>
      <c r="R383" s="39">
        <f>IF(AND(Eingabe!$B$37&gt;3,$M383&lt;=E$55),E$56,Q383)</f>
        <v>0.32808988764044944</v>
      </c>
      <c r="S383" s="39">
        <f>IF(AND(Eingabe!$B$37&gt;4,$M383&lt;=F$55),F$56,R383)</f>
        <v>0.32808988764044944</v>
      </c>
      <c r="T383" s="39">
        <f>IF(AND(Eingabe!$B$37&gt;5,$M383&lt;=G$55),G$56,S383)</f>
        <v>0.32808988764044944</v>
      </c>
      <c r="U383" s="17">
        <f t="shared" si="55"/>
        <v>95.340943902892391</v>
      </c>
      <c r="V383" s="17">
        <f t="shared" si="58"/>
        <v>95.340943902891212</v>
      </c>
      <c r="W383" s="17">
        <f t="shared" si="56"/>
        <v>9.5340943902892388</v>
      </c>
      <c r="X383" s="17">
        <f t="shared" si="57"/>
        <v>95.340943902892391</v>
      </c>
    </row>
    <row r="384" spans="11:24" x14ac:dyDescent="0.25">
      <c r="K384" s="70">
        <v>3750</v>
      </c>
      <c r="L384" s="39">
        <f t="shared" si="52"/>
        <v>3750</v>
      </c>
      <c r="M384" s="72">
        <f t="shared" si="53"/>
        <v>0.42808219178082191</v>
      </c>
      <c r="N384" s="72">
        <f t="shared" si="54"/>
        <v>0.15604150494477831</v>
      </c>
      <c r="O384" s="39">
        <f t="shared" si="51"/>
        <v>0.32808988764044944</v>
      </c>
      <c r="P384" s="39">
        <f>IF(AND(Eingabe!$B$37&gt;1,$M384&lt;=C$55),C$56,O384)</f>
        <v>0.32808988764044944</v>
      </c>
      <c r="Q384" s="39">
        <f>IF(AND(Eingabe!$B$37&gt;2,$M384&lt;=D$55),D$56,P384)</f>
        <v>0.32808988764044944</v>
      </c>
      <c r="R384" s="39">
        <f>IF(AND(Eingabe!$B$37&gt;3,$M384&lt;=E$55),E$56,Q384)</f>
        <v>0.32808988764044944</v>
      </c>
      <c r="S384" s="39">
        <f>IF(AND(Eingabe!$B$37&gt;4,$M384&lt;=F$55),F$56,R384)</f>
        <v>0.32808988764044944</v>
      </c>
      <c r="T384" s="39">
        <f>IF(AND(Eingabe!$B$37&gt;5,$M384&lt;=G$55),G$56,S384)</f>
        <v>0.32808988764044944</v>
      </c>
      <c r="U384" s="17">
        <f t="shared" si="55"/>
        <v>95.12119137044705</v>
      </c>
      <c r="V384" s="17">
        <f t="shared" si="58"/>
        <v>95.121191370445885</v>
      </c>
      <c r="W384" s="17">
        <f t="shared" si="56"/>
        <v>9.5121191370447047</v>
      </c>
      <c r="X384" s="17">
        <f t="shared" si="57"/>
        <v>95.12119137044705</v>
      </c>
    </row>
    <row r="385" spans="11:24" x14ac:dyDescent="0.25">
      <c r="K385" s="70">
        <v>3760</v>
      </c>
      <c r="L385" s="39">
        <f t="shared" si="52"/>
        <v>3760</v>
      </c>
      <c r="M385" s="72">
        <f t="shared" si="53"/>
        <v>0.42922374429223742</v>
      </c>
      <c r="N385" s="72">
        <f t="shared" si="54"/>
        <v>0.15568181862814834</v>
      </c>
      <c r="O385" s="39">
        <f t="shared" si="51"/>
        <v>0.32808988764044944</v>
      </c>
      <c r="P385" s="39">
        <f>IF(AND(Eingabe!$B$37&gt;1,$M385&lt;=C$55),C$56,O385)</f>
        <v>0.32808988764044944</v>
      </c>
      <c r="Q385" s="39">
        <f>IF(AND(Eingabe!$B$37&gt;2,$M385&lt;=D$55),D$56,P385)</f>
        <v>0.32808988764044944</v>
      </c>
      <c r="R385" s="39">
        <f>IF(AND(Eingabe!$B$37&gt;3,$M385&lt;=E$55),E$56,Q385)</f>
        <v>0.32808988764044944</v>
      </c>
      <c r="S385" s="39">
        <f>IF(AND(Eingabe!$B$37&gt;4,$M385&lt;=F$55),F$56,R385)</f>
        <v>0.32808988764044944</v>
      </c>
      <c r="T385" s="39">
        <f>IF(AND(Eingabe!$B$37&gt;5,$M385&lt;=G$55),G$56,S385)</f>
        <v>0.32808988764044944</v>
      </c>
      <c r="U385" s="17">
        <f t="shared" si="55"/>
        <v>94.901930533597266</v>
      </c>
      <c r="V385" s="17">
        <f t="shared" si="58"/>
        <v>94.901930533596115</v>
      </c>
      <c r="W385" s="17">
        <f t="shared" si="56"/>
        <v>9.490193053359727</v>
      </c>
      <c r="X385" s="17">
        <f t="shared" si="57"/>
        <v>94.901930533597266</v>
      </c>
    </row>
    <row r="386" spans="11:24" x14ac:dyDescent="0.25">
      <c r="K386" s="70">
        <v>3770</v>
      </c>
      <c r="L386" s="39">
        <f t="shared" si="52"/>
        <v>3770</v>
      </c>
      <c r="M386" s="72">
        <f t="shared" si="53"/>
        <v>0.43036529680365299</v>
      </c>
      <c r="N386" s="72">
        <f t="shared" si="54"/>
        <v>0.15532293497047811</v>
      </c>
      <c r="O386" s="39">
        <f t="shared" si="51"/>
        <v>0.32808988764044944</v>
      </c>
      <c r="P386" s="39">
        <f>IF(AND(Eingabe!$B$37&gt;1,$M386&lt;=C$55),C$56,O386)</f>
        <v>0.32808988764044944</v>
      </c>
      <c r="Q386" s="39">
        <f>IF(AND(Eingabe!$B$37&gt;2,$M386&lt;=D$55),D$56,P386)</f>
        <v>0.32808988764044944</v>
      </c>
      <c r="R386" s="39">
        <f>IF(AND(Eingabe!$B$37&gt;3,$M386&lt;=E$55),E$56,Q386)</f>
        <v>0.32808988764044944</v>
      </c>
      <c r="S386" s="39">
        <f>IF(AND(Eingabe!$B$37&gt;4,$M386&lt;=F$55),F$56,R386)</f>
        <v>0.32808988764044944</v>
      </c>
      <c r="T386" s="39">
        <f>IF(AND(Eingabe!$B$37&gt;5,$M386&lt;=G$55),G$56,S386)</f>
        <v>0.32808988764044944</v>
      </c>
      <c r="U386" s="17">
        <f t="shared" si="55"/>
        <v>94.683158988853094</v>
      </c>
      <c r="V386" s="17">
        <f t="shared" si="58"/>
        <v>94.683158988856547</v>
      </c>
      <c r="W386" s="17">
        <f t="shared" si="56"/>
        <v>9.4683158988853098</v>
      </c>
      <c r="X386" s="17">
        <f t="shared" si="57"/>
        <v>94.683158988853094</v>
      </c>
    </row>
    <row r="387" spans="11:24" x14ac:dyDescent="0.25">
      <c r="K387" s="70">
        <v>3780</v>
      </c>
      <c r="L387" s="39">
        <f t="shared" si="52"/>
        <v>3780</v>
      </c>
      <c r="M387" s="72">
        <f t="shared" si="53"/>
        <v>0.4315068493150685</v>
      </c>
      <c r="N387" s="72">
        <f t="shared" si="54"/>
        <v>0.15496485005863292</v>
      </c>
      <c r="O387" s="39">
        <f t="shared" si="51"/>
        <v>0.32808988764044944</v>
      </c>
      <c r="P387" s="39">
        <f>IF(AND(Eingabe!$B$37&gt;1,$M387&lt;=C$55),C$56,O387)</f>
        <v>0.32808988764044944</v>
      </c>
      <c r="Q387" s="39">
        <f>IF(AND(Eingabe!$B$37&gt;2,$M387&lt;=D$55),D$56,P387)</f>
        <v>0.32808988764044944</v>
      </c>
      <c r="R387" s="39">
        <f>IF(AND(Eingabe!$B$37&gt;3,$M387&lt;=E$55),E$56,Q387)</f>
        <v>0.32808988764044944</v>
      </c>
      <c r="S387" s="39">
        <f>IF(AND(Eingabe!$B$37&gt;4,$M387&lt;=F$55),F$56,R387)</f>
        <v>0.32808988764044944</v>
      </c>
      <c r="T387" s="39">
        <f>IF(AND(Eingabe!$B$37&gt;5,$M387&lt;=G$55),G$56,S387)</f>
        <v>0.32808988764044944</v>
      </c>
      <c r="U387" s="17">
        <f t="shared" si="55"/>
        <v>94.464874350810476</v>
      </c>
      <c r="V387" s="17">
        <f t="shared" si="58"/>
        <v>94.46487435080931</v>
      </c>
      <c r="W387" s="17">
        <f t="shared" si="56"/>
        <v>9.4464874350810479</v>
      </c>
      <c r="X387" s="17">
        <f t="shared" si="57"/>
        <v>94.464874350810476</v>
      </c>
    </row>
    <row r="388" spans="11:24" x14ac:dyDescent="0.25">
      <c r="K388" s="70">
        <v>3790</v>
      </c>
      <c r="L388" s="39">
        <f t="shared" si="52"/>
        <v>3790</v>
      </c>
      <c r="M388" s="72">
        <f t="shared" si="53"/>
        <v>0.43264840182648401</v>
      </c>
      <c r="N388" s="72">
        <f t="shared" si="54"/>
        <v>0.15460756000884579</v>
      </c>
      <c r="O388" s="39">
        <f t="shared" si="51"/>
        <v>0.32808988764044944</v>
      </c>
      <c r="P388" s="39">
        <f>IF(AND(Eingabe!$B$37&gt;1,$M388&lt;=C$55),C$56,O388)</f>
        <v>0.32808988764044944</v>
      </c>
      <c r="Q388" s="39">
        <f>IF(AND(Eingabe!$B$37&gt;2,$M388&lt;=D$55),D$56,P388)</f>
        <v>0.32808988764044944</v>
      </c>
      <c r="R388" s="39">
        <f>IF(AND(Eingabe!$B$37&gt;3,$M388&lt;=E$55),E$56,Q388)</f>
        <v>0.32808988764044944</v>
      </c>
      <c r="S388" s="39">
        <f>IF(AND(Eingabe!$B$37&gt;4,$M388&lt;=F$55),F$56,R388)</f>
        <v>0.32808988764044944</v>
      </c>
      <c r="T388" s="39">
        <f>IF(AND(Eingabe!$B$37&gt;5,$M388&lt;=G$55),G$56,S388)</f>
        <v>0.32808988764044944</v>
      </c>
      <c r="U388" s="17">
        <f t="shared" si="55"/>
        <v>94.247074251967646</v>
      </c>
      <c r="V388" s="17">
        <f t="shared" si="58"/>
        <v>94.247074251966495</v>
      </c>
      <c r="W388" s="17">
        <f t="shared" si="56"/>
        <v>9.4247074251967646</v>
      </c>
      <c r="X388" s="17">
        <f t="shared" si="57"/>
        <v>94.247074251967646</v>
      </c>
    </row>
    <row r="389" spans="11:24" x14ac:dyDescent="0.25">
      <c r="K389" s="70">
        <v>3800</v>
      </c>
      <c r="L389" s="39">
        <f t="shared" si="52"/>
        <v>3800</v>
      </c>
      <c r="M389" s="72">
        <f t="shared" si="53"/>
        <v>0.43378995433789952</v>
      </c>
      <c r="N389" s="72">
        <f t="shared" si="54"/>
        <v>0.15425106096642005</v>
      </c>
      <c r="O389" s="39">
        <f t="shared" si="51"/>
        <v>0.32808988764044944</v>
      </c>
      <c r="P389" s="39">
        <f>IF(AND(Eingabe!$B$37&gt;1,$M389&lt;=C$55),C$56,O389)</f>
        <v>0.32808988764044944</v>
      </c>
      <c r="Q389" s="39">
        <f>IF(AND(Eingabe!$B$37&gt;2,$M389&lt;=D$55),D$56,P389)</f>
        <v>0.32808988764044944</v>
      </c>
      <c r="R389" s="39">
        <f>IF(AND(Eingabe!$B$37&gt;3,$M389&lt;=E$55),E$56,Q389)</f>
        <v>0.32808988764044944</v>
      </c>
      <c r="S389" s="39">
        <f>IF(AND(Eingabe!$B$37&gt;4,$M389&lt;=F$55),F$56,R389)</f>
        <v>0.32808988764044944</v>
      </c>
      <c r="T389" s="39">
        <f>IF(AND(Eingabe!$B$37&gt;5,$M389&lt;=G$55),G$56,S389)</f>
        <v>0.32808988764044944</v>
      </c>
      <c r="U389" s="17">
        <f t="shared" si="55"/>
        <v>94.029756342543735</v>
      </c>
      <c r="V389" s="17">
        <f t="shared" si="58"/>
        <v>94.029756342542584</v>
      </c>
      <c r="W389" s="17">
        <f t="shared" si="56"/>
        <v>9.4029756342543731</v>
      </c>
      <c r="X389" s="17">
        <f t="shared" si="57"/>
        <v>94.029756342543735</v>
      </c>
    </row>
    <row r="390" spans="11:24" x14ac:dyDescent="0.25">
      <c r="K390" s="70">
        <v>3810</v>
      </c>
      <c r="L390" s="39">
        <f t="shared" si="52"/>
        <v>3810</v>
      </c>
      <c r="M390" s="72">
        <f t="shared" si="53"/>
        <v>0.43493150684931509</v>
      </c>
      <c r="N390" s="72">
        <f t="shared" si="54"/>
        <v>0.15389534910543601</v>
      </c>
      <c r="O390" s="39">
        <f t="shared" si="51"/>
        <v>0.32808988764044944</v>
      </c>
      <c r="P390" s="39">
        <f>IF(AND(Eingabe!$B$37&gt;1,$M390&lt;=C$55),C$56,O390)</f>
        <v>0.32808988764044944</v>
      </c>
      <c r="Q390" s="39">
        <f>IF(AND(Eingabe!$B$37&gt;2,$M390&lt;=D$55),D$56,P390)</f>
        <v>0.32808988764044944</v>
      </c>
      <c r="R390" s="39">
        <f>IF(AND(Eingabe!$B$37&gt;3,$M390&lt;=E$55),E$56,Q390)</f>
        <v>0.32808988764044944</v>
      </c>
      <c r="S390" s="39">
        <f>IF(AND(Eingabe!$B$37&gt;4,$M390&lt;=F$55),F$56,R390)</f>
        <v>0.32808988764044944</v>
      </c>
      <c r="T390" s="39">
        <f>IF(AND(Eingabe!$B$37&gt;5,$M390&lt;=G$55),G$56,S390)</f>
        <v>0.32808988764044944</v>
      </c>
      <c r="U390" s="17">
        <f t="shared" si="55"/>
        <v>93.812918290300033</v>
      </c>
      <c r="V390" s="17">
        <f t="shared" si="58"/>
        <v>93.812918290303443</v>
      </c>
      <c r="W390" s="17">
        <f t="shared" si="56"/>
        <v>9.3812918290300029</v>
      </c>
      <c r="X390" s="17">
        <f t="shared" si="57"/>
        <v>93.812918290300033</v>
      </c>
    </row>
    <row r="391" spans="11:24" x14ac:dyDescent="0.25">
      <c r="K391" s="70">
        <v>3820</v>
      </c>
      <c r="L391" s="39">
        <f t="shared" si="52"/>
        <v>3820</v>
      </c>
      <c r="M391" s="72">
        <f t="shared" si="53"/>
        <v>0.4360730593607306</v>
      </c>
      <c r="N391" s="72">
        <f t="shared" si="54"/>
        <v>0.15354042062846163</v>
      </c>
      <c r="O391" s="39">
        <f t="shared" si="51"/>
        <v>0.32808988764044944</v>
      </c>
      <c r="P391" s="39">
        <f>IF(AND(Eingabe!$B$37&gt;1,$M391&lt;=C$55),C$56,O391)</f>
        <v>0.32808988764044944</v>
      </c>
      <c r="Q391" s="39">
        <f>IF(AND(Eingabe!$B$37&gt;2,$M391&lt;=D$55),D$56,P391)</f>
        <v>0.32808988764044944</v>
      </c>
      <c r="R391" s="39">
        <f>IF(AND(Eingabe!$B$37&gt;3,$M391&lt;=E$55),E$56,Q391)</f>
        <v>0.32808988764044944</v>
      </c>
      <c r="S391" s="39">
        <f>IF(AND(Eingabe!$B$37&gt;4,$M391&lt;=F$55),F$56,R391)</f>
        <v>0.32808988764044944</v>
      </c>
      <c r="T391" s="39">
        <f>IF(AND(Eingabe!$B$37&gt;5,$M391&lt;=G$55),G$56,S391)</f>
        <v>0.32808988764044944</v>
      </c>
      <c r="U391" s="17">
        <f t="shared" si="55"/>
        <v>93.596557780363582</v>
      </c>
      <c r="V391" s="17">
        <f t="shared" si="58"/>
        <v>93.596557780362446</v>
      </c>
      <c r="W391" s="17">
        <f t="shared" si="56"/>
        <v>9.359655778036359</v>
      </c>
      <c r="X391" s="17">
        <f t="shared" si="57"/>
        <v>93.596557780363582</v>
      </c>
    </row>
    <row r="392" spans="11:24" x14ac:dyDescent="0.25">
      <c r="K392" s="70">
        <v>3830</v>
      </c>
      <c r="L392" s="39">
        <f t="shared" si="52"/>
        <v>3830</v>
      </c>
      <c r="M392" s="72">
        <f t="shared" si="53"/>
        <v>0.43721461187214611</v>
      </c>
      <c r="N392" s="72">
        <f t="shared" si="54"/>
        <v>0.15318627176626587</v>
      </c>
      <c r="O392" s="39">
        <f t="shared" si="51"/>
        <v>0.32808988764044944</v>
      </c>
      <c r="P392" s="39">
        <f>IF(AND(Eingabe!$B$37&gt;1,$M392&lt;=C$55),C$56,O392)</f>
        <v>0.32808988764044944</v>
      </c>
      <c r="Q392" s="39">
        <f>IF(AND(Eingabe!$B$37&gt;2,$M392&lt;=D$55),D$56,P392)</f>
        <v>0.32808988764044944</v>
      </c>
      <c r="R392" s="39">
        <f>IF(AND(Eingabe!$B$37&gt;3,$M392&lt;=E$55),E$56,Q392)</f>
        <v>0.32808988764044944</v>
      </c>
      <c r="S392" s="39">
        <f>IF(AND(Eingabe!$B$37&gt;4,$M392&lt;=F$55),F$56,R392)</f>
        <v>0.32808988764044944</v>
      </c>
      <c r="T392" s="39">
        <f>IF(AND(Eingabe!$B$37&gt;5,$M392&lt;=G$55),G$56,S392)</f>
        <v>0.32808988764044944</v>
      </c>
      <c r="U392" s="17">
        <f t="shared" si="55"/>
        <v>93.380672515052495</v>
      </c>
      <c r="V392" s="17">
        <f t="shared" si="58"/>
        <v>93.38067251505133</v>
      </c>
      <c r="W392" s="17">
        <f t="shared" si="56"/>
        <v>9.3380672515052492</v>
      </c>
      <c r="X392" s="17">
        <f t="shared" si="57"/>
        <v>93.380672515052495</v>
      </c>
    </row>
    <row r="393" spans="11:24" x14ac:dyDescent="0.25">
      <c r="K393" s="70">
        <v>3840</v>
      </c>
      <c r="L393" s="39">
        <f t="shared" si="52"/>
        <v>3840</v>
      </c>
      <c r="M393" s="72">
        <f t="shared" si="53"/>
        <v>0.43835616438356162</v>
      </c>
      <c r="N393" s="72">
        <f t="shared" si="54"/>
        <v>0.15283289877753681</v>
      </c>
      <c r="O393" s="39">
        <f t="shared" ref="O393:O456" si="59">IF(K393&lt;$B$51,$B$57,0)</f>
        <v>0.32808988764044944</v>
      </c>
      <c r="P393" s="39">
        <f>IF(AND(Eingabe!$B$37&gt;1,$M393&lt;=C$55),C$56,O393)</f>
        <v>0.32808988764044944</v>
      </c>
      <c r="Q393" s="39">
        <f>IF(AND(Eingabe!$B$37&gt;2,$M393&lt;=D$55),D$56,P393)</f>
        <v>0.32808988764044944</v>
      </c>
      <c r="R393" s="39">
        <f>IF(AND(Eingabe!$B$37&gt;3,$M393&lt;=E$55),E$56,Q393)</f>
        <v>0.32808988764044944</v>
      </c>
      <c r="S393" s="39">
        <f>IF(AND(Eingabe!$B$37&gt;4,$M393&lt;=F$55),F$56,R393)</f>
        <v>0.32808988764044944</v>
      </c>
      <c r="T393" s="39">
        <f>IF(AND(Eingabe!$B$37&gt;5,$M393&lt;=G$55),G$56,S393)</f>
        <v>0.32808988764044944</v>
      </c>
      <c r="U393" s="17">
        <f t="shared" si="55"/>
        <v>93.165260213703945</v>
      </c>
      <c r="V393" s="17">
        <f t="shared" si="58"/>
        <v>93.165260213702808</v>
      </c>
      <c r="W393" s="17">
        <f t="shared" si="56"/>
        <v>9.3165260213703949</v>
      </c>
      <c r="X393" s="17">
        <f t="shared" si="57"/>
        <v>93.165260213703945</v>
      </c>
    </row>
    <row r="394" spans="11:24" x14ac:dyDescent="0.25">
      <c r="K394" s="70">
        <v>3850</v>
      </c>
      <c r="L394" s="39">
        <f t="shared" ref="L394:L457" si="60">IF(K394&gt;$B$10,$B$10,K394)</f>
        <v>3850</v>
      </c>
      <c r="M394" s="72">
        <f t="shared" ref="M394:M457" si="61">L394/$B$10</f>
        <v>0.43949771689497719</v>
      </c>
      <c r="N394" s="72">
        <f t="shared" ref="N394:N457" si="62">IF(M394=1,0,1-$G$11*M394^$G$10)</f>
        <v>0.15248029794860207</v>
      </c>
      <c r="O394" s="39">
        <f t="shared" si="59"/>
        <v>0.32808988764044944</v>
      </c>
      <c r="P394" s="39">
        <f>IF(AND(Eingabe!$B$37&gt;1,$M394&lt;=C$55),C$56,O394)</f>
        <v>0.32808988764044944</v>
      </c>
      <c r="Q394" s="39">
        <f>IF(AND(Eingabe!$B$37&gt;2,$M394&lt;=D$55),D$56,P394)</f>
        <v>0.32808988764044944</v>
      </c>
      <c r="R394" s="39">
        <f>IF(AND(Eingabe!$B$37&gt;3,$M394&lt;=E$55),E$56,Q394)</f>
        <v>0.32808988764044944</v>
      </c>
      <c r="S394" s="39">
        <f>IF(AND(Eingabe!$B$37&gt;4,$M394&lt;=F$55),F$56,R394)</f>
        <v>0.32808988764044944</v>
      </c>
      <c r="T394" s="39">
        <f>IF(AND(Eingabe!$B$37&gt;5,$M394&lt;=G$55),G$56,S394)</f>
        <v>0.32808988764044944</v>
      </c>
      <c r="U394" s="17">
        <f t="shared" ref="U394:U457" si="63">N394*$B$8*10</f>
        <v>92.950318612504006</v>
      </c>
      <c r="V394" s="17">
        <f t="shared" si="58"/>
        <v>92.950318612507388</v>
      </c>
      <c r="W394" s="17">
        <f t="shared" ref="W394:W457" si="64">N394*$B$8</f>
        <v>9.2950318612504006</v>
      </c>
      <c r="X394" s="17">
        <f t="shared" ref="X394:X457" si="65">W394*10</f>
        <v>92.950318612504006</v>
      </c>
    </row>
    <row r="395" spans="11:24" x14ac:dyDescent="0.25">
      <c r="K395" s="70">
        <v>3860</v>
      </c>
      <c r="L395" s="39">
        <f t="shared" si="60"/>
        <v>3860</v>
      </c>
      <c r="M395" s="72">
        <f t="shared" si="61"/>
        <v>0.4406392694063927</v>
      </c>
      <c r="N395" s="72">
        <f t="shared" si="62"/>
        <v>0.15212846559315452</v>
      </c>
      <c r="O395" s="39">
        <f t="shared" si="59"/>
        <v>0.32808988764044944</v>
      </c>
      <c r="P395" s="39">
        <f>IF(AND(Eingabe!$B$37&gt;1,$M395&lt;=C$55),C$56,O395)</f>
        <v>0.32808988764044944</v>
      </c>
      <c r="Q395" s="39">
        <f>IF(AND(Eingabe!$B$37&gt;2,$M395&lt;=D$55),D$56,P395)</f>
        <v>0.32808988764044944</v>
      </c>
      <c r="R395" s="39">
        <f>IF(AND(Eingabe!$B$37&gt;3,$M395&lt;=E$55),E$56,Q395)</f>
        <v>0.32808988764044944</v>
      </c>
      <c r="S395" s="39">
        <f>IF(AND(Eingabe!$B$37&gt;4,$M395&lt;=F$55),F$56,R395)</f>
        <v>0.32808988764044944</v>
      </c>
      <c r="T395" s="39">
        <f>IF(AND(Eingabe!$B$37&gt;5,$M395&lt;=G$55),G$56,S395)</f>
        <v>0.32808988764044944</v>
      </c>
      <c r="U395" s="17">
        <f t="shared" si="63"/>
        <v>92.735845464320221</v>
      </c>
      <c r="V395" s="17">
        <f t="shared" ref="V395:V458" si="66">(M395-M394)*$B$10*N395*$B$8</f>
        <v>92.735845464319084</v>
      </c>
      <c r="W395" s="17">
        <f t="shared" si="64"/>
        <v>9.2735845464320228</v>
      </c>
      <c r="X395" s="17">
        <f t="shared" si="65"/>
        <v>92.735845464320221</v>
      </c>
    </row>
    <row r="396" spans="11:24" x14ac:dyDescent="0.25">
      <c r="K396" s="70">
        <v>3870</v>
      </c>
      <c r="L396" s="39">
        <f t="shared" si="60"/>
        <v>3870</v>
      </c>
      <c r="M396" s="72">
        <f t="shared" si="61"/>
        <v>0.44178082191780821</v>
      </c>
      <c r="N396" s="72">
        <f t="shared" si="62"/>
        <v>0.15177739805197887</v>
      </c>
      <c r="O396" s="39">
        <f t="shared" si="59"/>
        <v>0.32808988764044944</v>
      </c>
      <c r="P396" s="39">
        <f>IF(AND(Eingabe!$B$37&gt;1,$M396&lt;=C$55),C$56,O396)</f>
        <v>0.32808988764044944</v>
      </c>
      <c r="Q396" s="39">
        <f>IF(AND(Eingabe!$B$37&gt;2,$M396&lt;=D$55),D$56,P396)</f>
        <v>0.32808988764044944</v>
      </c>
      <c r="R396" s="39">
        <f>IF(AND(Eingabe!$B$37&gt;3,$M396&lt;=E$55),E$56,Q396)</f>
        <v>0.32808988764044944</v>
      </c>
      <c r="S396" s="39">
        <f>IF(AND(Eingabe!$B$37&gt;4,$M396&lt;=F$55),F$56,R396)</f>
        <v>0.32808988764044944</v>
      </c>
      <c r="T396" s="39">
        <f>IF(AND(Eingabe!$B$37&gt;5,$M396&lt;=G$55),G$56,S396)</f>
        <v>0.32808988764044944</v>
      </c>
      <c r="U396" s="17">
        <f t="shared" si="63"/>
        <v>92.521838538535079</v>
      </c>
      <c r="V396" s="17">
        <f t="shared" si="66"/>
        <v>92.521838538533927</v>
      </c>
      <c r="W396" s="17">
        <f t="shared" si="64"/>
        <v>9.2521838538535075</v>
      </c>
      <c r="X396" s="17">
        <f t="shared" si="65"/>
        <v>92.521838538535079</v>
      </c>
    </row>
    <row r="397" spans="11:24" x14ac:dyDescent="0.25">
      <c r="K397" s="70">
        <v>3880</v>
      </c>
      <c r="L397" s="39">
        <f t="shared" si="60"/>
        <v>3880</v>
      </c>
      <c r="M397" s="72">
        <f t="shared" si="61"/>
        <v>0.44292237442922372</v>
      </c>
      <c r="N397" s="72">
        <f t="shared" si="62"/>
        <v>0.15142709169268431</v>
      </c>
      <c r="O397" s="39">
        <f t="shared" si="59"/>
        <v>0.32808988764044944</v>
      </c>
      <c r="P397" s="39">
        <f>IF(AND(Eingabe!$B$37&gt;1,$M397&lt;=C$55),C$56,O397)</f>
        <v>0.32808988764044944</v>
      </c>
      <c r="Q397" s="39">
        <f>IF(AND(Eingabe!$B$37&gt;2,$M397&lt;=D$55),D$56,P397)</f>
        <v>0.32808988764044944</v>
      </c>
      <c r="R397" s="39">
        <f>IF(AND(Eingabe!$B$37&gt;3,$M397&lt;=E$55),E$56,Q397)</f>
        <v>0.32808988764044944</v>
      </c>
      <c r="S397" s="39">
        <f>IF(AND(Eingabe!$B$37&gt;4,$M397&lt;=F$55),F$56,R397)</f>
        <v>0.32808988764044944</v>
      </c>
      <c r="T397" s="39">
        <f>IF(AND(Eingabe!$B$37&gt;5,$M397&lt;=G$55),G$56,S397)</f>
        <v>0.32808988764044944</v>
      </c>
      <c r="U397" s="17">
        <f t="shared" si="63"/>
        <v>92.308295620882902</v>
      </c>
      <c r="V397" s="17">
        <f t="shared" si="66"/>
        <v>92.308295620881765</v>
      </c>
      <c r="W397" s="17">
        <f t="shared" si="64"/>
        <v>9.2308295620882905</v>
      </c>
      <c r="X397" s="17">
        <f t="shared" si="65"/>
        <v>92.308295620882902</v>
      </c>
    </row>
    <row r="398" spans="11:24" x14ac:dyDescent="0.25">
      <c r="K398" s="70">
        <v>3890</v>
      </c>
      <c r="L398" s="39">
        <f t="shared" si="60"/>
        <v>3890</v>
      </c>
      <c r="M398" s="72">
        <f t="shared" si="61"/>
        <v>0.44406392694063929</v>
      </c>
      <c r="N398" s="72">
        <f t="shared" si="62"/>
        <v>0.15107754290943931</v>
      </c>
      <c r="O398" s="39">
        <f t="shared" si="59"/>
        <v>0.32808988764044944</v>
      </c>
      <c r="P398" s="39">
        <f>IF(AND(Eingabe!$B$37&gt;1,$M398&lt;=C$55),C$56,O398)</f>
        <v>0.32808988764044944</v>
      </c>
      <c r="Q398" s="39">
        <f>IF(AND(Eingabe!$B$37&gt;2,$M398&lt;=D$55),D$56,P398)</f>
        <v>0.32808988764044944</v>
      </c>
      <c r="R398" s="39">
        <f>IF(AND(Eingabe!$B$37&gt;3,$M398&lt;=E$55),E$56,Q398)</f>
        <v>0.32808988764044944</v>
      </c>
      <c r="S398" s="39">
        <f>IF(AND(Eingabe!$B$37&gt;4,$M398&lt;=F$55),F$56,R398)</f>
        <v>0.32808988764044944</v>
      </c>
      <c r="T398" s="39">
        <f>IF(AND(Eingabe!$B$37&gt;5,$M398&lt;=G$55),G$56,S398)</f>
        <v>0.32808988764044944</v>
      </c>
      <c r="U398" s="17">
        <f t="shared" si="63"/>
        <v>92.09521451328834</v>
      </c>
      <c r="V398" s="17">
        <f t="shared" si="66"/>
        <v>92.095214513291708</v>
      </c>
      <c r="W398" s="17">
        <f t="shared" si="64"/>
        <v>9.2095214513288344</v>
      </c>
      <c r="X398" s="17">
        <f t="shared" si="65"/>
        <v>92.09521451328834</v>
      </c>
    </row>
    <row r="399" spans="11:24" x14ac:dyDescent="0.25">
      <c r="K399" s="70">
        <v>3900</v>
      </c>
      <c r="L399" s="39">
        <f t="shared" si="60"/>
        <v>3900</v>
      </c>
      <c r="M399" s="72">
        <f t="shared" si="61"/>
        <v>0.4452054794520548</v>
      </c>
      <c r="N399" s="72">
        <f t="shared" si="62"/>
        <v>0.15072874812270876</v>
      </c>
      <c r="O399" s="39">
        <f t="shared" si="59"/>
        <v>0.32808988764044944</v>
      </c>
      <c r="P399" s="39">
        <f>IF(AND(Eingabe!$B$37&gt;1,$M399&lt;=C$55),C$56,O399)</f>
        <v>0.32808988764044944</v>
      </c>
      <c r="Q399" s="39">
        <f>IF(AND(Eingabe!$B$37&gt;2,$M399&lt;=D$55),D$56,P399)</f>
        <v>0.32808988764044944</v>
      </c>
      <c r="R399" s="39">
        <f>IF(AND(Eingabe!$B$37&gt;3,$M399&lt;=E$55),E$56,Q399)</f>
        <v>0.32808988764044944</v>
      </c>
      <c r="S399" s="39">
        <f>IF(AND(Eingabe!$B$37&gt;4,$M399&lt;=F$55),F$56,R399)</f>
        <v>0.32808988764044944</v>
      </c>
      <c r="T399" s="39">
        <f>IF(AND(Eingabe!$B$37&gt;5,$M399&lt;=G$55),G$56,S399)</f>
        <v>0.32808988764044944</v>
      </c>
      <c r="U399" s="17">
        <f t="shared" si="63"/>
        <v>91.882593033706016</v>
      </c>
      <c r="V399" s="17">
        <f t="shared" si="66"/>
        <v>91.882593033704907</v>
      </c>
      <c r="W399" s="17">
        <f t="shared" si="64"/>
        <v>9.1882593033706019</v>
      </c>
      <c r="X399" s="17">
        <f t="shared" si="65"/>
        <v>91.882593033706016</v>
      </c>
    </row>
    <row r="400" spans="11:24" x14ac:dyDescent="0.25">
      <c r="K400" s="70">
        <v>3910</v>
      </c>
      <c r="L400" s="39">
        <f t="shared" si="60"/>
        <v>3910</v>
      </c>
      <c r="M400" s="72">
        <f t="shared" si="61"/>
        <v>0.44634703196347031</v>
      </c>
      <c r="N400" s="72">
        <f t="shared" si="62"/>
        <v>0.15038070377899626</v>
      </c>
      <c r="O400" s="39">
        <f t="shared" si="59"/>
        <v>0.32808988764044944</v>
      </c>
      <c r="P400" s="39">
        <f>IF(AND(Eingabe!$B$37&gt;1,$M400&lt;=C$55),C$56,O400)</f>
        <v>0.32808988764044944</v>
      </c>
      <c r="Q400" s="39">
        <f>IF(AND(Eingabe!$B$37&gt;2,$M400&lt;=D$55),D$56,P400)</f>
        <v>0.32808988764044944</v>
      </c>
      <c r="R400" s="39">
        <f>IF(AND(Eingabe!$B$37&gt;3,$M400&lt;=E$55),E$56,Q400)</f>
        <v>0.32808988764044944</v>
      </c>
      <c r="S400" s="39">
        <f>IF(AND(Eingabe!$B$37&gt;4,$M400&lt;=F$55),F$56,R400)</f>
        <v>0.32808988764044944</v>
      </c>
      <c r="T400" s="39">
        <f>IF(AND(Eingabe!$B$37&gt;5,$M400&lt;=G$55),G$56,S400)</f>
        <v>0.32808988764044944</v>
      </c>
      <c r="U400" s="17">
        <f t="shared" si="63"/>
        <v>91.670429015963478</v>
      </c>
      <c r="V400" s="17">
        <f t="shared" si="66"/>
        <v>91.670429015962355</v>
      </c>
      <c r="W400" s="17">
        <f t="shared" si="64"/>
        <v>9.1670429015963482</v>
      </c>
      <c r="X400" s="17">
        <f t="shared" si="65"/>
        <v>91.670429015963478</v>
      </c>
    </row>
    <row r="401" spans="11:24" x14ac:dyDescent="0.25">
      <c r="K401" s="70">
        <v>3920</v>
      </c>
      <c r="L401" s="39">
        <f t="shared" si="60"/>
        <v>3920</v>
      </c>
      <c r="M401" s="72">
        <f t="shared" si="61"/>
        <v>0.44748858447488582</v>
      </c>
      <c r="N401" s="72">
        <f t="shared" si="62"/>
        <v>0.15003340635058826</v>
      </c>
      <c r="O401" s="39">
        <f t="shared" si="59"/>
        <v>0.32808988764044944</v>
      </c>
      <c r="P401" s="39">
        <f>IF(AND(Eingabe!$B$37&gt;1,$M401&lt;=C$55),C$56,O401)</f>
        <v>0.32808988764044944</v>
      </c>
      <c r="Q401" s="39">
        <f>IF(AND(Eingabe!$B$37&gt;2,$M401&lt;=D$55),D$56,P401)</f>
        <v>0.32808988764044944</v>
      </c>
      <c r="R401" s="39">
        <f>IF(AND(Eingabe!$B$37&gt;3,$M401&lt;=E$55),E$56,Q401)</f>
        <v>0.32808988764044944</v>
      </c>
      <c r="S401" s="39">
        <f>IF(AND(Eingabe!$B$37&gt;4,$M401&lt;=F$55),F$56,R401)</f>
        <v>0.32808988764044944</v>
      </c>
      <c r="T401" s="39">
        <f>IF(AND(Eingabe!$B$37&gt;5,$M401&lt;=G$55),G$56,S401)</f>
        <v>0.32808988764044944</v>
      </c>
      <c r="U401" s="17">
        <f t="shared" si="63"/>
        <v>91.45872030960517</v>
      </c>
      <c r="V401" s="17">
        <f t="shared" si="66"/>
        <v>91.458720309604047</v>
      </c>
      <c r="W401" s="17">
        <f t="shared" si="64"/>
        <v>9.1458720309605166</v>
      </c>
      <c r="X401" s="17">
        <f t="shared" si="65"/>
        <v>91.45872030960517</v>
      </c>
    </row>
    <row r="402" spans="11:24" x14ac:dyDescent="0.25">
      <c r="K402" s="70">
        <v>3930</v>
      </c>
      <c r="L402" s="39">
        <f t="shared" si="60"/>
        <v>3930</v>
      </c>
      <c r="M402" s="72">
        <f t="shared" si="61"/>
        <v>0.44863013698630139</v>
      </c>
      <c r="N402" s="72">
        <f t="shared" si="62"/>
        <v>0.14968685233530188</v>
      </c>
      <c r="O402" s="39">
        <f t="shared" si="59"/>
        <v>0.32808988764044944</v>
      </c>
      <c r="P402" s="39">
        <f>IF(AND(Eingabe!$B$37&gt;1,$M402&lt;=C$55),C$56,O402)</f>
        <v>0.32808988764044944</v>
      </c>
      <c r="Q402" s="39">
        <f>IF(AND(Eingabe!$B$37&gt;2,$M402&lt;=D$55),D$56,P402)</f>
        <v>0.32808988764044944</v>
      </c>
      <c r="R402" s="39">
        <f>IF(AND(Eingabe!$B$37&gt;3,$M402&lt;=E$55),E$56,Q402)</f>
        <v>0.32808988764044944</v>
      </c>
      <c r="S402" s="39">
        <f>IF(AND(Eingabe!$B$37&gt;4,$M402&lt;=F$55),F$56,R402)</f>
        <v>0.32808988764044944</v>
      </c>
      <c r="T402" s="39">
        <f>IF(AND(Eingabe!$B$37&gt;5,$M402&lt;=G$55),G$56,S402)</f>
        <v>0.32808988764044944</v>
      </c>
      <c r="U402" s="17">
        <f t="shared" si="63"/>
        <v>91.247464779738806</v>
      </c>
      <c r="V402" s="17">
        <f t="shared" si="66"/>
        <v>91.247464779742131</v>
      </c>
      <c r="W402" s="17">
        <f t="shared" si="64"/>
        <v>9.1247464779738809</v>
      </c>
      <c r="X402" s="17">
        <f t="shared" si="65"/>
        <v>91.247464779738806</v>
      </c>
    </row>
    <row r="403" spans="11:24" x14ac:dyDescent="0.25">
      <c r="K403" s="70">
        <v>3940</v>
      </c>
      <c r="L403" s="39">
        <f t="shared" si="60"/>
        <v>3940</v>
      </c>
      <c r="M403" s="72">
        <f t="shared" si="61"/>
        <v>0.4497716894977169</v>
      </c>
      <c r="N403" s="72">
        <f t="shared" si="62"/>
        <v>0.14934103825623568</v>
      </c>
      <c r="O403" s="39">
        <f t="shared" si="59"/>
        <v>0.32808988764044944</v>
      </c>
      <c r="P403" s="39">
        <f>IF(AND(Eingabe!$B$37&gt;1,$M403&lt;=C$55),C$56,O403)</f>
        <v>0.32808988764044944</v>
      </c>
      <c r="Q403" s="39">
        <f>IF(AND(Eingabe!$B$37&gt;2,$M403&lt;=D$55),D$56,P403)</f>
        <v>0.32808988764044944</v>
      </c>
      <c r="R403" s="39">
        <f>IF(AND(Eingabe!$B$37&gt;3,$M403&lt;=E$55),E$56,Q403)</f>
        <v>0.32808988764044944</v>
      </c>
      <c r="S403" s="39">
        <f>IF(AND(Eingabe!$B$37&gt;4,$M403&lt;=F$55),F$56,R403)</f>
        <v>0.32808988764044944</v>
      </c>
      <c r="T403" s="39">
        <f>IF(AND(Eingabe!$B$37&gt;5,$M403&lt;=G$55),G$56,S403)</f>
        <v>0.32808988764044944</v>
      </c>
      <c r="U403" s="17">
        <f t="shared" si="63"/>
        <v>91.036660306883391</v>
      </c>
      <c r="V403" s="17">
        <f t="shared" si="66"/>
        <v>91.036660306882283</v>
      </c>
      <c r="W403" s="17">
        <f t="shared" si="64"/>
        <v>9.1036660306883395</v>
      </c>
      <c r="X403" s="17">
        <f t="shared" si="65"/>
        <v>91.036660306883391</v>
      </c>
    </row>
    <row r="404" spans="11:24" x14ac:dyDescent="0.25">
      <c r="K404" s="70">
        <v>3950</v>
      </c>
      <c r="L404" s="39">
        <f t="shared" si="60"/>
        <v>3950</v>
      </c>
      <c r="M404" s="72">
        <f t="shared" si="61"/>
        <v>0.45091324200913241</v>
      </c>
      <c r="N404" s="72">
        <f t="shared" si="62"/>
        <v>0.14899596066152343</v>
      </c>
      <c r="O404" s="39">
        <f t="shared" si="59"/>
        <v>0.32808988764044944</v>
      </c>
      <c r="P404" s="39">
        <f>IF(AND(Eingabe!$B$37&gt;1,$M404&lt;=C$55),C$56,O404)</f>
        <v>0.32808988764044944</v>
      </c>
      <c r="Q404" s="39">
        <f>IF(AND(Eingabe!$B$37&gt;2,$M404&lt;=D$55),D$56,P404)</f>
        <v>0.32808988764044944</v>
      </c>
      <c r="R404" s="39">
        <f>IF(AND(Eingabe!$B$37&gt;3,$M404&lt;=E$55),E$56,Q404)</f>
        <v>0.32808988764044944</v>
      </c>
      <c r="S404" s="39">
        <f>IF(AND(Eingabe!$B$37&gt;4,$M404&lt;=F$55),F$56,R404)</f>
        <v>0.32808988764044944</v>
      </c>
      <c r="T404" s="39">
        <f>IF(AND(Eingabe!$B$37&gt;5,$M404&lt;=G$55),G$56,S404)</f>
        <v>0.32808988764044944</v>
      </c>
      <c r="U404" s="17">
        <f t="shared" si="63"/>
        <v>90.82630478681908</v>
      </c>
      <c r="V404" s="17">
        <f t="shared" si="66"/>
        <v>90.826304786817971</v>
      </c>
      <c r="W404" s="17">
        <f t="shared" si="64"/>
        <v>9.0826304786819083</v>
      </c>
      <c r="X404" s="17">
        <f t="shared" si="65"/>
        <v>90.82630478681908</v>
      </c>
    </row>
    <row r="405" spans="11:24" x14ac:dyDescent="0.25">
      <c r="K405" s="70">
        <v>3960</v>
      </c>
      <c r="L405" s="39">
        <f t="shared" si="60"/>
        <v>3960</v>
      </c>
      <c r="M405" s="72">
        <f t="shared" si="61"/>
        <v>0.45205479452054792</v>
      </c>
      <c r="N405" s="72">
        <f t="shared" si="62"/>
        <v>0.14865161612409117</v>
      </c>
      <c r="O405" s="39">
        <f t="shared" si="59"/>
        <v>0.32808988764044944</v>
      </c>
      <c r="P405" s="39">
        <f>IF(AND(Eingabe!$B$37&gt;1,$M405&lt;=C$55),C$56,O405)</f>
        <v>0.32808988764044944</v>
      </c>
      <c r="Q405" s="39">
        <f>IF(AND(Eingabe!$B$37&gt;2,$M405&lt;=D$55),D$56,P405)</f>
        <v>0.32808988764044944</v>
      </c>
      <c r="R405" s="39">
        <f>IF(AND(Eingabe!$B$37&gt;3,$M405&lt;=E$55),E$56,Q405)</f>
        <v>0.32808988764044944</v>
      </c>
      <c r="S405" s="39">
        <f>IF(AND(Eingabe!$B$37&gt;4,$M405&lt;=F$55),F$56,R405)</f>
        <v>0.32808988764044944</v>
      </c>
      <c r="T405" s="39">
        <f>IF(AND(Eingabe!$B$37&gt;5,$M405&lt;=G$55),G$56,S405)</f>
        <v>0.32808988764044944</v>
      </c>
      <c r="U405" s="17">
        <f t="shared" si="63"/>
        <v>90.616396130439142</v>
      </c>
      <c r="V405" s="17">
        <f t="shared" si="66"/>
        <v>90.616396130438034</v>
      </c>
      <c r="W405" s="17">
        <f t="shared" si="64"/>
        <v>9.0616396130439139</v>
      </c>
      <c r="X405" s="17">
        <f t="shared" si="65"/>
        <v>90.616396130439142</v>
      </c>
    </row>
    <row r="406" spans="11:24" x14ac:dyDescent="0.25">
      <c r="K406" s="70">
        <v>3970</v>
      </c>
      <c r="L406" s="39">
        <f t="shared" si="60"/>
        <v>3970</v>
      </c>
      <c r="M406" s="72">
        <f t="shared" si="61"/>
        <v>0.45319634703196349</v>
      </c>
      <c r="N406" s="72">
        <f t="shared" si="62"/>
        <v>0.14830800124141685</v>
      </c>
      <c r="O406" s="39">
        <f t="shared" si="59"/>
        <v>0.32808988764044944</v>
      </c>
      <c r="P406" s="39">
        <f>IF(AND(Eingabe!$B$37&gt;1,$M406&lt;=C$55),C$56,O406)</f>
        <v>0.32808988764044944</v>
      </c>
      <c r="Q406" s="39">
        <f>IF(AND(Eingabe!$B$37&gt;2,$M406&lt;=D$55),D$56,P406)</f>
        <v>0.32808988764044944</v>
      </c>
      <c r="R406" s="39">
        <f>IF(AND(Eingabe!$B$37&gt;3,$M406&lt;=E$55),E$56,Q406)</f>
        <v>0.32808988764044944</v>
      </c>
      <c r="S406" s="39">
        <f>IF(AND(Eingabe!$B$37&gt;4,$M406&lt;=F$55),F$56,R406)</f>
        <v>0.32808988764044944</v>
      </c>
      <c r="T406" s="39">
        <f>IF(AND(Eingabe!$B$37&gt;5,$M406&lt;=G$55),G$56,S406)</f>
        <v>0.32808988764044944</v>
      </c>
      <c r="U406" s="17">
        <f t="shared" si="63"/>
        <v>90.406932263603437</v>
      </c>
      <c r="V406" s="17">
        <f t="shared" si="66"/>
        <v>90.40693226360672</v>
      </c>
      <c r="W406" s="17">
        <f t="shared" si="64"/>
        <v>9.040693226360343</v>
      </c>
      <c r="X406" s="17">
        <f t="shared" si="65"/>
        <v>90.406932263603437</v>
      </c>
    </row>
    <row r="407" spans="11:24" x14ac:dyDescent="0.25">
      <c r="K407" s="70">
        <v>3980</v>
      </c>
      <c r="L407" s="39">
        <f t="shared" si="60"/>
        <v>3980</v>
      </c>
      <c r="M407" s="72">
        <f t="shared" si="61"/>
        <v>0.454337899543379</v>
      </c>
      <c r="N407" s="72">
        <f t="shared" si="62"/>
        <v>0.14796511263529344</v>
      </c>
      <c r="O407" s="39">
        <f t="shared" si="59"/>
        <v>0.32808988764044944</v>
      </c>
      <c r="P407" s="39">
        <f>IF(AND(Eingabe!$B$37&gt;1,$M407&lt;=C$55),C$56,O407)</f>
        <v>0.32808988764044944</v>
      </c>
      <c r="Q407" s="39">
        <f>IF(AND(Eingabe!$B$37&gt;2,$M407&lt;=D$55),D$56,P407)</f>
        <v>0.32808988764044944</v>
      </c>
      <c r="R407" s="39">
        <f>IF(AND(Eingabe!$B$37&gt;3,$M407&lt;=E$55),E$56,Q407)</f>
        <v>0.32808988764044944</v>
      </c>
      <c r="S407" s="39">
        <f>IF(AND(Eingabe!$B$37&gt;4,$M407&lt;=F$55),F$56,R407)</f>
        <v>0.32808988764044944</v>
      </c>
      <c r="T407" s="39">
        <f>IF(AND(Eingabe!$B$37&gt;5,$M407&lt;=G$55),G$56,S407)</f>
        <v>0.32808988764044944</v>
      </c>
      <c r="U407" s="17">
        <f t="shared" si="63"/>
        <v>90.197911126993944</v>
      </c>
      <c r="V407" s="17">
        <f t="shared" si="66"/>
        <v>90.197911126992835</v>
      </c>
      <c r="W407" s="17">
        <f t="shared" si="64"/>
        <v>9.0197911126993944</v>
      </c>
      <c r="X407" s="17">
        <f t="shared" si="65"/>
        <v>90.197911126993944</v>
      </c>
    </row>
    <row r="408" spans="11:24" x14ac:dyDescent="0.25">
      <c r="K408" s="70">
        <v>3990</v>
      </c>
      <c r="L408" s="39">
        <f t="shared" si="60"/>
        <v>3990</v>
      </c>
      <c r="M408" s="72">
        <f t="shared" si="61"/>
        <v>0.45547945205479451</v>
      </c>
      <c r="N408" s="72">
        <f t="shared" si="62"/>
        <v>0.14762294695159417</v>
      </c>
      <c r="O408" s="39">
        <f t="shared" si="59"/>
        <v>0.32808988764044944</v>
      </c>
      <c r="P408" s="39">
        <f>IF(AND(Eingabe!$B$37&gt;1,$M408&lt;=C$55),C$56,O408)</f>
        <v>0.32808988764044944</v>
      </c>
      <c r="Q408" s="39">
        <f>IF(AND(Eingabe!$B$37&gt;2,$M408&lt;=D$55),D$56,P408)</f>
        <v>0.32808988764044944</v>
      </c>
      <c r="R408" s="39">
        <f>IF(AND(Eingabe!$B$37&gt;3,$M408&lt;=E$55),E$56,Q408)</f>
        <v>0.32808988764044944</v>
      </c>
      <c r="S408" s="39">
        <f>IF(AND(Eingabe!$B$37&gt;4,$M408&lt;=F$55),F$56,R408)</f>
        <v>0.32808988764044944</v>
      </c>
      <c r="T408" s="39">
        <f>IF(AND(Eingabe!$B$37&gt;5,$M408&lt;=G$55),G$56,S408)</f>
        <v>0.32808988764044944</v>
      </c>
      <c r="U408" s="17">
        <f t="shared" si="63"/>
        <v>89.989330675971786</v>
      </c>
      <c r="V408" s="17">
        <f t="shared" si="66"/>
        <v>89.989330675970692</v>
      </c>
      <c r="W408" s="17">
        <f t="shared" si="64"/>
        <v>8.9989330675971786</v>
      </c>
      <c r="X408" s="17">
        <f t="shared" si="65"/>
        <v>89.989330675971786</v>
      </c>
    </row>
    <row r="409" spans="11:24" x14ac:dyDescent="0.25">
      <c r="K409" s="70">
        <v>4000</v>
      </c>
      <c r="L409" s="39">
        <f t="shared" si="60"/>
        <v>4000</v>
      </c>
      <c r="M409" s="72">
        <f t="shared" si="61"/>
        <v>0.45662100456621002</v>
      </c>
      <c r="N409" s="72">
        <f t="shared" si="62"/>
        <v>0.14728150086004121</v>
      </c>
      <c r="O409" s="39">
        <f t="shared" si="59"/>
        <v>0.32808988764044944</v>
      </c>
      <c r="P409" s="39">
        <f>IF(AND(Eingabe!$B$37&gt;1,$M409&lt;=C$55),C$56,O409)</f>
        <v>0.32808988764044944</v>
      </c>
      <c r="Q409" s="39">
        <f>IF(AND(Eingabe!$B$37&gt;2,$M409&lt;=D$55),D$56,P409)</f>
        <v>0.32808988764044944</v>
      </c>
      <c r="R409" s="39">
        <f>IF(AND(Eingabe!$B$37&gt;3,$M409&lt;=E$55),E$56,Q409)</f>
        <v>0.32808988764044944</v>
      </c>
      <c r="S409" s="39">
        <f>IF(AND(Eingabe!$B$37&gt;4,$M409&lt;=F$55),F$56,R409)</f>
        <v>0.32808988764044944</v>
      </c>
      <c r="T409" s="39">
        <f>IF(AND(Eingabe!$B$37&gt;5,$M409&lt;=G$55),G$56,S409)</f>
        <v>0.32808988764044944</v>
      </c>
      <c r="U409" s="17">
        <f t="shared" si="63"/>
        <v>89.78118888043609</v>
      </c>
      <c r="V409" s="17">
        <f t="shared" si="66"/>
        <v>89.781188880434982</v>
      </c>
      <c r="W409" s="17">
        <f t="shared" si="64"/>
        <v>8.9781188880436087</v>
      </c>
      <c r="X409" s="17">
        <f t="shared" si="65"/>
        <v>89.78118888043609</v>
      </c>
    </row>
    <row r="410" spans="11:24" x14ac:dyDescent="0.25">
      <c r="K410" s="70">
        <v>4010</v>
      </c>
      <c r="L410" s="39">
        <f t="shared" si="60"/>
        <v>4010</v>
      </c>
      <c r="M410" s="72">
        <f t="shared" si="61"/>
        <v>0.45776255707762559</v>
      </c>
      <c r="N410" s="72">
        <f t="shared" si="62"/>
        <v>0.14694077105397696</v>
      </c>
      <c r="O410" s="39">
        <f t="shared" si="59"/>
        <v>0.32808988764044944</v>
      </c>
      <c r="P410" s="39">
        <f>IF(AND(Eingabe!$B$37&gt;1,$M410&lt;=C$55),C$56,O410)</f>
        <v>0.32808988764044944</v>
      </c>
      <c r="Q410" s="39">
        <f>IF(AND(Eingabe!$B$37&gt;2,$M410&lt;=D$55),D$56,P410)</f>
        <v>0.32808988764044944</v>
      </c>
      <c r="R410" s="39">
        <f>IF(AND(Eingabe!$B$37&gt;3,$M410&lt;=E$55),E$56,Q410)</f>
        <v>0.32808988764044944</v>
      </c>
      <c r="S410" s="39">
        <f>IF(AND(Eingabe!$B$37&gt;4,$M410&lt;=F$55),F$56,R410)</f>
        <v>0.32808988764044944</v>
      </c>
      <c r="T410" s="39">
        <f>IF(AND(Eingabe!$B$37&gt;5,$M410&lt;=G$55),G$56,S410)</f>
        <v>0.32808988764044944</v>
      </c>
      <c r="U410" s="17">
        <f t="shared" si="63"/>
        <v>89.573483724684593</v>
      </c>
      <c r="V410" s="17">
        <f t="shared" si="66"/>
        <v>89.573483724687847</v>
      </c>
      <c r="W410" s="17">
        <f t="shared" si="64"/>
        <v>8.9573483724684593</v>
      </c>
      <c r="X410" s="17">
        <f t="shared" si="65"/>
        <v>89.573483724684593</v>
      </c>
    </row>
    <row r="411" spans="11:24" x14ac:dyDescent="0.25">
      <c r="K411" s="70">
        <v>4020</v>
      </c>
      <c r="L411" s="39">
        <f t="shared" si="60"/>
        <v>4020</v>
      </c>
      <c r="M411" s="72">
        <f t="shared" si="61"/>
        <v>0.4589041095890411</v>
      </c>
      <c r="N411" s="72">
        <f t="shared" si="62"/>
        <v>0.1466007542501383</v>
      </c>
      <c r="O411" s="39">
        <f t="shared" si="59"/>
        <v>0.32808988764044944</v>
      </c>
      <c r="P411" s="39">
        <f>IF(AND(Eingabe!$B$37&gt;1,$M411&lt;=C$55),C$56,O411)</f>
        <v>0.32808988764044944</v>
      </c>
      <c r="Q411" s="39">
        <f>IF(AND(Eingabe!$B$37&gt;2,$M411&lt;=D$55),D$56,P411)</f>
        <v>0.32808988764044944</v>
      </c>
      <c r="R411" s="39">
        <f>IF(AND(Eingabe!$B$37&gt;3,$M411&lt;=E$55),E$56,Q411)</f>
        <v>0.32808988764044944</v>
      </c>
      <c r="S411" s="39">
        <f>IF(AND(Eingabe!$B$37&gt;4,$M411&lt;=F$55),F$56,R411)</f>
        <v>0.32808988764044944</v>
      </c>
      <c r="T411" s="39">
        <f>IF(AND(Eingabe!$B$37&gt;5,$M411&lt;=G$55),G$56,S411)</f>
        <v>0.32808988764044944</v>
      </c>
      <c r="U411" s="17">
        <f t="shared" si="63"/>
        <v>89.36621320727609</v>
      </c>
      <c r="V411" s="17">
        <f t="shared" si="66"/>
        <v>89.366213207274996</v>
      </c>
      <c r="W411" s="17">
        <f t="shared" si="64"/>
        <v>8.9366213207276086</v>
      </c>
      <c r="X411" s="17">
        <f t="shared" si="65"/>
        <v>89.36621320727609</v>
      </c>
    </row>
    <row r="412" spans="11:24" x14ac:dyDescent="0.25">
      <c r="K412" s="70">
        <v>4030</v>
      </c>
      <c r="L412" s="39">
        <f t="shared" si="60"/>
        <v>4030</v>
      </c>
      <c r="M412" s="72">
        <f t="shared" si="61"/>
        <v>0.46004566210045661</v>
      </c>
      <c r="N412" s="72">
        <f t="shared" si="62"/>
        <v>0.14626144718843281</v>
      </c>
      <c r="O412" s="39">
        <f t="shared" si="59"/>
        <v>0.32808988764044944</v>
      </c>
      <c r="P412" s="39">
        <f>IF(AND(Eingabe!$B$37&gt;1,$M412&lt;=C$55),C$56,O412)</f>
        <v>0.32808988764044944</v>
      </c>
      <c r="Q412" s="39">
        <f>IF(AND(Eingabe!$B$37&gt;2,$M412&lt;=D$55),D$56,P412)</f>
        <v>0.32808988764044944</v>
      </c>
      <c r="R412" s="39">
        <f>IF(AND(Eingabe!$B$37&gt;3,$M412&lt;=E$55),E$56,Q412)</f>
        <v>0.32808988764044944</v>
      </c>
      <c r="S412" s="39">
        <f>IF(AND(Eingabe!$B$37&gt;4,$M412&lt;=F$55),F$56,R412)</f>
        <v>0.32808988764044944</v>
      </c>
      <c r="T412" s="39">
        <f>IF(AND(Eingabe!$B$37&gt;5,$M412&lt;=G$55),G$56,S412)</f>
        <v>0.32808988764044944</v>
      </c>
      <c r="U412" s="17">
        <f t="shared" si="63"/>
        <v>89.159375340893973</v>
      </c>
      <c r="V412" s="17">
        <f t="shared" si="66"/>
        <v>89.159375340892879</v>
      </c>
      <c r="W412" s="17">
        <f t="shared" si="64"/>
        <v>8.915937534089398</v>
      </c>
      <c r="X412" s="17">
        <f t="shared" si="65"/>
        <v>89.159375340893973</v>
      </c>
    </row>
    <row r="413" spans="11:24" x14ac:dyDescent="0.25">
      <c r="K413" s="70">
        <v>4040</v>
      </c>
      <c r="L413" s="39">
        <f t="shared" si="60"/>
        <v>4040</v>
      </c>
      <c r="M413" s="72">
        <f t="shared" si="61"/>
        <v>0.46118721461187212</v>
      </c>
      <c r="N413" s="72">
        <f t="shared" si="62"/>
        <v>0.14592284663171884</v>
      </c>
      <c r="O413" s="39">
        <f t="shared" si="59"/>
        <v>0.32808988764044944</v>
      </c>
      <c r="P413" s="39">
        <f>IF(AND(Eingabe!$B$37&gt;1,$M413&lt;=C$55),C$56,O413)</f>
        <v>0.32808988764044944</v>
      </c>
      <c r="Q413" s="39">
        <f>IF(AND(Eingabe!$B$37&gt;2,$M413&lt;=D$55),D$56,P413)</f>
        <v>0.32808988764044944</v>
      </c>
      <c r="R413" s="39">
        <f>IF(AND(Eingabe!$B$37&gt;3,$M413&lt;=E$55),E$56,Q413)</f>
        <v>0.32808988764044944</v>
      </c>
      <c r="S413" s="39">
        <f>IF(AND(Eingabe!$B$37&gt;4,$M413&lt;=F$55),F$56,R413)</f>
        <v>0.32808988764044944</v>
      </c>
      <c r="T413" s="39">
        <f>IF(AND(Eingabe!$B$37&gt;5,$M413&lt;=G$55),G$56,S413)</f>
        <v>0.32808988764044944</v>
      </c>
      <c r="U413" s="17">
        <f t="shared" si="63"/>
        <v>88.952968152212165</v>
      </c>
      <c r="V413" s="17">
        <f t="shared" si="66"/>
        <v>88.952968152211071</v>
      </c>
      <c r="W413" s="17">
        <f t="shared" si="64"/>
        <v>8.8952968152212168</v>
      </c>
      <c r="X413" s="17">
        <f t="shared" si="65"/>
        <v>88.952968152212165</v>
      </c>
    </row>
    <row r="414" spans="11:24" x14ac:dyDescent="0.25">
      <c r="K414" s="70">
        <v>4050</v>
      </c>
      <c r="L414" s="39">
        <f t="shared" si="60"/>
        <v>4050</v>
      </c>
      <c r="M414" s="72">
        <f t="shared" si="61"/>
        <v>0.46232876712328769</v>
      </c>
      <c r="N414" s="72">
        <f t="shared" si="62"/>
        <v>0.14558494936558708</v>
      </c>
      <c r="O414" s="39">
        <f t="shared" si="59"/>
        <v>0.32808988764044944</v>
      </c>
      <c r="P414" s="39">
        <f>IF(AND(Eingabe!$B$37&gt;1,$M414&lt;=C$55),C$56,O414)</f>
        <v>0.32808988764044944</v>
      </c>
      <c r="Q414" s="39">
        <f>IF(AND(Eingabe!$B$37&gt;2,$M414&lt;=D$55),D$56,P414)</f>
        <v>0.32808988764044944</v>
      </c>
      <c r="R414" s="39">
        <f>IF(AND(Eingabe!$B$37&gt;3,$M414&lt;=E$55),E$56,Q414)</f>
        <v>0.32808988764044944</v>
      </c>
      <c r="S414" s="39">
        <f>IF(AND(Eingabe!$B$37&gt;4,$M414&lt;=F$55),F$56,R414)</f>
        <v>0.32808988764044944</v>
      </c>
      <c r="T414" s="39">
        <f>IF(AND(Eingabe!$B$37&gt;5,$M414&lt;=G$55),G$56,S414)</f>
        <v>0.32808988764044944</v>
      </c>
      <c r="U414" s="17">
        <f t="shared" si="63"/>
        <v>88.746989681761988</v>
      </c>
      <c r="V414" s="17">
        <f t="shared" si="66"/>
        <v>88.746989681765228</v>
      </c>
      <c r="W414" s="17">
        <f t="shared" si="64"/>
        <v>8.8746989681761992</v>
      </c>
      <c r="X414" s="17">
        <f t="shared" si="65"/>
        <v>88.746989681761988</v>
      </c>
    </row>
    <row r="415" spans="11:24" x14ac:dyDescent="0.25">
      <c r="K415" s="70">
        <v>4060</v>
      </c>
      <c r="L415" s="39">
        <f t="shared" si="60"/>
        <v>4060</v>
      </c>
      <c r="M415" s="72">
        <f t="shared" si="61"/>
        <v>0.4634703196347032</v>
      </c>
      <c r="N415" s="72">
        <f t="shared" si="62"/>
        <v>0.14524775219814556</v>
      </c>
      <c r="O415" s="39">
        <f t="shared" si="59"/>
        <v>0.32808988764044944</v>
      </c>
      <c r="P415" s="39">
        <f>IF(AND(Eingabe!$B$37&gt;1,$M415&lt;=C$55),C$56,O415)</f>
        <v>0.32808988764044944</v>
      </c>
      <c r="Q415" s="39">
        <f>IF(AND(Eingabe!$B$37&gt;2,$M415&lt;=D$55),D$56,P415)</f>
        <v>0.32808988764044944</v>
      </c>
      <c r="R415" s="39">
        <f>IF(AND(Eingabe!$B$37&gt;3,$M415&lt;=E$55),E$56,Q415)</f>
        <v>0.32808988764044944</v>
      </c>
      <c r="S415" s="39">
        <f>IF(AND(Eingabe!$B$37&gt;4,$M415&lt;=F$55),F$56,R415)</f>
        <v>0.32808988764044944</v>
      </c>
      <c r="T415" s="39">
        <f>IF(AND(Eingabe!$B$37&gt;5,$M415&lt;=G$55),G$56,S415)</f>
        <v>0.32808988764044944</v>
      </c>
      <c r="U415" s="17">
        <f t="shared" si="63"/>
        <v>88.54143798380106</v>
      </c>
      <c r="V415" s="17">
        <f t="shared" si="66"/>
        <v>88.54143798379998</v>
      </c>
      <c r="W415" s="17">
        <f t="shared" si="64"/>
        <v>8.8541437983801057</v>
      </c>
      <c r="X415" s="17">
        <f t="shared" si="65"/>
        <v>88.54143798380106</v>
      </c>
    </row>
    <row r="416" spans="11:24" x14ac:dyDescent="0.25">
      <c r="K416" s="70">
        <v>4070</v>
      </c>
      <c r="L416" s="39">
        <f t="shared" si="60"/>
        <v>4070</v>
      </c>
      <c r="M416" s="72">
        <f t="shared" si="61"/>
        <v>0.46461187214611871</v>
      </c>
      <c r="N416" s="72">
        <f t="shared" si="62"/>
        <v>0.14491125195980692</v>
      </c>
      <c r="O416" s="39">
        <f t="shared" si="59"/>
        <v>0.32808988764044944</v>
      </c>
      <c r="P416" s="39">
        <f>IF(AND(Eingabe!$B$37&gt;1,$M416&lt;=C$55),C$56,O416)</f>
        <v>0.32808988764044944</v>
      </c>
      <c r="Q416" s="39">
        <f>IF(AND(Eingabe!$B$37&gt;2,$M416&lt;=D$55),D$56,P416)</f>
        <v>0.32808988764044944</v>
      </c>
      <c r="R416" s="39">
        <f>IF(AND(Eingabe!$B$37&gt;3,$M416&lt;=E$55),E$56,Q416)</f>
        <v>0.32808988764044944</v>
      </c>
      <c r="S416" s="39">
        <f>IF(AND(Eingabe!$B$37&gt;4,$M416&lt;=F$55),F$56,R416)</f>
        <v>0.32808988764044944</v>
      </c>
      <c r="T416" s="39">
        <f>IF(AND(Eingabe!$B$37&gt;5,$M416&lt;=G$55),G$56,S416)</f>
        <v>0.32808988764044944</v>
      </c>
      <c r="U416" s="17">
        <f t="shared" si="63"/>
        <v>88.336311126183659</v>
      </c>
      <c r="V416" s="17">
        <f t="shared" si="66"/>
        <v>88.336311126182594</v>
      </c>
      <c r="W416" s="17">
        <f t="shared" si="64"/>
        <v>8.8336311126183666</v>
      </c>
      <c r="X416" s="17">
        <f t="shared" si="65"/>
        <v>88.336311126183659</v>
      </c>
    </row>
    <row r="417" spans="11:24" x14ac:dyDescent="0.25">
      <c r="K417" s="70">
        <v>4080</v>
      </c>
      <c r="L417" s="39">
        <f t="shared" si="60"/>
        <v>4080</v>
      </c>
      <c r="M417" s="72">
        <f t="shared" si="61"/>
        <v>0.46575342465753422</v>
      </c>
      <c r="N417" s="72">
        <f t="shared" si="62"/>
        <v>0.14457544550307799</v>
      </c>
      <c r="O417" s="39">
        <f t="shared" si="59"/>
        <v>0.32808988764044944</v>
      </c>
      <c r="P417" s="39">
        <f>IF(AND(Eingabe!$B$37&gt;1,$M417&lt;=C$55),C$56,O417)</f>
        <v>0.32808988764044944</v>
      </c>
      <c r="Q417" s="39">
        <f>IF(AND(Eingabe!$B$37&gt;2,$M417&lt;=D$55),D$56,P417)</f>
        <v>0.32808988764044944</v>
      </c>
      <c r="R417" s="39">
        <f>IF(AND(Eingabe!$B$37&gt;3,$M417&lt;=E$55),E$56,Q417)</f>
        <v>0.32808988764044944</v>
      </c>
      <c r="S417" s="39">
        <f>IF(AND(Eingabe!$B$37&gt;4,$M417&lt;=F$55),F$56,R417)</f>
        <v>0.32808988764044944</v>
      </c>
      <c r="T417" s="39">
        <f>IF(AND(Eingabe!$B$37&gt;5,$M417&lt;=G$55),G$56,S417)</f>
        <v>0.32808988764044944</v>
      </c>
      <c r="U417" s="17">
        <f t="shared" si="63"/>
        <v>88.131607190232472</v>
      </c>
      <c r="V417" s="17">
        <f t="shared" si="66"/>
        <v>88.131607190231392</v>
      </c>
      <c r="W417" s="17">
        <f t="shared" si="64"/>
        <v>8.8131607190232479</v>
      </c>
      <c r="X417" s="17">
        <f t="shared" si="65"/>
        <v>88.131607190232472</v>
      </c>
    </row>
    <row r="418" spans="11:24" x14ac:dyDescent="0.25">
      <c r="K418" s="70">
        <v>4090</v>
      </c>
      <c r="L418" s="39">
        <f t="shared" si="60"/>
        <v>4090</v>
      </c>
      <c r="M418" s="72">
        <f t="shared" si="61"/>
        <v>0.46689497716894979</v>
      </c>
      <c r="N418" s="72">
        <f t="shared" si="62"/>
        <v>0.1442403297023519</v>
      </c>
      <c r="O418" s="39">
        <f t="shared" si="59"/>
        <v>0.32808988764044944</v>
      </c>
      <c r="P418" s="39">
        <f>IF(AND(Eingabe!$B$37&gt;1,$M418&lt;=C$55),C$56,O418)</f>
        <v>0.32808988764044944</v>
      </c>
      <c r="Q418" s="39">
        <f>IF(AND(Eingabe!$B$37&gt;2,$M418&lt;=D$55),D$56,P418)</f>
        <v>0.32808988764044944</v>
      </c>
      <c r="R418" s="39">
        <f>IF(AND(Eingabe!$B$37&gt;3,$M418&lt;=E$55),E$56,Q418)</f>
        <v>0.32808988764044944</v>
      </c>
      <c r="S418" s="39">
        <f>IF(AND(Eingabe!$B$37&gt;4,$M418&lt;=F$55),F$56,R418)</f>
        <v>0.32808988764044944</v>
      </c>
      <c r="T418" s="39">
        <f>IF(AND(Eingabe!$B$37&gt;5,$M418&lt;=G$55),G$56,S418)</f>
        <v>0.32808988764044944</v>
      </c>
      <c r="U418" s="17">
        <f t="shared" si="63"/>
        <v>87.927324270611791</v>
      </c>
      <c r="V418" s="17">
        <f t="shared" si="66"/>
        <v>87.927324270614989</v>
      </c>
      <c r="W418" s="17">
        <f t="shared" si="64"/>
        <v>8.7927324270611784</v>
      </c>
      <c r="X418" s="17">
        <f t="shared" si="65"/>
        <v>87.927324270611791</v>
      </c>
    </row>
    <row r="419" spans="11:24" x14ac:dyDescent="0.25">
      <c r="K419" s="70">
        <v>4100</v>
      </c>
      <c r="L419" s="39">
        <f t="shared" si="60"/>
        <v>4100</v>
      </c>
      <c r="M419" s="72">
        <f t="shared" si="61"/>
        <v>0.4680365296803653</v>
      </c>
      <c r="N419" s="72">
        <f t="shared" si="62"/>
        <v>0.14390590145370352</v>
      </c>
      <c r="O419" s="39">
        <f t="shared" si="59"/>
        <v>0.32808988764044944</v>
      </c>
      <c r="P419" s="39">
        <f>IF(AND(Eingabe!$B$37&gt;1,$M419&lt;=C$55),C$56,O419)</f>
        <v>0.32808988764044944</v>
      </c>
      <c r="Q419" s="39">
        <f>IF(AND(Eingabe!$B$37&gt;2,$M419&lt;=D$55),D$56,P419)</f>
        <v>0.32808988764044944</v>
      </c>
      <c r="R419" s="39">
        <f>IF(AND(Eingabe!$B$37&gt;3,$M419&lt;=E$55),E$56,Q419)</f>
        <v>0.32808988764044944</v>
      </c>
      <c r="S419" s="39">
        <f>IF(AND(Eingabe!$B$37&gt;4,$M419&lt;=F$55),F$56,R419)</f>
        <v>0.32808988764044944</v>
      </c>
      <c r="T419" s="39">
        <f>IF(AND(Eingabe!$B$37&gt;5,$M419&lt;=G$55),G$56,S419)</f>
        <v>0.32808988764044944</v>
      </c>
      <c r="U419" s="17">
        <f t="shared" si="63"/>
        <v>87.723460475202842</v>
      </c>
      <c r="V419" s="17">
        <f t="shared" si="66"/>
        <v>87.723460475201762</v>
      </c>
      <c r="W419" s="17">
        <f t="shared" si="64"/>
        <v>8.7723460475202835</v>
      </c>
      <c r="X419" s="17">
        <f t="shared" si="65"/>
        <v>87.723460475202842</v>
      </c>
    </row>
    <row r="420" spans="11:24" x14ac:dyDescent="0.25">
      <c r="K420" s="70">
        <v>4110</v>
      </c>
      <c r="L420" s="39">
        <f t="shared" si="60"/>
        <v>4110</v>
      </c>
      <c r="M420" s="72">
        <f t="shared" si="61"/>
        <v>0.46917808219178081</v>
      </c>
      <c r="N420" s="72">
        <f t="shared" si="62"/>
        <v>0.14357215767468579</v>
      </c>
      <c r="O420" s="39">
        <f t="shared" si="59"/>
        <v>0.32808988764044944</v>
      </c>
      <c r="P420" s="39">
        <f>IF(AND(Eingabe!$B$37&gt;1,$M420&lt;=C$55),C$56,O420)</f>
        <v>0.32808988764044944</v>
      </c>
      <c r="Q420" s="39">
        <f>IF(AND(Eingabe!$B$37&gt;2,$M420&lt;=D$55),D$56,P420)</f>
        <v>0.32808988764044944</v>
      </c>
      <c r="R420" s="39">
        <f>IF(AND(Eingabe!$B$37&gt;3,$M420&lt;=E$55),E$56,Q420)</f>
        <v>0.32808988764044944</v>
      </c>
      <c r="S420" s="39">
        <f>IF(AND(Eingabe!$B$37&gt;4,$M420&lt;=F$55),F$56,R420)</f>
        <v>0.32808988764044944</v>
      </c>
      <c r="T420" s="39">
        <f>IF(AND(Eingabe!$B$37&gt;5,$M420&lt;=G$55),G$56,S420)</f>
        <v>0.32808988764044944</v>
      </c>
      <c r="U420" s="17">
        <f t="shared" si="63"/>
        <v>87.520013924979708</v>
      </c>
      <c r="V420" s="17">
        <f t="shared" si="66"/>
        <v>87.520013924978628</v>
      </c>
      <c r="W420" s="17">
        <f t="shared" si="64"/>
        <v>8.75200139249797</v>
      </c>
      <c r="X420" s="17">
        <f t="shared" si="65"/>
        <v>87.520013924979708</v>
      </c>
    </row>
    <row r="421" spans="11:24" x14ac:dyDescent="0.25">
      <c r="K421" s="70">
        <v>4120</v>
      </c>
      <c r="L421" s="39">
        <f t="shared" si="60"/>
        <v>4120</v>
      </c>
      <c r="M421" s="72">
        <f t="shared" si="61"/>
        <v>0.47031963470319632</v>
      </c>
      <c r="N421" s="72">
        <f t="shared" si="62"/>
        <v>0.14323909530412959</v>
      </c>
      <c r="O421" s="39">
        <f t="shared" si="59"/>
        <v>0.32808988764044944</v>
      </c>
      <c r="P421" s="39">
        <f>IF(AND(Eingabe!$B$37&gt;1,$M421&lt;=C$55),C$56,O421)</f>
        <v>0.32808988764044944</v>
      </c>
      <c r="Q421" s="39">
        <f>IF(AND(Eingabe!$B$37&gt;2,$M421&lt;=D$55),D$56,P421)</f>
        <v>0.32808988764044944</v>
      </c>
      <c r="R421" s="39">
        <f>IF(AND(Eingabe!$B$37&gt;3,$M421&lt;=E$55),E$56,Q421)</f>
        <v>0.32808988764044944</v>
      </c>
      <c r="S421" s="39">
        <f>IF(AND(Eingabe!$B$37&gt;4,$M421&lt;=F$55),F$56,R421)</f>
        <v>0.32808988764044944</v>
      </c>
      <c r="T421" s="39">
        <f>IF(AND(Eingabe!$B$37&gt;5,$M421&lt;=G$55),G$56,S421)</f>
        <v>0.32808988764044944</v>
      </c>
      <c r="U421" s="17">
        <f t="shared" si="63"/>
        <v>87.316982753887217</v>
      </c>
      <c r="V421" s="17">
        <f t="shared" si="66"/>
        <v>87.316982753886151</v>
      </c>
      <c r="W421" s="17">
        <f t="shared" si="64"/>
        <v>8.7316982753887213</v>
      </c>
      <c r="X421" s="17">
        <f t="shared" si="65"/>
        <v>87.316982753887217</v>
      </c>
    </row>
    <row r="422" spans="11:24" x14ac:dyDescent="0.25">
      <c r="K422" s="70">
        <v>4130</v>
      </c>
      <c r="L422" s="39">
        <f t="shared" si="60"/>
        <v>4130</v>
      </c>
      <c r="M422" s="72">
        <f t="shared" si="61"/>
        <v>0.47146118721461189</v>
      </c>
      <c r="N422" s="72">
        <f t="shared" si="62"/>
        <v>0.14290671130194577</v>
      </c>
      <c r="O422" s="39">
        <f t="shared" si="59"/>
        <v>0.32808988764044944</v>
      </c>
      <c r="P422" s="39">
        <f>IF(AND(Eingabe!$B$37&gt;1,$M422&lt;=C$55),C$56,O422)</f>
        <v>0.32808988764044944</v>
      </c>
      <c r="Q422" s="39">
        <f>IF(AND(Eingabe!$B$37&gt;2,$M422&lt;=D$55),D$56,P422)</f>
        <v>0.32808988764044944</v>
      </c>
      <c r="R422" s="39">
        <f>IF(AND(Eingabe!$B$37&gt;3,$M422&lt;=E$55),E$56,Q422)</f>
        <v>0.32808988764044944</v>
      </c>
      <c r="S422" s="39">
        <f>IF(AND(Eingabe!$B$37&gt;4,$M422&lt;=F$55),F$56,R422)</f>
        <v>0.32808988764044944</v>
      </c>
      <c r="T422" s="39">
        <f>IF(AND(Eingabe!$B$37&gt;5,$M422&lt;=G$55),G$56,S422)</f>
        <v>0.32808988764044944</v>
      </c>
      <c r="U422" s="17">
        <f t="shared" si="63"/>
        <v>87.114365108720364</v>
      </c>
      <c r="V422" s="17">
        <f t="shared" si="66"/>
        <v>87.114365108723533</v>
      </c>
      <c r="W422" s="17">
        <f t="shared" si="64"/>
        <v>8.7114365108720371</v>
      </c>
      <c r="X422" s="17">
        <f t="shared" si="65"/>
        <v>87.114365108720364</v>
      </c>
    </row>
    <row r="423" spans="11:24" x14ac:dyDescent="0.25">
      <c r="K423" s="70">
        <v>4140</v>
      </c>
      <c r="L423" s="39">
        <f t="shared" si="60"/>
        <v>4140</v>
      </c>
      <c r="M423" s="72">
        <f t="shared" si="61"/>
        <v>0.4726027397260274</v>
      </c>
      <c r="N423" s="72">
        <f t="shared" si="62"/>
        <v>0.14257500264892908</v>
      </c>
      <c r="O423" s="39">
        <f t="shared" si="59"/>
        <v>0.32808988764044944</v>
      </c>
      <c r="P423" s="39">
        <f>IF(AND(Eingabe!$B$37&gt;1,$M423&lt;=C$55),C$56,O423)</f>
        <v>0.32808988764044944</v>
      </c>
      <c r="Q423" s="39">
        <f>IF(AND(Eingabe!$B$37&gt;2,$M423&lt;=D$55),D$56,P423)</f>
        <v>0.32808988764044944</v>
      </c>
      <c r="R423" s="39">
        <f>IF(AND(Eingabe!$B$37&gt;3,$M423&lt;=E$55),E$56,Q423)</f>
        <v>0.32808988764044944</v>
      </c>
      <c r="S423" s="39">
        <f>IF(AND(Eingabe!$B$37&gt;4,$M423&lt;=F$55),F$56,R423)</f>
        <v>0.32808988764044944</v>
      </c>
      <c r="T423" s="39">
        <f>IF(AND(Eingabe!$B$37&gt;5,$M423&lt;=G$55),G$56,S423)</f>
        <v>0.32808988764044944</v>
      </c>
      <c r="U423" s="17">
        <f t="shared" si="63"/>
        <v>86.912159149004708</v>
      </c>
      <c r="V423" s="17">
        <f t="shared" si="66"/>
        <v>86.912159149003642</v>
      </c>
      <c r="W423" s="17">
        <f t="shared" si="64"/>
        <v>8.6912159149004715</v>
      </c>
      <c r="X423" s="17">
        <f t="shared" si="65"/>
        <v>86.912159149004708</v>
      </c>
    </row>
    <row r="424" spans="11:24" x14ac:dyDescent="0.25">
      <c r="K424" s="70">
        <v>4150</v>
      </c>
      <c r="L424" s="39">
        <f t="shared" si="60"/>
        <v>4150</v>
      </c>
      <c r="M424" s="72">
        <f t="shared" si="61"/>
        <v>0.47374429223744291</v>
      </c>
      <c r="N424" s="72">
        <f t="shared" si="62"/>
        <v>0.14224396634656489</v>
      </c>
      <c r="O424" s="39">
        <f t="shared" si="59"/>
        <v>0.32808988764044944</v>
      </c>
      <c r="P424" s="39">
        <f>IF(AND(Eingabe!$B$37&gt;1,$M424&lt;=C$55),C$56,O424)</f>
        <v>0.32808988764044944</v>
      </c>
      <c r="Q424" s="39">
        <f>IF(AND(Eingabe!$B$37&gt;2,$M424&lt;=D$55),D$56,P424)</f>
        <v>0.32808988764044944</v>
      </c>
      <c r="R424" s="39">
        <f>IF(AND(Eingabe!$B$37&gt;3,$M424&lt;=E$55),E$56,Q424)</f>
        <v>0.32808988764044944</v>
      </c>
      <c r="S424" s="39">
        <f>IF(AND(Eingabe!$B$37&gt;4,$M424&lt;=F$55),F$56,R424)</f>
        <v>0.32808988764044944</v>
      </c>
      <c r="T424" s="39">
        <f>IF(AND(Eingabe!$B$37&gt;5,$M424&lt;=G$55),G$56,S424)</f>
        <v>0.32808988764044944</v>
      </c>
      <c r="U424" s="17">
        <f t="shared" si="63"/>
        <v>86.710363046878598</v>
      </c>
      <c r="V424" s="17">
        <f t="shared" si="66"/>
        <v>86.710363046877532</v>
      </c>
      <c r="W424" s="17">
        <f t="shared" si="64"/>
        <v>8.6710363046878598</v>
      </c>
      <c r="X424" s="17">
        <f t="shared" si="65"/>
        <v>86.710363046878598</v>
      </c>
    </row>
    <row r="425" spans="11:24" x14ac:dyDescent="0.25">
      <c r="K425" s="70">
        <v>4160</v>
      </c>
      <c r="L425" s="39">
        <f t="shared" si="60"/>
        <v>4160</v>
      </c>
      <c r="M425" s="72">
        <f t="shared" si="61"/>
        <v>0.47488584474885842</v>
      </c>
      <c r="N425" s="72">
        <f t="shared" si="62"/>
        <v>0.14191359941683779</v>
      </c>
      <c r="O425" s="39">
        <f t="shared" si="59"/>
        <v>0.32808988764044944</v>
      </c>
      <c r="P425" s="39">
        <f>IF(AND(Eingabe!$B$37&gt;1,$M425&lt;=C$55),C$56,O425)</f>
        <v>0.32808988764044944</v>
      </c>
      <c r="Q425" s="39">
        <f>IF(AND(Eingabe!$B$37&gt;2,$M425&lt;=D$55),D$56,P425)</f>
        <v>0.32808988764044944</v>
      </c>
      <c r="R425" s="39">
        <f>IF(AND(Eingabe!$B$37&gt;3,$M425&lt;=E$55),E$56,Q425)</f>
        <v>0.32808988764044944</v>
      </c>
      <c r="S425" s="39">
        <f>IF(AND(Eingabe!$B$37&gt;4,$M425&lt;=F$55),F$56,R425)</f>
        <v>0.32808988764044944</v>
      </c>
      <c r="T425" s="39">
        <f>IF(AND(Eingabe!$B$37&gt;5,$M425&lt;=G$55),G$56,S425)</f>
        <v>0.32808988764044944</v>
      </c>
      <c r="U425" s="17">
        <f t="shared" si="63"/>
        <v>86.508974986976455</v>
      </c>
      <c r="V425" s="17">
        <f t="shared" si="66"/>
        <v>86.508974986975403</v>
      </c>
      <c r="W425" s="17">
        <f t="shared" si="64"/>
        <v>8.6508974986976455</v>
      </c>
      <c r="X425" s="17">
        <f t="shared" si="65"/>
        <v>86.508974986976455</v>
      </c>
    </row>
    <row r="426" spans="11:24" x14ac:dyDescent="0.25">
      <c r="K426" s="70">
        <v>4170</v>
      </c>
      <c r="L426" s="39">
        <f t="shared" si="60"/>
        <v>4170</v>
      </c>
      <c r="M426" s="72">
        <f t="shared" si="61"/>
        <v>0.47602739726027399</v>
      </c>
      <c r="N426" s="72">
        <f t="shared" si="62"/>
        <v>0.14158389890204237</v>
      </c>
      <c r="O426" s="39">
        <f t="shared" si="59"/>
        <v>0.32808988764044944</v>
      </c>
      <c r="P426" s="39">
        <f>IF(AND(Eingabe!$B$37&gt;1,$M426&lt;=C$55),C$56,O426)</f>
        <v>0.32808988764044944</v>
      </c>
      <c r="Q426" s="39">
        <f>IF(AND(Eingabe!$B$37&gt;2,$M426&lt;=D$55),D$56,P426)</f>
        <v>0.32808988764044944</v>
      </c>
      <c r="R426" s="39">
        <f>IF(AND(Eingabe!$B$37&gt;3,$M426&lt;=E$55),E$56,Q426)</f>
        <v>0.32808988764044944</v>
      </c>
      <c r="S426" s="39">
        <f>IF(AND(Eingabe!$B$37&gt;4,$M426&lt;=F$55),F$56,R426)</f>
        <v>0.32808988764044944</v>
      </c>
      <c r="T426" s="39">
        <f>IF(AND(Eingabe!$B$37&gt;5,$M426&lt;=G$55),G$56,S426)</f>
        <v>0.32808988764044944</v>
      </c>
      <c r="U426" s="17">
        <f t="shared" si="63"/>
        <v>86.307993166313508</v>
      </c>
      <c r="V426" s="17">
        <f t="shared" si="66"/>
        <v>86.307993166316649</v>
      </c>
      <c r="W426" s="17">
        <f t="shared" si="64"/>
        <v>8.6307993166313501</v>
      </c>
      <c r="X426" s="17">
        <f t="shared" si="65"/>
        <v>86.307993166313508</v>
      </c>
    </row>
    <row r="427" spans="11:24" x14ac:dyDescent="0.25">
      <c r="K427" s="70">
        <v>4180</v>
      </c>
      <c r="L427" s="39">
        <f t="shared" si="60"/>
        <v>4180</v>
      </c>
      <c r="M427" s="72">
        <f t="shared" si="61"/>
        <v>0.4771689497716895</v>
      </c>
      <c r="N427" s="72">
        <f t="shared" si="62"/>
        <v>0.14125486186459701</v>
      </c>
      <c r="O427" s="39">
        <f t="shared" si="59"/>
        <v>0.32808988764044944</v>
      </c>
      <c r="P427" s="39">
        <f>IF(AND(Eingabe!$B$37&gt;1,$M427&lt;=C$55),C$56,O427)</f>
        <v>0.32808988764044944</v>
      </c>
      <c r="Q427" s="39">
        <f>IF(AND(Eingabe!$B$37&gt;2,$M427&lt;=D$55),D$56,P427)</f>
        <v>0.32808988764044944</v>
      </c>
      <c r="R427" s="39">
        <f>IF(AND(Eingabe!$B$37&gt;3,$M427&lt;=E$55),E$56,Q427)</f>
        <v>0.32808988764044944</v>
      </c>
      <c r="S427" s="39">
        <f>IF(AND(Eingabe!$B$37&gt;4,$M427&lt;=F$55),F$56,R427)</f>
        <v>0.32808988764044944</v>
      </c>
      <c r="T427" s="39">
        <f>IF(AND(Eingabe!$B$37&gt;5,$M427&lt;=G$55),G$56,S427)</f>
        <v>0.32808988764044944</v>
      </c>
      <c r="U427" s="17">
        <f t="shared" si="63"/>
        <v>86.107415794172155</v>
      </c>
      <c r="V427" s="17">
        <f t="shared" si="66"/>
        <v>86.107415794171104</v>
      </c>
      <c r="W427" s="17">
        <f t="shared" si="64"/>
        <v>8.6107415794172155</v>
      </c>
      <c r="X427" s="17">
        <f t="shared" si="65"/>
        <v>86.107415794172155</v>
      </c>
    </row>
    <row r="428" spans="11:24" x14ac:dyDescent="0.25">
      <c r="K428" s="70">
        <v>4190</v>
      </c>
      <c r="L428" s="39">
        <f t="shared" si="60"/>
        <v>4190</v>
      </c>
      <c r="M428" s="72">
        <f t="shared" si="61"/>
        <v>0.47831050228310501</v>
      </c>
      <c r="N428" s="72">
        <f t="shared" si="62"/>
        <v>0.14092648538685848</v>
      </c>
      <c r="O428" s="39">
        <f t="shared" si="59"/>
        <v>0.32808988764044944</v>
      </c>
      <c r="P428" s="39">
        <f>IF(AND(Eingabe!$B$37&gt;1,$M428&lt;=C$55),C$56,O428)</f>
        <v>0.32808988764044944</v>
      </c>
      <c r="Q428" s="39">
        <f>IF(AND(Eingabe!$B$37&gt;2,$M428&lt;=D$55),D$56,P428)</f>
        <v>0.32808988764044944</v>
      </c>
      <c r="R428" s="39">
        <f>IF(AND(Eingabe!$B$37&gt;3,$M428&lt;=E$55),E$56,Q428)</f>
        <v>0.32808988764044944</v>
      </c>
      <c r="S428" s="39">
        <f>IF(AND(Eingabe!$B$37&gt;4,$M428&lt;=F$55),F$56,R428)</f>
        <v>0.32808988764044944</v>
      </c>
      <c r="T428" s="39">
        <f>IF(AND(Eingabe!$B$37&gt;5,$M428&lt;=G$55),G$56,S428)</f>
        <v>0.32808988764044944</v>
      </c>
      <c r="U428" s="17">
        <f t="shared" si="63"/>
        <v>85.907241091989079</v>
      </c>
      <c r="V428" s="17">
        <f t="shared" si="66"/>
        <v>85.907241091988013</v>
      </c>
      <c r="W428" s="17">
        <f t="shared" si="64"/>
        <v>8.5907241091989075</v>
      </c>
      <c r="X428" s="17">
        <f t="shared" si="65"/>
        <v>85.907241091989079</v>
      </c>
    </row>
    <row r="429" spans="11:24" x14ac:dyDescent="0.25">
      <c r="K429" s="70">
        <v>4200</v>
      </c>
      <c r="L429" s="39">
        <f t="shared" si="60"/>
        <v>4200</v>
      </c>
      <c r="M429" s="72">
        <f t="shared" si="61"/>
        <v>0.47945205479452052</v>
      </c>
      <c r="N429" s="72">
        <f t="shared" si="62"/>
        <v>0.14059876657093984</v>
      </c>
      <c r="O429" s="39">
        <f t="shared" si="59"/>
        <v>0.32808988764044944</v>
      </c>
      <c r="P429" s="39">
        <f>IF(AND(Eingabe!$B$37&gt;1,$M429&lt;=C$55),C$56,O429)</f>
        <v>0.32808988764044944</v>
      </c>
      <c r="Q429" s="39">
        <f>IF(AND(Eingabe!$B$37&gt;2,$M429&lt;=D$55),D$56,P429)</f>
        <v>0.32808988764044944</v>
      </c>
      <c r="R429" s="39">
        <f>IF(AND(Eingabe!$B$37&gt;3,$M429&lt;=E$55),E$56,Q429)</f>
        <v>0.32808988764044944</v>
      </c>
      <c r="S429" s="39">
        <f>IF(AND(Eingabe!$B$37&gt;4,$M429&lt;=F$55),F$56,R429)</f>
        <v>0.32808988764044944</v>
      </c>
      <c r="T429" s="39">
        <f>IF(AND(Eingabe!$B$37&gt;5,$M429&lt;=G$55),G$56,S429)</f>
        <v>0.32808988764044944</v>
      </c>
      <c r="U429" s="17">
        <f t="shared" si="63"/>
        <v>85.70746729324415</v>
      </c>
      <c r="V429" s="17">
        <f t="shared" si="66"/>
        <v>85.707467293243099</v>
      </c>
      <c r="W429" s="17">
        <f t="shared" si="64"/>
        <v>8.5707467293244157</v>
      </c>
      <c r="X429" s="17">
        <f t="shared" si="65"/>
        <v>85.70746729324415</v>
      </c>
    </row>
    <row r="430" spans="11:24" x14ac:dyDescent="0.25">
      <c r="K430" s="70">
        <v>4210</v>
      </c>
      <c r="L430" s="39">
        <f t="shared" si="60"/>
        <v>4210</v>
      </c>
      <c r="M430" s="72">
        <f t="shared" si="61"/>
        <v>0.48059360730593609</v>
      </c>
      <c r="N430" s="72">
        <f t="shared" si="62"/>
        <v>0.14027170253852961</v>
      </c>
      <c r="O430" s="39">
        <f t="shared" si="59"/>
        <v>0.32808988764044944</v>
      </c>
      <c r="P430" s="39">
        <f>IF(AND(Eingabe!$B$37&gt;1,$M430&lt;=C$55),C$56,O430)</f>
        <v>0.32808988764044944</v>
      </c>
      <c r="Q430" s="39">
        <f>IF(AND(Eingabe!$B$37&gt;2,$M430&lt;=D$55),D$56,P430)</f>
        <v>0.32808988764044944</v>
      </c>
      <c r="R430" s="39">
        <f>IF(AND(Eingabe!$B$37&gt;3,$M430&lt;=E$55),E$56,Q430)</f>
        <v>0.32808988764044944</v>
      </c>
      <c r="S430" s="39">
        <f>IF(AND(Eingabe!$B$37&gt;4,$M430&lt;=F$55),F$56,R430)</f>
        <v>0.32808988764044944</v>
      </c>
      <c r="T430" s="39">
        <f>IF(AND(Eingabe!$B$37&gt;5,$M430&lt;=G$55),G$56,S430)</f>
        <v>0.32808988764044944</v>
      </c>
      <c r="U430" s="17">
        <f t="shared" si="63"/>
        <v>85.508092643350238</v>
      </c>
      <c r="V430" s="17">
        <f t="shared" si="66"/>
        <v>85.508092643353351</v>
      </c>
      <c r="W430" s="17">
        <f t="shared" si="64"/>
        <v>8.5508092643350242</v>
      </c>
      <c r="X430" s="17">
        <f t="shared" si="65"/>
        <v>85.508092643350238</v>
      </c>
    </row>
    <row r="431" spans="11:24" x14ac:dyDescent="0.25">
      <c r="K431" s="70">
        <v>4220</v>
      </c>
      <c r="L431" s="39">
        <f t="shared" si="60"/>
        <v>4220</v>
      </c>
      <c r="M431" s="72">
        <f t="shared" si="61"/>
        <v>0.4817351598173516</v>
      </c>
      <c r="N431" s="72">
        <f t="shared" si="62"/>
        <v>0.13994529043071413</v>
      </c>
      <c r="O431" s="39">
        <f t="shared" si="59"/>
        <v>0.32808988764044944</v>
      </c>
      <c r="P431" s="39">
        <f>IF(AND(Eingabe!$B$37&gt;1,$M431&lt;=C$55),C$56,O431)</f>
        <v>0.32808988764044944</v>
      </c>
      <c r="Q431" s="39">
        <f>IF(AND(Eingabe!$B$37&gt;2,$M431&lt;=D$55),D$56,P431)</f>
        <v>0.32808988764044944</v>
      </c>
      <c r="R431" s="39">
        <f>IF(AND(Eingabe!$B$37&gt;3,$M431&lt;=E$55),E$56,Q431)</f>
        <v>0.32808988764044944</v>
      </c>
      <c r="S431" s="39">
        <f>IF(AND(Eingabe!$B$37&gt;4,$M431&lt;=F$55),F$56,R431)</f>
        <v>0.32808988764044944</v>
      </c>
      <c r="T431" s="39">
        <f>IF(AND(Eingabe!$B$37&gt;5,$M431&lt;=G$55),G$56,S431)</f>
        <v>0.32808988764044944</v>
      </c>
      <c r="U431" s="17">
        <f t="shared" si="63"/>
        <v>85.309115399544908</v>
      </c>
      <c r="V431" s="17">
        <f t="shared" si="66"/>
        <v>85.30911539954387</v>
      </c>
      <c r="W431" s="17">
        <f t="shared" si="64"/>
        <v>8.5309115399544915</v>
      </c>
      <c r="X431" s="17">
        <f t="shared" si="65"/>
        <v>85.309115399544908</v>
      </c>
    </row>
    <row r="432" spans="11:24" x14ac:dyDescent="0.25">
      <c r="K432" s="70">
        <v>4230</v>
      </c>
      <c r="L432" s="39">
        <f t="shared" si="60"/>
        <v>4230</v>
      </c>
      <c r="M432" s="72">
        <f t="shared" si="61"/>
        <v>0.48287671232876711</v>
      </c>
      <c r="N432" s="72">
        <f t="shared" si="62"/>
        <v>0.13961952740780026</v>
      </c>
      <c r="O432" s="39">
        <f t="shared" si="59"/>
        <v>0.32808988764044944</v>
      </c>
      <c r="P432" s="39">
        <f>IF(AND(Eingabe!$B$37&gt;1,$M432&lt;=C$55),C$56,O432)</f>
        <v>0.32808988764044944</v>
      </c>
      <c r="Q432" s="39">
        <f>IF(AND(Eingabe!$B$37&gt;2,$M432&lt;=D$55),D$56,P432)</f>
        <v>0.32808988764044944</v>
      </c>
      <c r="R432" s="39">
        <f>IF(AND(Eingabe!$B$37&gt;3,$M432&lt;=E$55),E$56,Q432)</f>
        <v>0.32808988764044944</v>
      </c>
      <c r="S432" s="39">
        <f>IF(AND(Eingabe!$B$37&gt;4,$M432&lt;=F$55),F$56,R432)</f>
        <v>0.32808988764044944</v>
      </c>
      <c r="T432" s="39">
        <f>IF(AND(Eingabe!$B$37&gt;5,$M432&lt;=G$55),G$56,S432)</f>
        <v>0.32808988764044944</v>
      </c>
      <c r="U432" s="17">
        <f t="shared" si="63"/>
        <v>85.110533830782344</v>
      </c>
      <c r="V432" s="17">
        <f t="shared" si="66"/>
        <v>85.110533830781307</v>
      </c>
      <c r="W432" s="17">
        <f t="shared" si="64"/>
        <v>8.5110533830782344</v>
      </c>
      <c r="X432" s="17">
        <f t="shared" si="65"/>
        <v>85.110533830782344</v>
      </c>
    </row>
    <row r="433" spans="11:24" x14ac:dyDescent="0.25">
      <c r="K433" s="70">
        <v>4240</v>
      </c>
      <c r="L433" s="39">
        <f t="shared" si="60"/>
        <v>4240</v>
      </c>
      <c r="M433" s="72">
        <f t="shared" si="61"/>
        <v>0.48401826484018262</v>
      </c>
      <c r="N433" s="72">
        <f t="shared" si="62"/>
        <v>0.13929441064914161</v>
      </c>
      <c r="O433" s="39">
        <f t="shared" si="59"/>
        <v>0.32808988764044944</v>
      </c>
      <c r="P433" s="39">
        <f>IF(AND(Eingabe!$B$37&gt;1,$M433&lt;=C$55),C$56,O433)</f>
        <v>0.32808988764044944</v>
      </c>
      <c r="Q433" s="39">
        <f>IF(AND(Eingabe!$B$37&gt;2,$M433&lt;=D$55),D$56,P433)</f>
        <v>0.32808988764044944</v>
      </c>
      <c r="R433" s="39">
        <f>IF(AND(Eingabe!$B$37&gt;3,$M433&lt;=E$55),E$56,Q433)</f>
        <v>0.32808988764044944</v>
      </c>
      <c r="S433" s="39">
        <f>IF(AND(Eingabe!$B$37&gt;4,$M433&lt;=F$55),F$56,R433)</f>
        <v>0.32808988764044944</v>
      </c>
      <c r="T433" s="39">
        <f>IF(AND(Eingabe!$B$37&gt;5,$M433&lt;=G$55),G$56,S433)</f>
        <v>0.32808988764044944</v>
      </c>
      <c r="U433" s="17">
        <f t="shared" si="63"/>
        <v>84.912346217627416</v>
      </c>
      <c r="V433" s="17">
        <f t="shared" si="66"/>
        <v>84.912346217626379</v>
      </c>
      <c r="W433" s="17">
        <f t="shared" si="64"/>
        <v>8.4912346217627412</v>
      </c>
      <c r="X433" s="17">
        <f t="shared" si="65"/>
        <v>84.912346217627416</v>
      </c>
    </row>
    <row r="434" spans="11:24" x14ac:dyDescent="0.25">
      <c r="K434" s="70">
        <v>4250</v>
      </c>
      <c r="L434" s="39">
        <f t="shared" si="60"/>
        <v>4250</v>
      </c>
      <c r="M434" s="72">
        <f t="shared" si="61"/>
        <v>0.48515981735159819</v>
      </c>
      <c r="N434" s="72">
        <f t="shared" si="62"/>
        <v>0.13896993735296648</v>
      </c>
      <c r="O434" s="39">
        <f t="shared" si="59"/>
        <v>0.32808988764044944</v>
      </c>
      <c r="P434" s="39">
        <f>IF(AND(Eingabe!$B$37&gt;1,$M434&lt;=C$55),C$56,O434)</f>
        <v>0.32808988764044944</v>
      </c>
      <c r="Q434" s="39">
        <f>IF(AND(Eingabe!$B$37&gt;2,$M434&lt;=D$55),D$56,P434)</f>
        <v>0.32808988764044944</v>
      </c>
      <c r="R434" s="39">
        <f>IF(AND(Eingabe!$B$37&gt;3,$M434&lt;=E$55),E$56,Q434)</f>
        <v>0.32808988764044944</v>
      </c>
      <c r="S434" s="39">
        <f>IF(AND(Eingabe!$B$37&gt;4,$M434&lt;=F$55),F$56,R434)</f>
        <v>0.32808988764044944</v>
      </c>
      <c r="T434" s="39">
        <f>IF(AND(Eingabe!$B$37&gt;5,$M434&lt;=G$55),G$56,S434)</f>
        <v>0.32808988764044944</v>
      </c>
      <c r="U434" s="17">
        <f t="shared" si="63"/>
        <v>84.714550852150808</v>
      </c>
      <c r="V434" s="17">
        <f t="shared" si="66"/>
        <v>84.714550852153891</v>
      </c>
      <c r="W434" s="17">
        <f t="shared" si="64"/>
        <v>8.4714550852150801</v>
      </c>
      <c r="X434" s="17">
        <f t="shared" si="65"/>
        <v>84.714550852150808</v>
      </c>
    </row>
    <row r="435" spans="11:24" x14ac:dyDescent="0.25">
      <c r="K435" s="70">
        <v>4260</v>
      </c>
      <c r="L435" s="39">
        <f t="shared" si="60"/>
        <v>4260</v>
      </c>
      <c r="M435" s="72">
        <f t="shared" si="61"/>
        <v>0.4863013698630137</v>
      </c>
      <c r="N435" s="72">
        <f t="shared" si="62"/>
        <v>0.13864610473620675</v>
      </c>
      <c r="O435" s="39">
        <f t="shared" si="59"/>
        <v>0.32808988764044944</v>
      </c>
      <c r="P435" s="39">
        <f>IF(AND(Eingabe!$B$37&gt;1,$M435&lt;=C$55),C$56,O435)</f>
        <v>0.32808988764044944</v>
      </c>
      <c r="Q435" s="39">
        <f>IF(AND(Eingabe!$B$37&gt;2,$M435&lt;=D$55),D$56,P435)</f>
        <v>0.32808988764044944</v>
      </c>
      <c r="R435" s="39">
        <f>IF(AND(Eingabe!$B$37&gt;3,$M435&lt;=E$55),E$56,Q435)</f>
        <v>0.32808988764044944</v>
      </c>
      <c r="S435" s="39">
        <f>IF(AND(Eingabe!$B$37&gt;4,$M435&lt;=F$55),F$56,R435)</f>
        <v>0.32808988764044944</v>
      </c>
      <c r="T435" s="39">
        <f>IF(AND(Eingabe!$B$37&gt;5,$M435&lt;=G$55),G$56,S435)</f>
        <v>0.32808988764044944</v>
      </c>
      <c r="U435" s="17">
        <f t="shared" si="63"/>
        <v>84.517146037824659</v>
      </c>
      <c r="V435" s="17">
        <f t="shared" si="66"/>
        <v>84.517146037823622</v>
      </c>
      <c r="W435" s="17">
        <f t="shared" si="64"/>
        <v>8.4517146037824666</v>
      </c>
      <c r="X435" s="17">
        <f t="shared" si="65"/>
        <v>84.517146037824659</v>
      </c>
    </row>
    <row r="436" spans="11:24" x14ac:dyDescent="0.25">
      <c r="K436" s="70">
        <v>4270</v>
      </c>
      <c r="L436" s="39">
        <f t="shared" si="60"/>
        <v>4270</v>
      </c>
      <c r="M436" s="72">
        <f t="shared" si="61"/>
        <v>0.48744292237442921</v>
      </c>
      <c r="N436" s="72">
        <f t="shared" si="62"/>
        <v>0.13832291003433006</v>
      </c>
      <c r="O436" s="39">
        <f t="shared" si="59"/>
        <v>0.32808988764044944</v>
      </c>
      <c r="P436" s="39">
        <f>IF(AND(Eingabe!$B$37&gt;1,$M436&lt;=C$55),C$56,O436)</f>
        <v>0.32808988764044944</v>
      </c>
      <c r="Q436" s="39">
        <f>IF(AND(Eingabe!$B$37&gt;2,$M436&lt;=D$55),D$56,P436)</f>
        <v>0.32808988764044944</v>
      </c>
      <c r="R436" s="39">
        <f>IF(AND(Eingabe!$B$37&gt;3,$M436&lt;=E$55),E$56,Q436)</f>
        <v>0.32808988764044944</v>
      </c>
      <c r="S436" s="39">
        <f>IF(AND(Eingabe!$B$37&gt;4,$M436&lt;=F$55),F$56,R436)</f>
        <v>0.32808988764044944</v>
      </c>
      <c r="T436" s="39">
        <f>IF(AND(Eingabe!$B$37&gt;5,$M436&lt;=G$55),G$56,S436)</f>
        <v>0.32808988764044944</v>
      </c>
      <c r="U436" s="17">
        <f t="shared" si="63"/>
        <v>84.320130089420374</v>
      </c>
      <c r="V436" s="17">
        <f t="shared" si="66"/>
        <v>84.320130089419351</v>
      </c>
      <c r="W436" s="17">
        <f t="shared" si="64"/>
        <v>8.4320130089420378</v>
      </c>
      <c r="X436" s="17">
        <f t="shared" si="65"/>
        <v>84.320130089420374</v>
      </c>
    </row>
    <row r="437" spans="11:24" x14ac:dyDescent="0.25">
      <c r="K437" s="70">
        <v>4280</v>
      </c>
      <c r="L437" s="39">
        <f t="shared" si="60"/>
        <v>4280</v>
      </c>
      <c r="M437" s="72">
        <f t="shared" si="61"/>
        <v>0.48858447488584472</v>
      </c>
      <c r="N437" s="72">
        <f t="shared" si="62"/>
        <v>0.1380003505011731</v>
      </c>
      <c r="O437" s="39">
        <f t="shared" si="59"/>
        <v>0.32808988764044944</v>
      </c>
      <c r="P437" s="39">
        <f>IF(AND(Eingabe!$B$37&gt;1,$M437&lt;=C$55),C$56,O437)</f>
        <v>0.32808988764044944</v>
      </c>
      <c r="Q437" s="39">
        <f>IF(AND(Eingabe!$B$37&gt;2,$M437&lt;=D$55),D$56,P437)</f>
        <v>0.32808988764044944</v>
      </c>
      <c r="R437" s="39">
        <f>IF(AND(Eingabe!$B$37&gt;3,$M437&lt;=E$55),E$56,Q437)</f>
        <v>0.32808988764044944</v>
      </c>
      <c r="S437" s="39">
        <f>IF(AND(Eingabe!$B$37&gt;4,$M437&lt;=F$55),F$56,R437)</f>
        <v>0.32808988764044944</v>
      </c>
      <c r="T437" s="39">
        <f>IF(AND(Eingabe!$B$37&gt;5,$M437&lt;=G$55),G$56,S437)</f>
        <v>0.32808988764044944</v>
      </c>
      <c r="U437" s="17">
        <f t="shared" si="63"/>
        <v>84.123501332906883</v>
      </c>
      <c r="V437" s="17">
        <f t="shared" si="66"/>
        <v>84.12350133290586</v>
      </c>
      <c r="W437" s="17">
        <f t="shared" si="64"/>
        <v>8.4123501332906887</v>
      </c>
      <c r="X437" s="17">
        <f t="shared" si="65"/>
        <v>84.123501332906883</v>
      </c>
    </row>
    <row r="438" spans="11:24" x14ac:dyDescent="0.25">
      <c r="K438" s="70">
        <v>4290</v>
      </c>
      <c r="L438" s="39">
        <f t="shared" si="60"/>
        <v>4290</v>
      </c>
      <c r="M438" s="72">
        <f t="shared" si="61"/>
        <v>0.48972602739726029</v>
      </c>
      <c r="N438" s="72">
        <f t="shared" si="62"/>
        <v>0.13767842340877667</v>
      </c>
      <c r="O438" s="39">
        <f t="shared" si="59"/>
        <v>0.32808988764044944</v>
      </c>
      <c r="P438" s="39">
        <f>IF(AND(Eingabe!$B$37&gt;1,$M438&lt;=C$55),C$56,O438)</f>
        <v>0.32808988764044944</v>
      </c>
      <c r="Q438" s="39">
        <f>IF(AND(Eingabe!$B$37&gt;2,$M438&lt;=D$55),D$56,P438)</f>
        <v>0.32808988764044944</v>
      </c>
      <c r="R438" s="39">
        <f>IF(AND(Eingabe!$B$37&gt;3,$M438&lt;=E$55),E$56,Q438)</f>
        <v>0.32808988764044944</v>
      </c>
      <c r="S438" s="39">
        <f>IF(AND(Eingabe!$B$37&gt;4,$M438&lt;=F$55),F$56,R438)</f>
        <v>0.32808988764044944</v>
      </c>
      <c r="T438" s="39">
        <f>IF(AND(Eingabe!$B$37&gt;5,$M438&lt;=G$55),G$56,S438)</f>
        <v>0.32808988764044944</v>
      </c>
      <c r="U438" s="17">
        <f t="shared" si="63"/>
        <v>83.927258105350177</v>
      </c>
      <c r="V438" s="17">
        <f t="shared" si="66"/>
        <v>83.927258105353218</v>
      </c>
      <c r="W438" s="17">
        <f t="shared" si="64"/>
        <v>8.3927258105350173</v>
      </c>
      <c r="X438" s="17">
        <f t="shared" si="65"/>
        <v>83.927258105350177</v>
      </c>
    </row>
    <row r="439" spans="11:24" x14ac:dyDescent="0.25">
      <c r="K439" s="70">
        <v>4300</v>
      </c>
      <c r="L439" s="39">
        <f t="shared" si="60"/>
        <v>4300</v>
      </c>
      <c r="M439" s="72">
        <f t="shared" si="61"/>
        <v>0.4908675799086758</v>
      </c>
      <c r="N439" s="72">
        <f t="shared" si="62"/>
        <v>0.1373571260472235</v>
      </c>
      <c r="O439" s="39">
        <f t="shared" si="59"/>
        <v>0.32808988764044944</v>
      </c>
      <c r="P439" s="39">
        <f>IF(AND(Eingabe!$B$37&gt;1,$M439&lt;=C$55),C$56,O439)</f>
        <v>0.32808988764044944</v>
      </c>
      <c r="Q439" s="39">
        <f>IF(AND(Eingabe!$B$37&gt;2,$M439&lt;=D$55),D$56,P439)</f>
        <v>0.32808988764044944</v>
      </c>
      <c r="R439" s="39">
        <f>IF(AND(Eingabe!$B$37&gt;3,$M439&lt;=E$55),E$56,Q439)</f>
        <v>0.32808988764044944</v>
      </c>
      <c r="S439" s="39">
        <f>IF(AND(Eingabe!$B$37&gt;4,$M439&lt;=F$55),F$56,R439)</f>
        <v>0.32808988764044944</v>
      </c>
      <c r="T439" s="39">
        <f>IF(AND(Eingabe!$B$37&gt;5,$M439&lt;=G$55),G$56,S439)</f>
        <v>0.32808988764044944</v>
      </c>
      <c r="U439" s="17">
        <f t="shared" si="63"/>
        <v>83.731398754814336</v>
      </c>
      <c r="V439" s="17">
        <f t="shared" si="66"/>
        <v>83.731398754813299</v>
      </c>
      <c r="W439" s="17">
        <f t="shared" si="64"/>
        <v>8.3731398754814332</v>
      </c>
      <c r="X439" s="17">
        <f t="shared" si="65"/>
        <v>83.731398754814336</v>
      </c>
    </row>
    <row r="440" spans="11:24" x14ac:dyDescent="0.25">
      <c r="K440" s="70">
        <v>4310</v>
      </c>
      <c r="L440" s="39">
        <f t="shared" si="60"/>
        <v>4310</v>
      </c>
      <c r="M440" s="72">
        <f t="shared" si="61"/>
        <v>0.49200913242009131</v>
      </c>
      <c r="N440" s="72">
        <f t="shared" si="62"/>
        <v>0.13703645572447687</v>
      </c>
      <c r="O440" s="39">
        <f t="shared" si="59"/>
        <v>0.32808988764044944</v>
      </c>
      <c r="P440" s="39">
        <f>IF(AND(Eingabe!$B$37&gt;1,$M440&lt;=C$55),C$56,O440)</f>
        <v>0.32808988764044944</v>
      </c>
      <c r="Q440" s="39">
        <f>IF(AND(Eingabe!$B$37&gt;2,$M440&lt;=D$55),D$56,P440)</f>
        <v>0.32808988764044944</v>
      </c>
      <c r="R440" s="39">
        <f>IF(AND(Eingabe!$B$37&gt;3,$M440&lt;=E$55),E$56,Q440)</f>
        <v>0.32808988764044944</v>
      </c>
      <c r="S440" s="39">
        <f>IF(AND(Eingabe!$B$37&gt;4,$M440&lt;=F$55),F$56,R440)</f>
        <v>0.32808988764044944</v>
      </c>
      <c r="T440" s="39">
        <f>IF(AND(Eingabe!$B$37&gt;5,$M440&lt;=G$55),G$56,S440)</f>
        <v>0.32808988764044944</v>
      </c>
      <c r="U440" s="17">
        <f t="shared" si="63"/>
        <v>83.535921640263297</v>
      </c>
      <c r="V440" s="17">
        <f t="shared" si="66"/>
        <v>83.535921640262274</v>
      </c>
      <c r="W440" s="17">
        <f t="shared" si="64"/>
        <v>8.3535921640263293</v>
      </c>
      <c r="X440" s="17">
        <f t="shared" si="65"/>
        <v>83.535921640263297</v>
      </c>
    </row>
    <row r="441" spans="11:24" x14ac:dyDescent="0.25">
      <c r="K441" s="70">
        <v>4320</v>
      </c>
      <c r="L441" s="39">
        <f t="shared" si="60"/>
        <v>4320</v>
      </c>
      <c r="M441" s="72">
        <f t="shared" si="61"/>
        <v>0.49315068493150682</v>
      </c>
      <c r="N441" s="72">
        <f t="shared" si="62"/>
        <v>0.13671640976622135</v>
      </c>
      <c r="O441" s="39">
        <f t="shared" si="59"/>
        <v>0.32808988764044944</v>
      </c>
      <c r="P441" s="39">
        <f>IF(AND(Eingabe!$B$37&gt;1,$M441&lt;=C$55),C$56,O441)</f>
        <v>0.32808988764044944</v>
      </c>
      <c r="Q441" s="39">
        <f>IF(AND(Eingabe!$B$37&gt;2,$M441&lt;=D$55),D$56,P441)</f>
        <v>0.32808988764044944</v>
      </c>
      <c r="R441" s="39">
        <f>IF(AND(Eingabe!$B$37&gt;3,$M441&lt;=E$55),E$56,Q441)</f>
        <v>0.32808988764044944</v>
      </c>
      <c r="S441" s="39">
        <f>IF(AND(Eingabe!$B$37&gt;4,$M441&lt;=F$55),F$56,R441)</f>
        <v>0.32808988764044944</v>
      </c>
      <c r="T441" s="39">
        <f>IF(AND(Eingabe!$B$37&gt;5,$M441&lt;=G$55),G$56,S441)</f>
        <v>0.32808988764044944</v>
      </c>
      <c r="U441" s="17">
        <f t="shared" si="63"/>
        <v>83.340825131463703</v>
      </c>
      <c r="V441" s="17">
        <f t="shared" si="66"/>
        <v>83.34082513146268</v>
      </c>
      <c r="W441" s="17">
        <f t="shared" si="64"/>
        <v>8.3340825131463703</v>
      </c>
      <c r="X441" s="17">
        <f t="shared" si="65"/>
        <v>83.340825131463703</v>
      </c>
    </row>
    <row r="442" spans="11:24" x14ac:dyDescent="0.25">
      <c r="K442" s="70">
        <v>4330</v>
      </c>
      <c r="L442" s="39">
        <f t="shared" si="60"/>
        <v>4330</v>
      </c>
      <c r="M442" s="72">
        <f t="shared" si="61"/>
        <v>0.49429223744292239</v>
      </c>
      <c r="N442" s="72">
        <f t="shared" si="62"/>
        <v>0.13639698551570567</v>
      </c>
      <c r="O442" s="39">
        <f t="shared" si="59"/>
        <v>0.32808988764044944</v>
      </c>
      <c r="P442" s="39">
        <f>IF(AND(Eingabe!$B$37&gt;1,$M442&lt;=C$55),C$56,O442)</f>
        <v>0.32808988764044944</v>
      </c>
      <c r="Q442" s="39">
        <f>IF(AND(Eingabe!$B$37&gt;2,$M442&lt;=D$55),D$56,P442)</f>
        <v>0.32808988764044944</v>
      </c>
      <c r="R442" s="39">
        <f>IF(AND(Eingabe!$B$37&gt;3,$M442&lt;=E$55),E$56,Q442)</f>
        <v>0.32808988764044944</v>
      </c>
      <c r="S442" s="39">
        <f>IF(AND(Eingabe!$B$37&gt;4,$M442&lt;=F$55),F$56,R442)</f>
        <v>0.32808988764044944</v>
      </c>
      <c r="T442" s="39">
        <f>IF(AND(Eingabe!$B$37&gt;5,$M442&lt;=G$55),G$56,S442)</f>
        <v>0.32808988764044944</v>
      </c>
      <c r="U442" s="17">
        <f t="shared" si="63"/>
        <v>83.146107608889082</v>
      </c>
      <c r="V442" s="17">
        <f t="shared" si="66"/>
        <v>83.146107608892109</v>
      </c>
      <c r="W442" s="17">
        <f t="shared" si="64"/>
        <v>8.3146107608889075</v>
      </c>
      <c r="X442" s="17">
        <f t="shared" si="65"/>
        <v>83.146107608889082</v>
      </c>
    </row>
    <row r="443" spans="11:24" x14ac:dyDescent="0.25">
      <c r="K443" s="70">
        <v>4340</v>
      </c>
      <c r="L443" s="39">
        <f t="shared" si="60"/>
        <v>4340</v>
      </c>
      <c r="M443" s="72">
        <f t="shared" si="61"/>
        <v>0.4954337899543379</v>
      </c>
      <c r="N443" s="72">
        <f t="shared" si="62"/>
        <v>0.13607818033358743</v>
      </c>
      <c r="O443" s="39">
        <f t="shared" si="59"/>
        <v>0.32808988764044944</v>
      </c>
      <c r="P443" s="39">
        <f>IF(AND(Eingabe!$B$37&gt;1,$M443&lt;=C$55),C$56,O443)</f>
        <v>0.32808988764044944</v>
      </c>
      <c r="Q443" s="39">
        <f>IF(AND(Eingabe!$B$37&gt;2,$M443&lt;=D$55),D$56,P443)</f>
        <v>0.32808988764044944</v>
      </c>
      <c r="R443" s="39">
        <f>IF(AND(Eingabe!$B$37&gt;3,$M443&lt;=E$55),E$56,Q443)</f>
        <v>0.32808988764044944</v>
      </c>
      <c r="S443" s="39">
        <f>IF(AND(Eingabe!$B$37&gt;4,$M443&lt;=F$55),F$56,R443)</f>
        <v>0.32808988764044944</v>
      </c>
      <c r="T443" s="39">
        <f>IF(AND(Eingabe!$B$37&gt;5,$M443&lt;=G$55),G$56,S443)</f>
        <v>0.32808988764044944</v>
      </c>
      <c r="U443" s="17">
        <f t="shared" si="63"/>
        <v>82.951767463625217</v>
      </c>
      <c r="V443" s="17">
        <f t="shared" si="66"/>
        <v>82.951767463624194</v>
      </c>
      <c r="W443" s="17">
        <f t="shared" si="64"/>
        <v>8.2951767463625217</v>
      </c>
      <c r="X443" s="17">
        <f t="shared" si="65"/>
        <v>82.951767463625217</v>
      </c>
    </row>
    <row r="444" spans="11:24" x14ac:dyDescent="0.25">
      <c r="K444" s="70">
        <v>4350</v>
      </c>
      <c r="L444" s="39">
        <f t="shared" si="60"/>
        <v>4350</v>
      </c>
      <c r="M444" s="72">
        <f t="shared" si="61"/>
        <v>0.49657534246575341</v>
      </c>
      <c r="N444" s="72">
        <f t="shared" si="62"/>
        <v>0.13575999159777818</v>
      </c>
      <c r="O444" s="39">
        <f t="shared" si="59"/>
        <v>0.32808988764044944</v>
      </c>
      <c r="P444" s="39">
        <f>IF(AND(Eingabe!$B$37&gt;1,$M444&lt;=C$55),C$56,O444)</f>
        <v>0.32808988764044944</v>
      </c>
      <c r="Q444" s="39">
        <f>IF(AND(Eingabe!$B$37&gt;2,$M444&lt;=D$55),D$56,P444)</f>
        <v>0.32808988764044944</v>
      </c>
      <c r="R444" s="39">
        <f>IF(AND(Eingabe!$B$37&gt;3,$M444&lt;=E$55),E$56,Q444)</f>
        <v>0.32808988764044944</v>
      </c>
      <c r="S444" s="39">
        <f>IF(AND(Eingabe!$B$37&gt;4,$M444&lt;=F$55),F$56,R444)</f>
        <v>0.32808988764044944</v>
      </c>
      <c r="T444" s="39">
        <f>IF(AND(Eingabe!$B$37&gt;5,$M444&lt;=G$55),G$56,S444)</f>
        <v>0.32808988764044944</v>
      </c>
      <c r="U444" s="17">
        <f t="shared" si="63"/>
        <v>82.75780309727574</v>
      </c>
      <c r="V444" s="17">
        <f t="shared" si="66"/>
        <v>82.757803097274731</v>
      </c>
      <c r="W444" s="17">
        <f t="shared" si="64"/>
        <v>8.2757803097275744</v>
      </c>
      <c r="X444" s="17">
        <f t="shared" si="65"/>
        <v>82.75780309727574</v>
      </c>
    </row>
    <row r="445" spans="11:24" x14ac:dyDescent="0.25">
      <c r="K445" s="70">
        <v>4360</v>
      </c>
      <c r="L445" s="39">
        <f t="shared" si="60"/>
        <v>4360</v>
      </c>
      <c r="M445" s="72">
        <f t="shared" si="61"/>
        <v>0.49771689497716892</v>
      </c>
      <c r="N445" s="72">
        <f t="shared" si="62"/>
        <v>0.1354424167032926</v>
      </c>
      <c r="O445" s="39">
        <f t="shared" si="59"/>
        <v>0.32808988764044944</v>
      </c>
      <c r="P445" s="39">
        <f>IF(AND(Eingabe!$B$37&gt;1,$M445&lt;=C$55),C$56,O445)</f>
        <v>0.32808988764044944</v>
      </c>
      <c r="Q445" s="39">
        <f>IF(AND(Eingabe!$B$37&gt;2,$M445&lt;=D$55),D$56,P445)</f>
        <v>0.32808988764044944</v>
      </c>
      <c r="R445" s="39">
        <f>IF(AND(Eingabe!$B$37&gt;3,$M445&lt;=E$55),E$56,Q445)</f>
        <v>0.32808988764044944</v>
      </c>
      <c r="S445" s="39">
        <f>IF(AND(Eingabe!$B$37&gt;4,$M445&lt;=F$55),F$56,R445)</f>
        <v>0.32808988764044944</v>
      </c>
      <c r="T445" s="39">
        <f>IF(AND(Eingabe!$B$37&gt;5,$M445&lt;=G$55),G$56,S445)</f>
        <v>0.32808988764044944</v>
      </c>
      <c r="U445" s="17">
        <f t="shared" si="63"/>
        <v>82.564212921870151</v>
      </c>
      <c r="V445" s="17">
        <f t="shared" si="66"/>
        <v>82.564212921869128</v>
      </c>
      <c r="W445" s="17">
        <f t="shared" si="64"/>
        <v>8.2564212921870155</v>
      </c>
      <c r="X445" s="17">
        <f t="shared" si="65"/>
        <v>82.564212921870151</v>
      </c>
    </row>
    <row r="446" spans="11:24" x14ac:dyDescent="0.25">
      <c r="K446" s="70">
        <v>4370</v>
      </c>
      <c r="L446" s="39">
        <f t="shared" si="60"/>
        <v>4370</v>
      </c>
      <c r="M446" s="72">
        <f t="shared" si="61"/>
        <v>0.49885844748858449</v>
      </c>
      <c r="N446" s="72">
        <f t="shared" si="62"/>
        <v>0.13512545306209667</v>
      </c>
      <c r="O446" s="39">
        <f t="shared" si="59"/>
        <v>0.32808988764044944</v>
      </c>
      <c r="P446" s="39">
        <f>IF(AND(Eingabe!$B$37&gt;1,$M446&lt;=C$55),C$56,O446)</f>
        <v>0.32808988764044944</v>
      </c>
      <c r="Q446" s="39">
        <f>IF(AND(Eingabe!$B$37&gt;2,$M446&lt;=D$55),D$56,P446)</f>
        <v>0.32808988764044944</v>
      </c>
      <c r="R446" s="39">
        <f>IF(AND(Eingabe!$B$37&gt;3,$M446&lt;=E$55),E$56,Q446)</f>
        <v>0.32808988764044944</v>
      </c>
      <c r="S446" s="39">
        <f>IF(AND(Eingabe!$B$37&gt;4,$M446&lt;=F$55),F$56,R446)</f>
        <v>0.32808988764044944</v>
      </c>
      <c r="T446" s="39">
        <f>IF(AND(Eingabe!$B$37&gt;5,$M446&lt;=G$55),G$56,S446)</f>
        <v>0.32808988764044944</v>
      </c>
      <c r="U446" s="17">
        <f t="shared" si="63"/>
        <v>82.370995359771257</v>
      </c>
      <c r="V446" s="17">
        <f t="shared" si="66"/>
        <v>82.37099535977427</v>
      </c>
      <c r="W446" s="17">
        <f t="shared" si="64"/>
        <v>8.2370995359771264</v>
      </c>
      <c r="X446" s="17">
        <f t="shared" si="65"/>
        <v>82.370995359771257</v>
      </c>
    </row>
    <row r="447" spans="11:24" x14ac:dyDescent="0.25">
      <c r="K447" s="70">
        <v>4380</v>
      </c>
      <c r="L447" s="39">
        <f t="shared" si="60"/>
        <v>4380</v>
      </c>
      <c r="M447" s="72">
        <f t="shared" si="61"/>
        <v>0.5</v>
      </c>
      <c r="N447" s="72">
        <f t="shared" si="62"/>
        <v>0.13480909810295993</v>
      </c>
      <c r="O447" s="39">
        <f t="shared" si="59"/>
        <v>0.32808988764044944</v>
      </c>
      <c r="P447" s="39">
        <f>IF(AND(Eingabe!$B$37&gt;1,$M447&lt;=C$55),C$56,O447)</f>
        <v>0.32808988764044944</v>
      </c>
      <c r="Q447" s="39">
        <f>IF(AND(Eingabe!$B$37&gt;2,$M447&lt;=D$55),D$56,P447)</f>
        <v>0.32808988764044944</v>
      </c>
      <c r="R447" s="39">
        <f>IF(AND(Eingabe!$B$37&gt;3,$M447&lt;=E$55),E$56,Q447)</f>
        <v>0.32808988764044944</v>
      </c>
      <c r="S447" s="39">
        <f>IF(AND(Eingabe!$B$37&gt;4,$M447&lt;=F$55),F$56,R447)</f>
        <v>0.32808988764044944</v>
      </c>
      <c r="T447" s="39">
        <f>IF(AND(Eingabe!$B$37&gt;5,$M447&lt;=G$55),G$56,S447)</f>
        <v>0.32808988764044944</v>
      </c>
      <c r="U447" s="17">
        <f t="shared" si="63"/>
        <v>82.178148843585163</v>
      </c>
      <c r="V447" s="17">
        <f t="shared" si="66"/>
        <v>82.178148843584168</v>
      </c>
      <c r="W447" s="17">
        <f t="shared" si="64"/>
        <v>8.2178148843585159</v>
      </c>
      <c r="X447" s="17">
        <f t="shared" si="65"/>
        <v>82.178148843585163</v>
      </c>
    </row>
    <row r="448" spans="11:24" x14ac:dyDescent="0.25">
      <c r="K448" s="70">
        <v>4390</v>
      </c>
      <c r="L448" s="39">
        <f t="shared" si="60"/>
        <v>4390</v>
      </c>
      <c r="M448" s="72">
        <f t="shared" si="61"/>
        <v>0.50114155251141557</v>
      </c>
      <c r="N448" s="72">
        <f t="shared" si="62"/>
        <v>0.13449334927130796</v>
      </c>
      <c r="O448" s="39">
        <f t="shared" si="59"/>
        <v>0.32808988764044944</v>
      </c>
      <c r="P448" s="39">
        <f>IF(AND(Eingabe!$B$37&gt;1,$M448&lt;=C$55),C$56,O448)</f>
        <v>0.32808988764044944</v>
      </c>
      <c r="Q448" s="39">
        <f>IF(AND(Eingabe!$B$37&gt;2,$M448&lt;=D$55),D$56,P448)</f>
        <v>0.32808988764044944</v>
      </c>
      <c r="R448" s="39">
        <f>IF(AND(Eingabe!$B$37&gt;3,$M448&lt;=E$55),E$56,Q448)</f>
        <v>0.32808988764044944</v>
      </c>
      <c r="S448" s="39">
        <f>IF(AND(Eingabe!$B$37&gt;4,$M448&lt;=F$55),F$56,R448)</f>
        <v>0.32808988764044944</v>
      </c>
      <c r="T448" s="39">
        <f>IF(AND(Eingabe!$B$37&gt;5,$M448&lt;=G$55),G$56,S448)</f>
        <v>0.32808988764044944</v>
      </c>
      <c r="U448" s="17">
        <f t="shared" si="63"/>
        <v>81.985671816071303</v>
      </c>
      <c r="V448" s="17">
        <f t="shared" si="66"/>
        <v>81.985671816074287</v>
      </c>
      <c r="W448" s="17">
        <f t="shared" si="64"/>
        <v>8.1985671816071299</v>
      </c>
      <c r="X448" s="17">
        <f t="shared" si="65"/>
        <v>81.985671816071303</v>
      </c>
    </row>
    <row r="449" spans="11:24" x14ac:dyDescent="0.25">
      <c r="K449" s="70">
        <v>4400</v>
      </c>
      <c r="L449" s="39">
        <f t="shared" si="60"/>
        <v>4400</v>
      </c>
      <c r="M449" s="72">
        <f t="shared" si="61"/>
        <v>0.50228310502283102</v>
      </c>
      <c r="N449" s="72">
        <f t="shared" si="62"/>
        <v>0.13417820402907643</v>
      </c>
      <c r="O449" s="39">
        <f t="shared" si="59"/>
        <v>0.32808988764044944</v>
      </c>
      <c r="P449" s="39">
        <f>IF(AND(Eingabe!$B$37&gt;1,$M449&lt;=C$55),C$56,O449)</f>
        <v>0.32808988764044944</v>
      </c>
      <c r="Q449" s="39">
        <f>IF(AND(Eingabe!$B$37&gt;2,$M449&lt;=D$55),D$56,P449)</f>
        <v>0.32808988764044944</v>
      </c>
      <c r="R449" s="39">
        <f>IF(AND(Eingabe!$B$37&gt;3,$M449&lt;=E$55),E$56,Q449)</f>
        <v>0.32808988764044944</v>
      </c>
      <c r="S449" s="39">
        <f>IF(AND(Eingabe!$B$37&gt;4,$M449&lt;=F$55),F$56,R449)</f>
        <v>0.32808988764044944</v>
      </c>
      <c r="T449" s="39">
        <f>IF(AND(Eingabe!$B$37&gt;5,$M449&lt;=G$55),G$56,S449)</f>
        <v>0.32808988764044944</v>
      </c>
      <c r="U449" s="17">
        <f t="shared" si="63"/>
        <v>81.793562730053452</v>
      </c>
      <c r="V449" s="17">
        <f t="shared" si="66"/>
        <v>81.793562730048478</v>
      </c>
      <c r="W449" s="17">
        <f t="shared" si="64"/>
        <v>8.1793562730053448</v>
      </c>
      <c r="X449" s="17">
        <f t="shared" si="65"/>
        <v>81.793562730053452</v>
      </c>
    </row>
    <row r="450" spans="11:24" x14ac:dyDescent="0.25">
      <c r="K450" s="70">
        <v>4410</v>
      </c>
      <c r="L450" s="39">
        <f t="shared" si="60"/>
        <v>4410</v>
      </c>
      <c r="M450" s="72">
        <f t="shared" si="61"/>
        <v>0.50342465753424659</v>
      </c>
      <c r="N450" s="72">
        <f t="shared" si="62"/>
        <v>0.13386365985456761</v>
      </c>
      <c r="O450" s="39">
        <f t="shared" si="59"/>
        <v>0.32808988764044944</v>
      </c>
      <c r="P450" s="39">
        <f>IF(AND(Eingabe!$B$37&gt;1,$M450&lt;=C$55),C$56,O450)</f>
        <v>0.32808988764044944</v>
      </c>
      <c r="Q450" s="39">
        <f>IF(AND(Eingabe!$B$37&gt;2,$M450&lt;=D$55),D$56,P450)</f>
        <v>0.32808988764044944</v>
      </c>
      <c r="R450" s="39">
        <f>IF(AND(Eingabe!$B$37&gt;3,$M450&lt;=E$55),E$56,Q450)</f>
        <v>0.32808988764044944</v>
      </c>
      <c r="S450" s="39">
        <f>IF(AND(Eingabe!$B$37&gt;4,$M450&lt;=F$55),F$56,R450)</f>
        <v>0.32808988764044944</v>
      </c>
      <c r="T450" s="39">
        <f>IF(AND(Eingabe!$B$37&gt;5,$M450&lt;=G$55),G$56,S450)</f>
        <v>0.32808988764044944</v>
      </c>
      <c r="U450" s="17">
        <f t="shared" si="63"/>
        <v>81.601820048332314</v>
      </c>
      <c r="V450" s="17">
        <f t="shared" si="66"/>
        <v>81.601820048335284</v>
      </c>
      <c r="W450" s="17">
        <f t="shared" si="64"/>
        <v>8.1601820048332314</v>
      </c>
      <c r="X450" s="17">
        <f t="shared" si="65"/>
        <v>81.601820048332314</v>
      </c>
    </row>
    <row r="451" spans="11:24" x14ac:dyDescent="0.25">
      <c r="K451" s="70">
        <v>4420</v>
      </c>
      <c r="L451" s="39">
        <f t="shared" si="60"/>
        <v>4420</v>
      </c>
      <c r="M451" s="72">
        <f t="shared" si="61"/>
        <v>0.50456621004566216</v>
      </c>
      <c r="N451" s="72">
        <f t="shared" si="62"/>
        <v>0.13354971424230777</v>
      </c>
      <c r="O451" s="39">
        <f t="shared" si="59"/>
        <v>0.32808988764044944</v>
      </c>
      <c r="P451" s="39">
        <f>IF(AND(Eingabe!$B$37&gt;1,$M451&lt;=C$55),C$56,O451)</f>
        <v>0.32808988764044944</v>
      </c>
      <c r="Q451" s="39">
        <f>IF(AND(Eingabe!$B$37&gt;2,$M451&lt;=D$55),D$56,P451)</f>
        <v>0.32808988764044944</v>
      </c>
      <c r="R451" s="39">
        <f>IF(AND(Eingabe!$B$37&gt;3,$M451&lt;=E$55),E$56,Q451)</f>
        <v>0.32808988764044944</v>
      </c>
      <c r="S451" s="39">
        <f>IF(AND(Eingabe!$B$37&gt;4,$M451&lt;=F$55),F$56,R451)</f>
        <v>0.32808988764044944</v>
      </c>
      <c r="T451" s="39">
        <f>IF(AND(Eingabe!$B$37&gt;5,$M451&lt;=G$55),G$56,S451)</f>
        <v>0.32808988764044944</v>
      </c>
      <c r="U451" s="17">
        <f t="shared" si="63"/>
        <v>81.410442243598581</v>
      </c>
      <c r="V451" s="17">
        <f t="shared" si="66"/>
        <v>81.410442243601537</v>
      </c>
      <c r="W451" s="17">
        <f t="shared" si="64"/>
        <v>8.1410442243598578</v>
      </c>
      <c r="X451" s="17">
        <f t="shared" si="65"/>
        <v>81.410442243598581</v>
      </c>
    </row>
    <row r="452" spans="11:24" x14ac:dyDescent="0.25">
      <c r="K452" s="70">
        <v>4430</v>
      </c>
      <c r="L452" s="39">
        <f t="shared" si="60"/>
        <v>4430</v>
      </c>
      <c r="M452" s="72">
        <f t="shared" si="61"/>
        <v>0.50570776255707761</v>
      </c>
      <c r="N452" s="72">
        <f t="shared" si="62"/>
        <v>0.13323636470290678</v>
      </c>
      <c r="O452" s="39">
        <f t="shared" si="59"/>
        <v>0.32808988764044944</v>
      </c>
      <c r="P452" s="39">
        <f>IF(AND(Eingabe!$B$37&gt;1,$M452&lt;=C$55),C$56,O452)</f>
        <v>0.32808988764044944</v>
      </c>
      <c r="Q452" s="39">
        <f>IF(AND(Eingabe!$B$37&gt;2,$M452&lt;=D$55),D$56,P452)</f>
        <v>0.32808988764044944</v>
      </c>
      <c r="R452" s="39">
        <f>IF(AND(Eingabe!$B$37&gt;3,$M452&lt;=E$55),E$56,Q452)</f>
        <v>0.32808988764044944</v>
      </c>
      <c r="S452" s="39">
        <f>IF(AND(Eingabe!$B$37&gt;4,$M452&lt;=F$55),F$56,R452)</f>
        <v>0.32808988764044944</v>
      </c>
      <c r="T452" s="39">
        <f>IF(AND(Eingabe!$B$37&gt;5,$M452&lt;=G$55),G$56,S452)</f>
        <v>0.32808988764044944</v>
      </c>
      <c r="U452" s="17">
        <f t="shared" si="63"/>
        <v>81.219427798347283</v>
      </c>
      <c r="V452" s="17">
        <f t="shared" si="66"/>
        <v>81.219427798342352</v>
      </c>
      <c r="W452" s="17">
        <f t="shared" si="64"/>
        <v>8.121942779834729</v>
      </c>
      <c r="X452" s="17">
        <f t="shared" si="65"/>
        <v>81.219427798347283</v>
      </c>
    </row>
    <row r="453" spans="11:24" x14ac:dyDescent="0.25">
      <c r="K453" s="70">
        <v>4440</v>
      </c>
      <c r="L453" s="39">
        <f t="shared" si="60"/>
        <v>4440</v>
      </c>
      <c r="M453" s="72">
        <f t="shared" si="61"/>
        <v>0.50684931506849318</v>
      </c>
      <c r="N453" s="72">
        <f t="shared" si="62"/>
        <v>0.13292360876291831</v>
      </c>
      <c r="O453" s="39">
        <f t="shared" si="59"/>
        <v>0.32808988764044944</v>
      </c>
      <c r="P453" s="39">
        <f>IF(AND(Eingabe!$B$37&gt;1,$M453&lt;=C$55),C$56,O453)</f>
        <v>0.32808988764044944</v>
      </c>
      <c r="Q453" s="39">
        <f>IF(AND(Eingabe!$B$37&gt;2,$M453&lt;=D$55),D$56,P453)</f>
        <v>0.32808988764044944</v>
      </c>
      <c r="R453" s="39">
        <f>IF(AND(Eingabe!$B$37&gt;3,$M453&lt;=E$55),E$56,Q453)</f>
        <v>0.32808988764044944</v>
      </c>
      <c r="S453" s="39">
        <f>IF(AND(Eingabe!$B$37&gt;4,$M453&lt;=F$55),F$56,R453)</f>
        <v>0.32808988764044944</v>
      </c>
      <c r="T453" s="39">
        <f>IF(AND(Eingabe!$B$37&gt;5,$M453&lt;=G$55),G$56,S453)</f>
        <v>0.32808988764044944</v>
      </c>
      <c r="U453" s="17">
        <f t="shared" si="63"/>
        <v>81.028775204792666</v>
      </c>
      <c r="V453" s="17">
        <f t="shared" si="66"/>
        <v>81.028775204795622</v>
      </c>
      <c r="W453" s="17">
        <f t="shared" si="64"/>
        <v>8.1028775204792662</v>
      </c>
      <c r="X453" s="17">
        <f t="shared" si="65"/>
        <v>81.028775204792666</v>
      </c>
    </row>
    <row r="454" spans="11:24" x14ac:dyDescent="0.25">
      <c r="K454" s="70">
        <v>4450</v>
      </c>
      <c r="L454" s="39">
        <f t="shared" si="60"/>
        <v>4450</v>
      </c>
      <c r="M454" s="72">
        <f t="shared" si="61"/>
        <v>0.50799086757990863</v>
      </c>
      <c r="N454" s="72">
        <f t="shared" si="62"/>
        <v>0.13261144396470181</v>
      </c>
      <c r="O454" s="39">
        <f t="shared" si="59"/>
        <v>0.32808988764044944</v>
      </c>
      <c r="P454" s="39">
        <f>IF(AND(Eingabe!$B$37&gt;1,$M454&lt;=C$55),C$56,O454)</f>
        <v>0.32808988764044944</v>
      </c>
      <c r="Q454" s="39">
        <f>IF(AND(Eingabe!$B$37&gt;2,$M454&lt;=D$55),D$56,P454)</f>
        <v>0.32808988764044944</v>
      </c>
      <c r="R454" s="39">
        <f>IF(AND(Eingabe!$B$37&gt;3,$M454&lt;=E$55),E$56,Q454)</f>
        <v>0.32808988764044944</v>
      </c>
      <c r="S454" s="39">
        <f>IF(AND(Eingabe!$B$37&gt;4,$M454&lt;=F$55),F$56,R454)</f>
        <v>0.32808988764044944</v>
      </c>
      <c r="T454" s="39">
        <f>IF(AND(Eingabe!$B$37&gt;5,$M454&lt;=G$55),G$56,S454)</f>
        <v>0.32808988764044944</v>
      </c>
      <c r="U454" s="17">
        <f t="shared" si="63"/>
        <v>80.838482964783992</v>
      </c>
      <c r="V454" s="17">
        <f t="shared" si="66"/>
        <v>80.838482964779075</v>
      </c>
      <c r="W454" s="17">
        <f t="shared" si="64"/>
        <v>8.0838482964783989</v>
      </c>
      <c r="X454" s="17">
        <f t="shared" si="65"/>
        <v>80.838482964783992</v>
      </c>
    </row>
    <row r="455" spans="11:24" x14ac:dyDescent="0.25">
      <c r="K455" s="70">
        <v>4460</v>
      </c>
      <c r="L455" s="39">
        <f t="shared" si="60"/>
        <v>4460</v>
      </c>
      <c r="M455" s="72">
        <f t="shared" si="61"/>
        <v>0.5091324200913242</v>
      </c>
      <c r="N455" s="72">
        <f t="shared" si="62"/>
        <v>0.13229986786628745</v>
      </c>
      <c r="O455" s="39">
        <f t="shared" si="59"/>
        <v>0.32808988764044944</v>
      </c>
      <c r="P455" s="39">
        <f>IF(AND(Eingabe!$B$37&gt;1,$M455&lt;=C$55),C$56,O455)</f>
        <v>0.32808988764044944</v>
      </c>
      <c r="Q455" s="39">
        <f>IF(AND(Eingabe!$B$37&gt;2,$M455&lt;=D$55),D$56,P455)</f>
        <v>0.32808988764044944</v>
      </c>
      <c r="R455" s="39">
        <f>IF(AND(Eingabe!$B$37&gt;3,$M455&lt;=E$55),E$56,Q455)</f>
        <v>0.32808988764044944</v>
      </c>
      <c r="S455" s="39">
        <f>IF(AND(Eingabe!$B$37&gt;4,$M455&lt;=F$55),F$56,R455)</f>
        <v>0.32808988764044944</v>
      </c>
      <c r="T455" s="39">
        <f>IF(AND(Eingabe!$B$37&gt;5,$M455&lt;=G$55),G$56,S455)</f>
        <v>0.32808988764044944</v>
      </c>
      <c r="U455" s="17">
        <f t="shared" si="63"/>
        <v>80.648549589723174</v>
      </c>
      <c r="V455" s="17">
        <f t="shared" si="66"/>
        <v>80.648549589726102</v>
      </c>
      <c r="W455" s="17">
        <f t="shared" si="64"/>
        <v>8.0648549589723171</v>
      </c>
      <c r="X455" s="17">
        <f t="shared" si="65"/>
        <v>80.648549589723174</v>
      </c>
    </row>
    <row r="456" spans="11:24" x14ac:dyDescent="0.25">
      <c r="K456" s="70">
        <v>4470</v>
      </c>
      <c r="L456" s="39">
        <f t="shared" si="60"/>
        <v>4470</v>
      </c>
      <c r="M456" s="72">
        <f t="shared" si="61"/>
        <v>0.51027397260273977</v>
      </c>
      <c r="N456" s="72">
        <f t="shared" si="62"/>
        <v>0.13198887804124004</v>
      </c>
      <c r="O456" s="39">
        <f t="shared" si="59"/>
        <v>0.32808988764044944</v>
      </c>
      <c r="P456" s="39">
        <f>IF(AND(Eingabe!$B$37&gt;1,$M456&lt;=C$55),C$56,O456)</f>
        <v>0.32808988764044944</v>
      </c>
      <c r="Q456" s="39">
        <f>IF(AND(Eingabe!$B$37&gt;2,$M456&lt;=D$55),D$56,P456)</f>
        <v>0.32808988764044944</v>
      </c>
      <c r="R456" s="39">
        <f>IF(AND(Eingabe!$B$37&gt;3,$M456&lt;=E$55),E$56,Q456)</f>
        <v>0.32808988764044944</v>
      </c>
      <c r="S456" s="39">
        <f>IF(AND(Eingabe!$B$37&gt;4,$M456&lt;=F$55),F$56,R456)</f>
        <v>0.32808988764044944</v>
      </c>
      <c r="T456" s="39">
        <f>IF(AND(Eingabe!$B$37&gt;5,$M456&lt;=G$55),G$56,S456)</f>
        <v>0.32808988764044944</v>
      </c>
      <c r="U456" s="17">
        <f t="shared" si="63"/>
        <v>80.45897360048194</v>
      </c>
      <c r="V456" s="17">
        <f t="shared" si="66"/>
        <v>80.458973600484867</v>
      </c>
      <c r="W456" s="17">
        <f t="shared" si="64"/>
        <v>8.045897360048194</v>
      </c>
      <c r="X456" s="17">
        <f t="shared" si="65"/>
        <v>80.45897360048194</v>
      </c>
    </row>
    <row r="457" spans="11:24" x14ac:dyDescent="0.25">
      <c r="K457" s="70">
        <v>4480</v>
      </c>
      <c r="L457" s="39">
        <f t="shared" si="60"/>
        <v>4480</v>
      </c>
      <c r="M457" s="72">
        <f t="shared" si="61"/>
        <v>0.51141552511415522</v>
      </c>
      <c r="N457" s="72">
        <f t="shared" si="62"/>
        <v>0.13167847207852634</v>
      </c>
      <c r="O457" s="39">
        <f t="shared" ref="O457:O520" si="67">IF(K457&lt;$B$51,$B$57,0)</f>
        <v>0.32808988764044944</v>
      </c>
      <c r="P457" s="39">
        <f>IF(AND(Eingabe!$B$37&gt;1,$M457&lt;=C$55),C$56,O457)</f>
        <v>0.32808988764044944</v>
      </c>
      <c r="Q457" s="39">
        <f>IF(AND(Eingabe!$B$37&gt;2,$M457&lt;=D$55),D$56,P457)</f>
        <v>0.32808988764044944</v>
      </c>
      <c r="R457" s="39">
        <f>IF(AND(Eingabe!$B$37&gt;3,$M457&lt;=E$55),E$56,Q457)</f>
        <v>0.32808988764044944</v>
      </c>
      <c r="S457" s="39">
        <f>IF(AND(Eingabe!$B$37&gt;4,$M457&lt;=F$55),F$56,R457)</f>
        <v>0.32808988764044944</v>
      </c>
      <c r="T457" s="39">
        <f>IF(AND(Eingabe!$B$37&gt;5,$M457&lt;=G$55),G$56,S457)</f>
        <v>0.32808988764044944</v>
      </c>
      <c r="U457" s="17">
        <f t="shared" si="63"/>
        <v>80.269753527320859</v>
      </c>
      <c r="V457" s="17">
        <f t="shared" si="66"/>
        <v>80.269753527315984</v>
      </c>
      <c r="W457" s="17">
        <f t="shared" si="64"/>
        <v>8.0269753527320855</v>
      </c>
      <c r="X457" s="17">
        <f t="shared" si="65"/>
        <v>80.269753527320859</v>
      </c>
    </row>
    <row r="458" spans="11:24" x14ac:dyDescent="0.25">
      <c r="K458" s="70">
        <v>4490</v>
      </c>
      <c r="L458" s="39">
        <f t="shared" ref="L458:L521" si="68">IF(K458&gt;$B$10,$B$10,K458)</f>
        <v>4490</v>
      </c>
      <c r="M458" s="72">
        <f t="shared" ref="M458:M521" si="69">L458/$B$10</f>
        <v>0.51255707762557079</v>
      </c>
      <c r="N458" s="72">
        <f t="shared" ref="N458:N521" si="70">IF(M458=1,0,1-$G$11*M458^$G$10)</f>
        <v>0.13136864758238309</v>
      </c>
      <c r="O458" s="39">
        <f t="shared" si="67"/>
        <v>0.32808988764044944</v>
      </c>
      <c r="P458" s="39">
        <f>IF(AND(Eingabe!$B$37&gt;1,$M458&lt;=C$55),C$56,O458)</f>
        <v>0.32808988764044944</v>
      </c>
      <c r="Q458" s="39">
        <f>IF(AND(Eingabe!$B$37&gt;2,$M458&lt;=D$55),D$56,P458)</f>
        <v>0.32808988764044944</v>
      </c>
      <c r="R458" s="39">
        <f>IF(AND(Eingabe!$B$37&gt;3,$M458&lt;=E$55),E$56,Q458)</f>
        <v>0.32808988764044944</v>
      </c>
      <c r="S458" s="39">
        <f>IF(AND(Eingabe!$B$37&gt;4,$M458&lt;=F$55),F$56,R458)</f>
        <v>0.32808988764044944</v>
      </c>
      <c r="T458" s="39">
        <f>IF(AND(Eingabe!$B$37&gt;5,$M458&lt;=G$55),G$56,S458)</f>
        <v>0.32808988764044944</v>
      </c>
      <c r="U458" s="17">
        <f t="shared" ref="U458:U521" si="71">N458*$B$8*10</f>
        <v>80.080887909808865</v>
      </c>
      <c r="V458" s="17">
        <f t="shared" si="66"/>
        <v>80.080887909811779</v>
      </c>
      <c r="W458" s="17">
        <f t="shared" ref="W458:W521" si="72">N458*$B$8</f>
        <v>8.0080887909808869</v>
      </c>
      <c r="X458" s="17">
        <f t="shared" ref="X458:X521" si="73">W458*10</f>
        <v>80.080887909808865</v>
      </c>
    </row>
    <row r="459" spans="11:24" x14ac:dyDescent="0.25">
      <c r="K459" s="70">
        <v>4500</v>
      </c>
      <c r="L459" s="39">
        <f t="shared" si="68"/>
        <v>4500</v>
      </c>
      <c r="M459" s="72">
        <f t="shared" si="69"/>
        <v>0.51369863013698636</v>
      </c>
      <c r="N459" s="72">
        <f t="shared" si="70"/>
        <v>0.13105940217218659</v>
      </c>
      <c r="O459" s="39">
        <f t="shared" si="67"/>
        <v>0.32808988764044944</v>
      </c>
      <c r="P459" s="39">
        <f>IF(AND(Eingabe!$B$37&gt;1,$M459&lt;=C$55),C$56,O459)</f>
        <v>0.32808988764044944</v>
      </c>
      <c r="Q459" s="39">
        <f>IF(AND(Eingabe!$B$37&gt;2,$M459&lt;=D$55),D$56,P459)</f>
        <v>0.32808988764044944</v>
      </c>
      <c r="R459" s="39">
        <f>IF(AND(Eingabe!$B$37&gt;3,$M459&lt;=E$55),E$56,Q459)</f>
        <v>0.32808988764044944</v>
      </c>
      <c r="S459" s="39">
        <f>IF(AND(Eingabe!$B$37&gt;4,$M459&lt;=F$55),F$56,R459)</f>
        <v>0.32808988764044944</v>
      </c>
      <c r="T459" s="39">
        <f>IF(AND(Eingabe!$B$37&gt;5,$M459&lt;=G$55),G$56,S459)</f>
        <v>0.32808988764044944</v>
      </c>
      <c r="U459" s="17">
        <f t="shared" si="71"/>
        <v>79.892375296743879</v>
      </c>
      <c r="V459" s="17">
        <f t="shared" ref="V459:V522" si="74">(M459-M458)*$B$10*N459*$B$8</f>
        <v>79.892375296746792</v>
      </c>
      <c r="W459" s="17">
        <f t="shared" si="72"/>
        <v>7.989237529674388</v>
      </c>
      <c r="X459" s="17">
        <f t="shared" si="73"/>
        <v>79.892375296743879</v>
      </c>
    </row>
    <row r="460" spans="11:24" x14ac:dyDescent="0.25">
      <c r="K460" s="70">
        <v>4510</v>
      </c>
      <c r="L460" s="39">
        <f t="shared" si="68"/>
        <v>4510</v>
      </c>
      <c r="M460" s="72">
        <f t="shared" si="69"/>
        <v>0.51484018264840181</v>
      </c>
      <c r="N460" s="72">
        <f t="shared" si="70"/>
        <v>0.13075073348232336</v>
      </c>
      <c r="O460" s="39">
        <f t="shared" si="67"/>
        <v>0.32808988764044944</v>
      </c>
      <c r="P460" s="39">
        <f>IF(AND(Eingabe!$B$37&gt;1,$M460&lt;=C$55),C$56,O460)</f>
        <v>0.32808988764044944</v>
      </c>
      <c r="Q460" s="39">
        <f>IF(AND(Eingabe!$B$37&gt;2,$M460&lt;=D$55),D$56,P460)</f>
        <v>0.32808988764044944</v>
      </c>
      <c r="R460" s="39">
        <f>IF(AND(Eingabe!$B$37&gt;3,$M460&lt;=E$55),E$56,Q460)</f>
        <v>0.32808988764044944</v>
      </c>
      <c r="S460" s="39">
        <f>IF(AND(Eingabe!$B$37&gt;4,$M460&lt;=F$55),F$56,R460)</f>
        <v>0.32808988764044944</v>
      </c>
      <c r="T460" s="39">
        <f>IF(AND(Eingabe!$B$37&gt;5,$M460&lt;=G$55),G$56,S460)</f>
        <v>0.32808988764044944</v>
      </c>
      <c r="U460" s="17">
        <f t="shared" si="71"/>
        <v>79.704214246073832</v>
      </c>
      <c r="V460" s="17">
        <f t="shared" si="74"/>
        <v>79.704214246068986</v>
      </c>
      <c r="W460" s="17">
        <f t="shared" si="72"/>
        <v>7.970421424607383</v>
      </c>
      <c r="X460" s="17">
        <f t="shared" si="73"/>
        <v>79.704214246073832</v>
      </c>
    </row>
    <row r="461" spans="11:24" x14ac:dyDescent="0.25">
      <c r="K461" s="70">
        <v>4520</v>
      </c>
      <c r="L461" s="39">
        <f t="shared" si="68"/>
        <v>4520</v>
      </c>
      <c r="M461" s="72">
        <f t="shared" si="69"/>
        <v>0.51598173515981738</v>
      </c>
      <c r="N461" s="72">
        <f t="shared" si="70"/>
        <v>0.13044263916206267</v>
      </c>
      <c r="O461" s="39">
        <f t="shared" si="67"/>
        <v>0.32808988764044944</v>
      </c>
      <c r="P461" s="39">
        <f>IF(AND(Eingabe!$B$37&gt;1,$M461&lt;=C$55),C$56,O461)</f>
        <v>0.32808988764044944</v>
      </c>
      <c r="Q461" s="39">
        <f>IF(AND(Eingabe!$B$37&gt;2,$M461&lt;=D$55),D$56,P461)</f>
        <v>0.32808988764044944</v>
      </c>
      <c r="R461" s="39">
        <f>IF(AND(Eingabe!$B$37&gt;3,$M461&lt;=E$55),E$56,Q461)</f>
        <v>0.32808988764044944</v>
      </c>
      <c r="S461" s="39">
        <f>IF(AND(Eingabe!$B$37&gt;4,$M461&lt;=F$55),F$56,R461)</f>
        <v>0.32808988764044944</v>
      </c>
      <c r="T461" s="39">
        <f>IF(AND(Eingabe!$B$37&gt;5,$M461&lt;=G$55),G$56,S461)</f>
        <v>0.32808988764044944</v>
      </c>
      <c r="U461" s="17">
        <f t="shared" si="71"/>
        <v>79.516403324819024</v>
      </c>
      <c r="V461" s="17">
        <f t="shared" si="74"/>
        <v>79.516403324821923</v>
      </c>
      <c r="W461" s="17">
        <f t="shared" si="72"/>
        <v>7.9516403324819027</v>
      </c>
      <c r="X461" s="17">
        <f t="shared" si="73"/>
        <v>79.516403324819024</v>
      </c>
    </row>
    <row r="462" spans="11:24" x14ac:dyDescent="0.25">
      <c r="K462" s="70">
        <v>4530</v>
      </c>
      <c r="L462" s="39">
        <f t="shared" si="68"/>
        <v>4530</v>
      </c>
      <c r="M462" s="72">
        <f t="shared" si="69"/>
        <v>0.51712328767123283</v>
      </c>
      <c r="N462" s="72">
        <f t="shared" si="70"/>
        <v>0.13013511687543033</v>
      </c>
      <c r="O462" s="39">
        <f t="shared" si="67"/>
        <v>0.32808988764044944</v>
      </c>
      <c r="P462" s="39">
        <f>IF(AND(Eingabe!$B$37&gt;1,$M462&lt;=C$55),C$56,O462)</f>
        <v>0.32808988764044944</v>
      </c>
      <c r="Q462" s="39">
        <f>IF(AND(Eingabe!$B$37&gt;2,$M462&lt;=D$55),D$56,P462)</f>
        <v>0.32808988764044944</v>
      </c>
      <c r="R462" s="39">
        <f>IF(AND(Eingabe!$B$37&gt;3,$M462&lt;=E$55),E$56,Q462)</f>
        <v>0.32808988764044944</v>
      </c>
      <c r="S462" s="39">
        <f>IF(AND(Eingabe!$B$37&gt;4,$M462&lt;=F$55),F$56,R462)</f>
        <v>0.32808988764044944</v>
      </c>
      <c r="T462" s="39">
        <f>IF(AND(Eingabe!$B$37&gt;5,$M462&lt;=G$55),G$56,S462)</f>
        <v>0.32808988764044944</v>
      </c>
      <c r="U462" s="17">
        <f t="shared" si="71"/>
        <v>79.32894110899521</v>
      </c>
      <c r="V462" s="17">
        <f t="shared" si="74"/>
        <v>79.328941108990392</v>
      </c>
      <c r="W462" s="17">
        <f t="shared" si="72"/>
        <v>7.9328941108995208</v>
      </c>
      <c r="X462" s="17">
        <f t="shared" si="73"/>
        <v>79.32894110899521</v>
      </c>
    </row>
    <row r="463" spans="11:24" x14ac:dyDescent="0.25">
      <c r="K463" s="70">
        <v>4540</v>
      </c>
      <c r="L463" s="39">
        <f t="shared" si="68"/>
        <v>4540</v>
      </c>
      <c r="M463" s="72">
        <f t="shared" si="69"/>
        <v>0.5182648401826484</v>
      </c>
      <c r="N463" s="72">
        <f t="shared" si="70"/>
        <v>0.12982816430108346</v>
      </c>
      <c r="O463" s="39">
        <f t="shared" si="67"/>
        <v>0.32808988764044944</v>
      </c>
      <c r="P463" s="39">
        <f>IF(AND(Eingabe!$B$37&gt;1,$M463&lt;=C$55),C$56,O463)</f>
        <v>0.32808988764044944</v>
      </c>
      <c r="Q463" s="39">
        <f>IF(AND(Eingabe!$B$37&gt;2,$M463&lt;=D$55),D$56,P463)</f>
        <v>0.32808988764044944</v>
      </c>
      <c r="R463" s="39">
        <f>IF(AND(Eingabe!$B$37&gt;3,$M463&lt;=E$55),E$56,Q463)</f>
        <v>0.32808988764044944</v>
      </c>
      <c r="S463" s="39">
        <f>IF(AND(Eingabe!$B$37&gt;4,$M463&lt;=F$55),F$56,R463)</f>
        <v>0.32808988764044944</v>
      </c>
      <c r="T463" s="39">
        <f>IF(AND(Eingabe!$B$37&gt;5,$M463&lt;=G$55),G$56,S463)</f>
        <v>0.32808988764044944</v>
      </c>
      <c r="U463" s="17">
        <f t="shared" si="71"/>
        <v>79.141826183537177</v>
      </c>
      <c r="V463" s="17">
        <f t="shared" si="74"/>
        <v>79.141826183540061</v>
      </c>
      <c r="W463" s="17">
        <f t="shared" si="72"/>
        <v>7.9141826183537178</v>
      </c>
      <c r="X463" s="17">
        <f t="shared" si="73"/>
        <v>79.141826183537177</v>
      </c>
    </row>
    <row r="464" spans="11:24" x14ac:dyDescent="0.25">
      <c r="K464" s="70">
        <v>4550</v>
      </c>
      <c r="L464" s="39">
        <f t="shared" si="68"/>
        <v>4550</v>
      </c>
      <c r="M464" s="72">
        <f t="shared" si="69"/>
        <v>0.51940639269406397</v>
      </c>
      <c r="N464" s="72">
        <f t="shared" si="70"/>
        <v>0.12952177913218699</v>
      </c>
      <c r="O464" s="39">
        <f t="shared" si="67"/>
        <v>0.32808988764044944</v>
      </c>
      <c r="P464" s="39">
        <f>IF(AND(Eingabe!$B$37&gt;1,$M464&lt;=C$55),C$56,O464)</f>
        <v>0.32808988764044944</v>
      </c>
      <c r="Q464" s="39">
        <f>IF(AND(Eingabe!$B$37&gt;2,$M464&lt;=D$55),D$56,P464)</f>
        <v>0.32808988764044944</v>
      </c>
      <c r="R464" s="39">
        <f>IF(AND(Eingabe!$B$37&gt;3,$M464&lt;=E$55),E$56,Q464)</f>
        <v>0.32808988764044944</v>
      </c>
      <c r="S464" s="39">
        <f>IF(AND(Eingabe!$B$37&gt;4,$M464&lt;=F$55),F$56,R464)</f>
        <v>0.32808988764044944</v>
      </c>
      <c r="T464" s="39">
        <f>IF(AND(Eingabe!$B$37&gt;5,$M464&lt;=G$55),G$56,S464)</f>
        <v>0.32808988764044944</v>
      </c>
      <c r="U464" s="17">
        <f t="shared" si="71"/>
        <v>78.955057142223581</v>
      </c>
      <c r="V464" s="17">
        <f t="shared" si="74"/>
        <v>78.955057142226451</v>
      </c>
      <c r="W464" s="17">
        <f t="shared" si="72"/>
        <v>7.8955057142223577</v>
      </c>
      <c r="X464" s="17">
        <f t="shared" si="73"/>
        <v>78.955057142223581</v>
      </c>
    </row>
    <row r="465" spans="11:24" x14ac:dyDescent="0.25">
      <c r="K465" s="70">
        <v>4560</v>
      </c>
      <c r="L465" s="39">
        <f t="shared" si="68"/>
        <v>4560</v>
      </c>
      <c r="M465" s="72">
        <f t="shared" si="69"/>
        <v>0.52054794520547942</v>
      </c>
      <c r="N465" s="72">
        <f t="shared" si="70"/>
        <v>0.12921595907629113</v>
      </c>
      <c r="O465" s="39">
        <f t="shared" si="67"/>
        <v>0.32808988764044944</v>
      </c>
      <c r="P465" s="39">
        <f>IF(AND(Eingabe!$B$37&gt;1,$M465&lt;=C$55),C$56,O465)</f>
        <v>0.32808988764044944</v>
      </c>
      <c r="Q465" s="39">
        <f>IF(AND(Eingabe!$B$37&gt;2,$M465&lt;=D$55),D$56,P465)</f>
        <v>0.32808988764044944</v>
      </c>
      <c r="R465" s="39">
        <f>IF(AND(Eingabe!$B$37&gt;3,$M465&lt;=E$55),E$56,Q465)</f>
        <v>0.32808988764044944</v>
      </c>
      <c r="S465" s="39">
        <f>IF(AND(Eingabe!$B$37&gt;4,$M465&lt;=F$55),F$56,R465)</f>
        <v>0.32808988764044944</v>
      </c>
      <c r="T465" s="39">
        <f>IF(AND(Eingabe!$B$37&gt;5,$M465&lt;=G$55),G$56,S465)</f>
        <v>0.32808988764044944</v>
      </c>
      <c r="U465" s="17">
        <f t="shared" si="71"/>
        <v>78.768632587602127</v>
      </c>
      <c r="V465" s="17">
        <f t="shared" si="74"/>
        <v>78.768632587597338</v>
      </c>
      <c r="W465" s="17">
        <f t="shared" si="72"/>
        <v>7.8768632587602125</v>
      </c>
      <c r="X465" s="17">
        <f t="shared" si="73"/>
        <v>78.768632587602127</v>
      </c>
    </row>
    <row r="466" spans="11:24" x14ac:dyDescent="0.25">
      <c r="K466" s="70">
        <v>4570</v>
      </c>
      <c r="L466" s="39">
        <f t="shared" si="68"/>
        <v>4570</v>
      </c>
      <c r="M466" s="72">
        <f t="shared" si="69"/>
        <v>0.52168949771689499</v>
      </c>
      <c r="N466" s="72">
        <f t="shared" si="70"/>
        <v>0.12891070185521081</v>
      </c>
      <c r="O466" s="39">
        <f t="shared" si="67"/>
        <v>0.32808988764044944</v>
      </c>
      <c r="P466" s="39">
        <f>IF(AND(Eingabe!$B$37&gt;1,$M466&lt;=C$55),C$56,O466)</f>
        <v>0.32808988764044944</v>
      </c>
      <c r="Q466" s="39">
        <f>IF(AND(Eingabe!$B$37&gt;2,$M466&lt;=D$55),D$56,P466)</f>
        <v>0.32808988764044944</v>
      </c>
      <c r="R466" s="39">
        <f>IF(AND(Eingabe!$B$37&gt;3,$M466&lt;=E$55),E$56,Q466)</f>
        <v>0.32808988764044944</v>
      </c>
      <c r="S466" s="39">
        <f>IF(AND(Eingabe!$B$37&gt;4,$M466&lt;=F$55),F$56,R466)</f>
        <v>0.32808988764044944</v>
      </c>
      <c r="T466" s="39">
        <f>IF(AND(Eingabe!$B$37&gt;5,$M466&lt;=G$55),G$56,S466)</f>
        <v>0.32808988764044944</v>
      </c>
      <c r="U466" s="17">
        <f t="shared" si="71"/>
        <v>78.582551130916173</v>
      </c>
      <c r="V466" s="17">
        <f t="shared" si="74"/>
        <v>78.582551130919029</v>
      </c>
      <c r="W466" s="17">
        <f t="shared" si="72"/>
        <v>7.8582551130916176</v>
      </c>
      <c r="X466" s="17">
        <f t="shared" si="73"/>
        <v>78.582551130916173</v>
      </c>
    </row>
    <row r="467" spans="11:24" x14ac:dyDescent="0.25">
      <c r="K467" s="70">
        <v>4580</v>
      </c>
      <c r="L467" s="39">
        <f t="shared" si="68"/>
        <v>4580</v>
      </c>
      <c r="M467" s="72">
        <f t="shared" si="69"/>
        <v>0.52283105022831056</v>
      </c>
      <c r="N467" s="72">
        <f t="shared" si="70"/>
        <v>0.12860600520490539</v>
      </c>
      <c r="O467" s="39">
        <f t="shared" si="67"/>
        <v>0.32808988764044944</v>
      </c>
      <c r="P467" s="39">
        <f>IF(AND(Eingabe!$B$37&gt;1,$M467&lt;=C$55),C$56,O467)</f>
        <v>0.32808988764044944</v>
      </c>
      <c r="Q467" s="39">
        <f>IF(AND(Eingabe!$B$37&gt;2,$M467&lt;=D$55),D$56,P467)</f>
        <v>0.32808988764044944</v>
      </c>
      <c r="R467" s="39">
        <f>IF(AND(Eingabe!$B$37&gt;3,$M467&lt;=E$55),E$56,Q467)</f>
        <v>0.32808988764044944</v>
      </c>
      <c r="S467" s="39">
        <f>IF(AND(Eingabe!$B$37&gt;4,$M467&lt;=F$55),F$56,R467)</f>
        <v>0.32808988764044944</v>
      </c>
      <c r="T467" s="39">
        <f>IF(AND(Eingabe!$B$37&gt;5,$M467&lt;=G$55),G$56,S467)</f>
        <v>0.32808988764044944</v>
      </c>
      <c r="U467" s="17">
        <f t="shared" si="71"/>
        <v>78.396811392031381</v>
      </c>
      <c r="V467" s="17">
        <f t="shared" si="74"/>
        <v>78.396811392034223</v>
      </c>
      <c r="W467" s="17">
        <f t="shared" si="72"/>
        <v>7.8396811392031376</v>
      </c>
      <c r="X467" s="17">
        <f t="shared" si="73"/>
        <v>78.396811392031381</v>
      </c>
    </row>
    <row r="468" spans="11:24" x14ac:dyDescent="0.25">
      <c r="K468" s="70">
        <v>4590</v>
      </c>
      <c r="L468" s="39">
        <f t="shared" si="68"/>
        <v>4590</v>
      </c>
      <c r="M468" s="72">
        <f t="shared" si="69"/>
        <v>0.52397260273972601</v>
      </c>
      <c r="N468" s="72">
        <f t="shared" si="70"/>
        <v>0.12830186687536071</v>
      </c>
      <c r="O468" s="39">
        <f t="shared" si="67"/>
        <v>0.32808988764044944</v>
      </c>
      <c r="P468" s="39">
        <f>IF(AND(Eingabe!$B$37&gt;1,$M468&lt;=C$55),C$56,O468)</f>
        <v>0.32808988764044944</v>
      </c>
      <c r="Q468" s="39">
        <f>IF(AND(Eingabe!$B$37&gt;2,$M468&lt;=D$55),D$56,P468)</f>
        <v>0.32808988764044944</v>
      </c>
      <c r="R468" s="39">
        <f>IF(AND(Eingabe!$B$37&gt;3,$M468&lt;=E$55),E$56,Q468)</f>
        <v>0.32808988764044944</v>
      </c>
      <c r="S468" s="39">
        <f>IF(AND(Eingabe!$B$37&gt;4,$M468&lt;=F$55),F$56,R468)</f>
        <v>0.32808988764044944</v>
      </c>
      <c r="T468" s="39">
        <f>IF(AND(Eingabe!$B$37&gt;5,$M468&lt;=G$55),G$56,S468)</f>
        <v>0.32808988764044944</v>
      </c>
      <c r="U468" s="17">
        <f t="shared" si="71"/>
        <v>78.211411999363719</v>
      </c>
      <c r="V468" s="17">
        <f t="shared" si="74"/>
        <v>78.211411999358972</v>
      </c>
      <c r="W468" s="17">
        <f t="shared" si="72"/>
        <v>7.8211411999363722</v>
      </c>
      <c r="X468" s="17">
        <f t="shared" si="73"/>
        <v>78.211411999363719</v>
      </c>
    </row>
    <row r="469" spans="11:24" x14ac:dyDescent="0.25">
      <c r="K469" s="70">
        <v>4600</v>
      </c>
      <c r="L469" s="39">
        <f t="shared" si="68"/>
        <v>4600</v>
      </c>
      <c r="M469" s="72">
        <f t="shared" si="69"/>
        <v>0.52511415525114158</v>
      </c>
      <c r="N469" s="72">
        <f t="shared" si="70"/>
        <v>0.12799828463047125</v>
      </c>
      <c r="O469" s="39">
        <f t="shared" si="67"/>
        <v>0.32808988764044944</v>
      </c>
      <c r="P469" s="39">
        <f>IF(AND(Eingabe!$B$37&gt;1,$M469&lt;=C$55),C$56,O469)</f>
        <v>0.32808988764044944</v>
      </c>
      <c r="Q469" s="39">
        <f>IF(AND(Eingabe!$B$37&gt;2,$M469&lt;=D$55),D$56,P469)</f>
        <v>0.32808988764044944</v>
      </c>
      <c r="R469" s="39">
        <f>IF(AND(Eingabe!$B$37&gt;3,$M469&lt;=E$55),E$56,Q469)</f>
        <v>0.32808988764044944</v>
      </c>
      <c r="S469" s="39">
        <f>IF(AND(Eingabe!$B$37&gt;4,$M469&lt;=F$55),F$56,R469)</f>
        <v>0.32808988764044944</v>
      </c>
      <c r="T469" s="39">
        <f>IF(AND(Eingabe!$B$37&gt;5,$M469&lt;=G$55),G$56,S469)</f>
        <v>0.32808988764044944</v>
      </c>
      <c r="U469" s="17">
        <f t="shared" si="71"/>
        <v>78.026351589807817</v>
      </c>
      <c r="V469" s="17">
        <f t="shared" si="74"/>
        <v>78.026351589810659</v>
      </c>
      <c r="W469" s="17">
        <f t="shared" si="72"/>
        <v>7.8026351589807819</v>
      </c>
      <c r="X469" s="17">
        <f t="shared" si="73"/>
        <v>78.026351589807817</v>
      </c>
    </row>
    <row r="470" spans="11:24" x14ac:dyDescent="0.25">
      <c r="K470" s="70">
        <v>4610</v>
      </c>
      <c r="L470" s="39">
        <f t="shared" si="68"/>
        <v>4610</v>
      </c>
      <c r="M470" s="72">
        <f t="shared" si="69"/>
        <v>0.52625570776255703</v>
      </c>
      <c r="N470" s="72">
        <f t="shared" si="70"/>
        <v>0.12769525624792444</v>
      </c>
      <c r="O470" s="39">
        <f t="shared" si="67"/>
        <v>0.32808988764044944</v>
      </c>
      <c r="P470" s="39">
        <f>IF(AND(Eingabe!$B$37&gt;1,$M470&lt;=C$55),C$56,O470)</f>
        <v>0.32808988764044944</v>
      </c>
      <c r="Q470" s="39">
        <f>IF(AND(Eingabe!$B$37&gt;2,$M470&lt;=D$55),D$56,P470)</f>
        <v>0.32808988764044944</v>
      </c>
      <c r="R470" s="39">
        <f>IF(AND(Eingabe!$B$37&gt;3,$M470&lt;=E$55),E$56,Q470)</f>
        <v>0.32808988764044944</v>
      </c>
      <c r="S470" s="39">
        <f>IF(AND(Eingabe!$B$37&gt;4,$M470&lt;=F$55),F$56,R470)</f>
        <v>0.32808988764044944</v>
      </c>
      <c r="T470" s="39">
        <f>IF(AND(Eingabe!$B$37&gt;5,$M470&lt;=G$55),G$56,S470)</f>
        <v>0.32808988764044944</v>
      </c>
      <c r="U470" s="17">
        <f t="shared" si="71"/>
        <v>77.841628808666272</v>
      </c>
      <c r="V470" s="17">
        <f t="shared" si="74"/>
        <v>77.84162880866154</v>
      </c>
      <c r="W470" s="17">
        <f t="shared" si="72"/>
        <v>7.784162880866627</v>
      </c>
      <c r="X470" s="17">
        <f t="shared" si="73"/>
        <v>77.841628808666272</v>
      </c>
    </row>
    <row r="471" spans="11:24" x14ac:dyDescent="0.25">
      <c r="K471" s="70">
        <v>4620</v>
      </c>
      <c r="L471" s="39">
        <f t="shared" si="68"/>
        <v>4620</v>
      </c>
      <c r="M471" s="72">
        <f t="shared" si="69"/>
        <v>0.5273972602739726</v>
      </c>
      <c r="N471" s="72">
        <f t="shared" si="70"/>
        <v>0.12739277951908634</v>
      </c>
      <c r="O471" s="39">
        <f t="shared" si="67"/>
        <v>0.32808988764044944</v>
      </c>
      <c r="P471" s="39">
        <f>IF(AND(Eingabe!$B$37&gt;1,$M471&lt;=C$55),C$56,O471)</f>
        <v>0.32808988764044944</v>
      </c>
      <c r="Q471" s="39">
        <f>IF(AND(Eingabe!$B$37&gt;2,$M471&lt;=D$55),D$56,P471)</f>
        <v>0.32808988764044944</v>
      </c>
      <c r="R471" s="39">
        <f>IF(AND(Eingabe!$B$37&gt;3,$M471&lt;=E$55),E$56,Q471)</f>
        <v>0.32808988764044944</v>
      </c>
      <c r="S471" s="39">
        <f>IF(AND(Eingabe!$B$37&gt;4,$M471&lt;=F$55),F$56,R471)</f>
        <v>0.32808988764044944</v>
      </c>
      <c r="T471" s="39">
        <f>IF(AND(Eingabe!$B$37&gt;5,$M471&lt;=G$55),G$56,S471)</f>
        <v>0.32808988764044944</v>
      </c>
      <c r="U471" s="17">
        <f t="shared" si="71"/>
        <v>77.657242309580027</v>
      </c>
      <c r="V471" s="17">
        <f t="shared" si="74"/>
        <v>77.657242309582855</v>
      </c>
      <c r="W471" s="17">
        <f t="shared" si="72"/>
        <v>7.7657242309580035</v>
      </c>
      <c r="X471" s="17">
        <f t="shared" si="73"/>
        <v>77.657242309580027</v>
      </c>
    </row>
    <row r="472" spans="11:24" x14ac:dyDescent="0.25">
      <c r="K472" s="70">
        <v>4630</v>
      </c>
      <c r="L472" s="39">
        <f t="shared" si="68"/>
        <v>4630</v>
      </c>
      <c r="M472" s="72">
        <f t="shared" si="69"/>
        <v>0.52853881278538817</v>
      </c>
      <c r="N472" s="72">
        <f t="shared" si="70"/>
        <v>0.12709085224888694</v>
      </c>
      <c r="O472" s="39">
        <f t="shared" si="67"/>
        <v>0.32808988764044944</v>
      </c>
      <c r="P472" s="39">
        <f>IF(AND(Eingabe!$B$37&gt;1,$M472&lt;=C$55),C$56,O472)</f>
        <v>0.32808988764044944</v>
      </c>
      <c r="Q472" s="39">
        <f>IF(AND(Eingabe!$B$37&gt;2,$M472&lt;=D$55),D$56,P472)</f>
        <v>0.32808988764044944</v>
      </c>
      <c r="R472" s="39">
        <f>IF(AND(Eingabe!$B$37&gt;3,$M472&lt;=E$55),E$56,Q472)</f>
        <v>0.32808988764044944</v>
      </c>
      <c r="S472" s="39">
        <f>IF(AND(Eingabe!$B$37&gt;4,$M472&lt;=F$55),F$56,R472)</f>
        <v>0.32808988764044944</v>
      </c>
      <c r="T472" s="39">
        <f>IF(AND(Eingabe!$B$37&gt;5,$M472&lt;=G$55),G$56,S472)</f>
        <v>0.32808988764044944</v>
      </c>
      <c r="U472" s="17">
        <f t="shared" si="71"/>
        <v>77.473190754458471</v>
      </c>
      <c r="V472" s="17">
        <f t="shared" si="74"/>
        <v>77.473190754461299</v>
      </c>
      <c r="W472" s="17">
        <f t="shared" si="72"/>
        <v>7.7473190754458479</v>
      </c>
      <c r="X472" s="17">
        <f t="shared" si="73"/>
        <v>77.473190754458471</v>
      </c>
    </row>
    <row r="473" spans="11:24" x14ac:dyDescent="0.25">
      <c r="K473" s="70">
        <v>4640</v>
      </c>
      <c r="L473" s="39">
        <f t="shared" si="68"/>
        <v>4640</v>
      </c>
      <c r="M473" s="72">
        <f t="shared" si="69"/>
        <v>0.52968036529680362</v>
      </c>
      <c r="N473" s="72">
        <f t="shared" si="70"/>
        <v>0.1267894722557088</v>
      </c>
      <c r="O473" s="39">
        <f t="shared" si="67"/>
        <v>0.32808988764044944</v>
      </c>
      <c r="P473" s="39">
        <f>IF(AND(Eingabe!$B$37&gt;1,$M473&lt;=C$55),C$56,O473)</f>
        <v>0.32808988764044944</v>
      </c>
      <c r="Q473" s="39">
        <f>IF(AND(Eingabe!$B$37&gt;2,$M473&lt;=D$55),D$56,P473)</f>
        <v>0.32808988764044944</v>
      </c>
      <c r="R473" s="39">
        <f>IF(AND(Eingabe!$B$37&gt;3,$M473&lt;=E$55),E$56,Q473)</f>
        <v>0.32808988764044944</v>
      </c>
      <c r="S473" s="39">
        <f>IF(AND(Eingabe!$B$37&gt;4,$M473&lt;=F$55),F$56,R473)</f>
        <v>0.32808988764044944</v>
      </c>
      <c r="T473" s="39">
        <f>IF(AND(Eingabe!$B$37&gt;5,$M473&lt;=G$55),G$56,S473)</f>
        <v>0.32808988764044944</v>
      </c>
      <c r="U473" s="17">
        <f t="shared" si="71"/>
        <v>77.289472813411521</v>
      </c>
      <c r="V473" s="17">
        <f t="shared" si="74"/>
        <v>77.289472813406832</v>
      </c>
      <c r="W473" s="17">
        <f t="shared" si="72"/>
        <v>7.7289472813411528</v>
      </c>
      <c r="X473" s="17">
        <f t="shared" si="73"/>
        <v>77.289472813411521</v>
      </c>
    </row>
    <row r="474" spans="11:24" x14ac:dyDescent="0.25">
      <c r="K474" s="70">
        <v>4650</v>
      </c>
      <c r="L474" s="39">
        <f t="shared" si="68"/>
        <v>4650</v>
      </c>
      <c r="M474" s="72">
        <f t="shared" si="69"/>
        <v>0.53082191780821919</v>
      </c>
      <c r="N474" s="72">
        <f t="shared" si="70"/>
        <v>0.12648863737127547</v>
      </c>
      <c r="O474" s="39">
        <f t="shared" si="67"/>
        <v>0.32808988764044944</v>
      </c>
      <c r="P474" s="39">
        <f>IF(AND(Eingabe!$B$37&gt;1,$M474&lt;=C$55),C$56,O474)</f>
        <v>0.32808988764044944</v>
      </c>
      <c r="Q474" s="39">
        <f>IF(AND(Eingabe!$B$37&gt;2,$M474&lt;=D$55),D$56,P474)</f>
        <v>0.32808988764044944</v>
      </c>
      <c r="R474" s="39">
        <f>IF(AND(Eingabe!$B$37&gt;3,$M474&lt;=E$55),E$56,Q474)</f>
        <v>0.32808988764044944</v>
      </c>
      <c r="S474" s="39">
        <f>IF(AND(Eingabe!$B$37&gt;4,$M474&lt;=F$55),F$56,R474)</f>
        <v>0.32808988764044944</v>
      </c>
      <c r="T474" s="39">
        <f>IF(AND(Eingabe!$B$37&gt;5,$M474&lt;=G$55),G$56,S474)</f>
        <v>0.32808988764044944</v>
      </c>
      <c r="U474" s="17">
        <f t="shared" si="71"/>
        <v>77.106087164681625</v>
      </c>
      <c r="V474" s="17">
        <f t="shared" si="74"/>
        <v>77.106087164684425</v>
      </c>
      <c r="W474" s="17">
        <f t="shared" si="72"/>
        <v>7.7106087164681627</v>
      </c>
      <c r="X474" s="17">
        <f t="shared" si="73"/>
        <v>77.106087164681625</v>
      </c>
    </row>
    <row r="475" spans="11:24" x14ac:dyDescent="0.25">
      <c r="K475" s="70">
        <v>4660</v>
      </c>
      <c r="L475" s="39">
        <f t="shared" si="68"/>
        <v>4660</v>
      </c>
      <c r="M475" s="72">
        <f t="shared" si="69"/>
        <v>0.53196347031963476</v>
      </c>
      <c r="N475" s="72">
        <f t="shared" si="70"/>
        <v>0.12618834544054114</v>
      </c>
      <c r="O475" s="39">
        <f t="shared" si="67"/>
        <v>0.32808988764044944</v>
      </c>
      <c r="P475" s="39">
        <f>IF(AND(Eingabe!$B$37&gt;1,$M475&lt;=C$55),C$56,O475)</f>
        <v>0.32808988764044944</v>
      </c>
      <c r="Q475" s="39">
        <f>IF(AND(Eingabe!$B$37&gt;2,$M475&lt;=D$55),D$56,P475)</f>
        <v>0.32808988764044944</v>
      </c>
      <c r="R475" s="39">
        <f>IF(AND(Eingabe!$B$37&gt;3,$M475&lt;=E$55),E$56,Q475)</f>
        <v>0.32808988764044944</v>
      </c>
      <c r="S475" s="39">
        <f>IF(AND(Eingabe!$B$37&gt;4,$M475&lt;=F$55),F$56,R475)</f>
        <v>0.32808988764044944</v>
      </c>
      <c r="T475" s="39">
        <f>IF(AND(Eingabe!$B$37&gt;5,$M475&lt;=G$55),G$56,S475)</f>
        <v>0.32808988764044944</v>
      </c>
      <c r="U475" s="17">
        <f t="shared" si="71"/>
        <v>76.923032494576447</v>
      </c>
      <c r="V475" s="17">
        <f t="shared" si="74"/>
        <v>76.923032494579246</v>
      </c>
      <c r="W475" s="17">
        <f t="shared" si="72"/>
        <v>7.6923032494576447</v>
      </c>
      <c r="X475" s="17">
        <f t="shared" si="73"/>
        <v>76.923032494576447</v>
      </c>
    </row>
    <row r="476" spans="11:24" x14ac:dyDescent="0.25">
      <c r="K476" s="70">
        <v>4670</v>
      </c>
      <c r="L476" s="39">
        <f t="shared" si="68"/>
        <v>4670</v>
      </c>
      <c r="M476" s="72">
        <f t="shared" si="69"/>
        <v>0.53310502283105021</v>
      </c>
      <c r="N476" s="72">
        <f t="shared" si="70"/>
        <v>0.12588859432158217</v>
      </c>
      <c r="O476" s="39">
        <f t="shared" si="67"/>
        <v>0.32808988764044944</v>
      </c>
      <c r="P476" s="39">
        <f>IF(AND(Eingabe!$B$37&gt;1,$M476&lt;=C$55),C$56,O476)</f>
        <v>0.32808988764044944</v>
      </c>
      <c r="Q476" s="39">
        <f>IF(AND(Eingabe!$B$37&gt;2,$M476&lt;=D$55),D$56,P476)</f>
        <v>0.32808988764044944</v>
      </c>
      <c r="R476" s="39">
        <f>IF(AND(Eingabe!$B$37&gt;3,$M476&lt;=E$55),E$56,Q476)</f>
        <v>0.32808988764044944</v>
      </c>
      <c r="S476" s="39">
        <f>IF(AND(Eingabe!$B$37&gt;4,$M476&lt;=F$55),F$56,R476)</f>
        <v>0.32808988764044944</v>
      </c>
      <c r="T476" s="39">
        <f>IF(AND(Eingabe!$B$37&gt;5,$M476&lt;=G$55),G$56,S476)</f>
        <v>0.32808988764044944</v>
      </c>
      <c r="U476" s="17">
        <f t="shared" si="71"/>
        <v>76.740307497402839</v>
      </c>
      <c r="V476" s="17">
        <f t="shared" si="74"/>
        <v>76.740307497398177</v>
      </c>
      <c r="W476" s="17">
        <f t="shared" si="72"/>
        <v>7.6740307497402833</v>
      </c>
      <c r="X476" s="17">
        <f t="shared" si="73"/>
        <v>76.740307497402839</v>
      </c>
    </row>
    <row r="477" spans="11:24" x14ac:dyDescent="0.25">
      <c r="K477" s="70">
        <v>4680</v>
      </c>
      <c r="L477" s="39">
        <f t="shared" si="68"/>
        <v>4680</v>
      </c>
      <c r="M477" s="72">
        <f t="shared" si="69"/>
        <v>0.53424657534246578</v>
      </c>
      <c r="N477" s="72">
        <f t="shared" si="70"/>
        <v>0.12558938188548885</v>
      </c>
      <c r="O477" s="39">
        <f t="shared" si="67"/>
        <v>0.32808988764044944</v>
      </c>
      <c r="P477" s="39">
        <f>IF(AND(Eingabe!$B$37&gt;1,$M477&lt;=C$55),C$56,O477)</f>
        <v>0.32808988764044944</v>
      </c>
      <c r="Q477" s="39">
        <f>IF(AND(Eingabe!$B$37&gt;2,$M477&lt;=D$55),D$56,P477)</f>
        <v>0.32808988764044944</v>
      </c>
      <c r="R477" s="39">
        <f>IF(AND(Eingabe!$B$37&gt;3,$M477&lt;=E$55),E$56,Q477)</f>
        <v>0.32808988764044944</v>
      </c>
      <c r="S477" s="39">
        <f>IF(AND(Eingabe!$B$37&gt;4,$M477&lt;=F$55),F$56,R477)</f>
        <v>0.32808988764044944</v>
      </c>
      <c r="T477" s="39">
        <f>IF(AND(Eingabe!$B$37&gt;5,$M477&lt;=G$55),G$56,S477)</f>
        <v>0.32808988764044944</v>
      </c>
      <c r="U477" s="17">
        <f t="shared" si="71"/>
        <v>76.557910875400736</v>
      </c>
      <c r="V477" s="17">
        <f t="shared" si="74"/>
        <v>76.557910875403522</v>
      </c>
      <c r="W477" s="17">
        <f t="shared" si="72"/>
        <v>7.6557910875400736</v>
      </c>
      <c r="X477" s="17">
        <f t="shared" si="73"/>
        <v>76.557910875400736</v>
      </c>
    </row>
    <row r="478" spans="11:24" x14ac:dyDescent="0.25">
      <c r="K478" s="70">
        <v>4690</v>
      </c>
      <c r="L478" s="39">
        <f t="shared" si="68"/>
        <v>4690</v>
      </c>
      <c r="M478" s="72">
        <f t="shared" si="69"/>
        <v>0.53538812785388123</v>
      </c>
      <c r="N478" s="72">
        <f t="shared" si="70"/>
        <v>0.12529070601625913</v>
      </c>
      <c r="O478" s="39">
        <f t="shared" si="67"/>
        <v>0.32808988764044944</v>
      </c>
      <c r="P478" s="39">
        <f>IF(AND(Eingabe!$B$37&gt;1,$M478&lt;=C$55),C$56,O478)</f>
        <v>0.32808988764044944</v>
      </c>
      <c r="Q478" s="39">
        <f>IF(AND(Eingabe!$B$37&gt;2,$M478&lt;=D$55),D$56,P478)</f>
        <v>0.32808988764044944</v>
      </c>
      <c r="R478" s="39">
        <f>IF(AND(Eingabe!$B$37&gt;3,$M478&lt;=E$55),E$56,Q478)</f>
        <v>0.32808988764044944</v>
      </c>
      <c r="S478" s="39">
        <f>IF(AND(Eingabe!$B$37&gt;4,$M478&lt;=F$55),F$56,R478)</f>
        <v>0.32808988764044944</v>
      </c>
      <c r="T478" s="39">
        <f>IF(AND(Eingabe!$B$37&gt;5,$M478&lt;=G$55),G$56,S478)</f>
        <v>0.32808988764044944</v>
      </c>
      <c r="U478" s="17">
        <f t="shared" si="71"/>
        <v>76.375841338678512</v>
      </c>
      <c r="V478" s="17">
        <f t="shared" si="74"/>
        <v>76.375841338673865</v>
      </c>
      <c r="W478" s="17">
        <f t="shared" si="72"/>
        <v>7.6375841338678514</v>
      </c>
      <c r="X478" s="17">
        <f t="shared" si="73"/>
        <v>76.375841338678512</v>
      </c>
    </row>
    <row r="479" spans="11:24" x14ac:dyDescent="0.25">
      <c r="K479" s="70">
        <v>4700</v>
      </c>
      <c r="L479" s="39">
        <f t="shared" si="68"/>
        <v>4700</v>
      </c>
      <c r="M479" s="72">
        <f t="shared" si="69"/>
        <v>0.5365296803652968</v>
      </c>
      <c r="N479" s="72">
        <f t="shared" si="70"/>
        <v>0.12499256461069275</v>
      </c>
      <c r="O479" s="39">
        <f t="shared" si="67"/>
        <v>0.32808988764044944</v>
      </c>
      <c r="P479" s="39">
        <f>IF(AND(Eingabe!$B$37&gt;1,$M479&lt;=C$55),C$56,O479)</f>
        <v>0.32808988764044944</v>
      </c>
      <c r="Q479" s="39">
        <f>IF(AND(Eingabe!$B$37&gt;2,$M479&lt;=D$55),D$56,P479)</f>
        <v>0.32808988764044944</v>
      </c>
      <c r="R479" s="39">
        <f>IF(AND(Eingabe!$B$37&gt;3,$M479&lt;=E$55),E$56,Q479)</f>
        <v>0.32808988764044944</v>
      </c>
      <c r="S479" s="39">
        <f>IF(AND(Eingabe!$B$37&gt;4,$M479&lt;=F$55),F$56,R479)</f>
        <v>0.32808988764044944</v>
      </c>
      <c r="T479" s="39">
        <f>IF(AND(Eingabe!$B$37&gt;5,$M479&lt;=G$55),G$56,S479)</f>
        <v>0.32808988764044944</v>
      </c>
      <c r="U479" s="17">
        <f t="shared" si="71"/>
        <v>76.194097605148315</v>
      </c>
      <c r="V479" s="17">
        <f t="shared" si="74"/>
        <v>76.1940976051511</v>
      </c>
      <c r="W479" s="17">
        <f t="shared" si="72"/>
        <v>7.6194097605148317</v>
      </c>
      <c r="X479" s="17">
        <f t="shared" si="73"/>
        <v>76.194097605148315</v>
      </c>
    </row>
    <row r="480" spans="11:24" x14ac:dyDescent="0.25">
      <c r="K480" s="70">
        <v>4710</v>
      </c>
      <c r="L480" s="39">
        <f t="shared" si="68"/>
        <v>4710</v>
      </c>
      <c r="M480" s="72">
        <f t="shared" si="69"/>
        <v>0.53767123287671237</v>
      </c>
      <c r="N480" s="72">
        <f t="shared" si="70"/>
        <v>0.12469495557828691</v>
      </c>
      <c r="O480" s="39">
        <f t="shared" si="67"/>
        <v>0.32808988764044944</v>
      </c>
      <c r="P480" s="39">
        <f>IF(AND(Eingabe!$B$37&gt;1,$M480&lt;=C$55),C$56,O480)</f>
        <v>0.32808988764044944</v>
      </c>
      <c r="Q480" s="39">
        <f>IF(AND(Eingabe!$B$37&gt;2,$M480&lt;=D$55),D$56,P480)</f>
        <v>0.32808988764044944</v>
      </c>
      <c r="R480" s="39">
        <f>IF(AND(Eingabe!$B$37&gt;3,$M480&lt;=E$55),E$56,Q480)</f>
        <v>0.32808988764044944</v>
      </c>
      <c r="S480" s="39">
        <f>IF(AND(Eingabe!$B$37&gt;4,$M480&lt;=F$55),F$56,R480)</f>
        <v>0.32808988764044944</v>
      </c>
      <c r="T480" s="39">
        <f>IF(AND(Eingabe!$B$37&gt;5,$M480&lt;=G$55),G$56,S480)</f>
        <v>0.32808988764044944</v>
      </c>
      <c r="U480" s="17">
        <f t="shared" si="71"/>
        <v>76.012678400462576</v>
      </c>
      <c r="V480" s="17">
        <f t="shared" si="74"/>
        <v>76.012678400465333</v>
      </c>
      <c r="W480" s="17">
        <f t="shared" si="72"/>
        <v>7.6012678400462574</v>
      </c>
      <c r="X480" s="17">
        <f t="shared" si="73"/>
        <v>76.012678400462576</v>
      </c>
    </row>
    <row r="481" spans="11:24" x14ac:dyDescent="0.25">
      <c r="K481" s="70">
        <v>4720</v>
      </c>
      <c r="L481" s="39">
        <f t="shared" si="68"/>
        <v>4720</v>
      </c>
      <c r="M481" s="72">
        <f t="shared" si="69"/>
        <v>0.53881278538812782</v>
      </c>
      <c r="N481" s="72">
        <f t="shared" si="70"/>
        <v>0.12439787684113257</v>
      </c>
      <c r="O481" s="39">
        <f t="shared" si="67"/>
        <v>0.32808988764044944</v>
      </c>
      <c r="P481" s="39">
        <f>IF(AND(Eingabe!$B$37&gt;1,$M481&lt;=C$55),C$56,O481)</f>
        <v>0.32808988764044944</v>
      </c>
      <c r="Q481" s="39">
        <f>IF(AND(Eingabe!$B$37&gt;2,$M481&lt;=D$55),D$56,P481)</f>
        <v>0.32808988764044944</v>
      </c>
      <c r="R481" s="39">
        <f>IF(AND(Eingabe!$B$37&gt;3,$M481&lt;=E$55),E$56,Q481)</f>
        <v>0.32808988764044944</v>
      </c>
      <c r="S481" s="39">
        <f>IF(AND(Eingabe!$B$37&gt;4,$M481&lt;=F$55),F$56,R481)</f>
        <v>0.32808988764044944</v>
      </c>
      <c r="T481" s="39">
        <f>IF(AND(Eingabe!$B$37&gt;5,$M481&lt;=G$55),G$56,S481)</f>
        <v>0.32808988764044944</v>
      </c>
      <c r="U481" s="17">
        <f t="shared" si="71"/>
        <v>75.831582457950674</v>
      </c>
      <c r="V481" s="17">
        <f t="shared" si="74"/>
        <v>75.83158245794607</v>
      </c>
      <c r="W481" s="17">
        <f t="shared" si="72"/>
        <v>7.5831582457950679</v>
      </c>
      <c r="X481" s="17">
        <f t="shared" si="73"/>
        <v>75.831582457950674</v>
      </c>
    </row>
    <row r="482" spans="11:24" x14ac:dyDescent="0.25">
      <c r="K482" s="70">
        <v>4730</v>
      </c>
      <c r="L482" s="39">
        <f t="shared" si="68"/>
        <v>4730</v>
      </c>
      <c r="M482" s="72">
        <f t="shared" si="69"/>
        <v>0.53995433789954339</v>
      </c>
      <c r="N482" s="72">
        <f t="shared" si="70"/>
        <v>0.12410132633381243</v>
      </c>
      <c r="O482" s="39">
        <f t="shared" si="67"/>
        <v>0.32808988764044944</v>
      </c>
      <c r="P482" s="39">
        <f>IF(AND(Eingabe!$B$37&gt;1,$M482&lt;=C$55),C$56,O482)</f>
        <v>0.32808988764044944</v>
      </c>
      <c r="Q482" s="39">
        <f>IF(AND(Eingabe!$B$37&gt;2,$M482&lt;=D$55),D$56,P482)</f>
        <v>0.32808988764044944</v>
      </c>
      <c r="R482" s="39">
        <f>IF(AND(Eingabe!$B$37&gt;3,$M482&lt;=E$55),E$56,Q482)</f>
        <v>0.32808988764044944</v>
      </c>
      <c r="S482" s="39">
        <f>IF(AND(Eingabe!$B$37&gt;4,$M482&lt;=F$55),F$56,R482)</f>
        <v>0.32808988764044944</v>
      </c>
      <c r="T482" s="39">
        <f>IF(AND(Eingabe!$B$37&gt;5,$M482&lt;=G$55),G$56,S482)</f>
        <v>0.32808988764044944</v>
      </c>
      <c r="U482" s="17">
        <f t="shared" si="71"/>
        <v>75.6508085185569</v>
      </c>
      <c r="V482" s="17">
        <f t="shared" si="74"/>
        <v>75.650808518559657</v>
      </c>
      <c r="W482" s="17">
        <f t="shared" si="72"/>
        <v>7.56508085185569</v>
      </c>
      <c r="X482" s="17">
        <f t="shared" si="73"/>
        <v>75.6508085185569</v>
      </c>
    </row>
    <row r="483" spans="11:24" x14ac:dyDescent="0.25">
      <c r="K483" s="70">
        <v>4740</v>
      </c>
      <c r="L483" s="39">
        <f t="shared" si="68"/>
        <v>4740</v>
      </c>
      <c r="M483" s="72">
        <f t="shared" si="69"/>
        <v>0.54109589041095896</v>
      </c>
      <c r="N483" s="72">
        <f t="shared" si="70"/>
        <v>0.12380530200329942</v>
      </c>
      <c r="O483" s="39">
        <f t="shared" si="67"/>
        <v>0.32808988764044944</v>
      </c>
      <c r="P483" s="39">
        <f>IF(AND(Eingabe!$B$37&gt;1,$M483&lt;=C$55),C$56,O483)</f>
        <v>0.32808988764044944</v>
      </c>
      <c r="Q483" s="39">
        <f>IF(AND(Eingabe!$B$37&gt;2,$M483&lt;=D$55),D$56,P483)</f>
        <v>0.32808988764044944</v>
      </c>
      <c r="R483" s="39">
        <f>IF(AND(Eingabe!$B$37&gt;3,$M483&lt;=E$55),E$56,Q483)</f>
        <v>0.32808988764044944</v>
      </c>
      <c r="S483" s="39">
        <f>IF(AND(Eingabe!$B$37&gt;4,$M483&lt;=F$55),F$56,R483)</f>
        <v>0.32808988764044944</v>
      </c>
      <c r="T483" s="39">
        <f>IF(AND(Eingabe!$B$37&gt;5,$M483&lt;=G$55),G$56,S483)</f>
        <v>0.32808988764044944</v>
      </c>
      <c r="U483" s="17">
        <f t="shared" si="71"/>
        <v>75.470355330778418</v>
      </c>
      <c r="V483" s="17">
        <f t="shared" si="74"/>
        <v>75.47035533078116</v>
      </c>
      <c r="W483" s="17">
        <f t="shared" si="72"/>
        <v>7.5470355330778416</v>
      </c>
      <c r="X483" s="17">
        <f t="shared" si="73"/>
        <v>75.470355330778418</v>
      </c>
    </row>
    <row r="484" spans="11:24" x14ac:dyDescent="0.25">
      <c r="K484" s="70">
        <v>4750</v>
      </c>
      <c r="L484" s="39">
        <f t="shared" si="68"/>
        <v>4750</v>
      </c>
      <c r="M484" s="72">
        <f t="shared" si="69"/>
        <v>0.54223744292237441</v>
      </c>
      <c r="N484" s="72">
        <f t="shared" si="70"/>
        <v>0.12350980180885629</v>
      </c>
      <c r="O484" s="39">
        <f t="shared" si="67"/>
        <v>0.32808988764044944</v>
      </c>
      <c r="P484" s="39">
        <f>IF(AND(Eingabe!$B$37&gt;1,$M484&lt;=C$55),C$56,O484)</f>
        <v>0.32808988764044944</v>
      </c>
      <c r="Q484" s="39">
        <f>IF(AND(Eingabe!$B$37&gt;2,$M484&lt;=D$55),D$56,P484)</f>
        <v>0.32808988764044944</v>
      </c>
      <c r="R484" s="39">
        <f>IF(AND(Eingabe!$B$37&gt;3,$M484&lt;=E$55),E$56,Q484)</f>
        <v>0.32808988764044944</v>
      </c>
      <c r="S484" s="39">
        <f>IF(AND(Eingabe!$B$37&gt;4,$M484&lt;=F$55),F$56,R484)</f>
        <v>0.32808988764044944</v>
      </c>
      <c r="T484" s="39">
        <f>IF(AND(Eingabe!$B$37&gt;5,$M484&lt;=G$55),G$56,S484)</f>
        <v>0.32808988764044944</v>
      </c>
      <c r="U484" s="17">
        <f t="shared" si="71"/>
        <v>75.290221650604181</v>
      </c>
      <c r="V484" s="17">
        <f t="shared" si="74"/>
        <v>75.290221650599605</v>
      </c>
      <c r="W484" s="17">
        <f t="shared" si="72"/>
        <v>7.5290221650604181</v>
      </c>
      <c r="X484" s="17">
        <f t="shared" si="73"/>
        <v>75.290221650604181</v>
      </c>
    </row>
    <row r="485" spans="11:24" x14ac:dyDescent="0.25">
      <c r="K485" s="70">
        <v>4760</v>
      </c>
      <c r="L485" s="39">
        <f t="shared" si="68"/>
        <v>4760</v>
      </c>
      <c r="M485" s="72">
        <f t="shared" si="69"/>
        <v>0.54337899543378998</v>
      </c>
      <c r="N485" s="72">
        <f t="shared" si="70"/>
        <v>0.12321482372193671</v>
      </c>
      <c r="O485" s="39">
        <f t="shared" si="67"/>
        <v>0.32808988764044944</v>
      </c>
      <c r="P485" s="39">
        <f>IF(AND(Eingabe!$B$37&gt;1,$M485&lt;=C$55),C$56,O485)</f>
        <v>0.32808988764044944</v>
      </c>
      <c r="Q485" s="39">
        <f>IF(AND(Eingabe!$B$37&gt;2,$M485&lt;=D$55),D$56,P485)</f>
        <v>0.32808988764044944</v>
      </c>
      <c r="R485" s="39">
        <f>IF(AND(Eingabe!$B$37&gt;3,$M485&lt;=E$55),E$56,Q485)</f>
        <v>0.32808988764044944</v>
      </c>
      <c r="S485" s="39">
        <f>IF(AND(Eingabe!$B$37&gt;4,$M485&lt;=F$55),F$56,R485)</f>
        <v>0.32808988764044944</v>
      </c>
      <c r="T485" s="39">
        <f>IF(AND(Eingabe!$B$37&gt;5,$M485&lt;=G$55),G$56,S485)</f>
        <v>0.32808988764044944</v>
      </c>
      <c r="U485" s="17">
        <f t="shared" si="71"/>
        <v>75.110406241454569</v>
      </c>
      <c r="V485" s="17">
        <f t="shared" si="74"/>
        <v>75.110406241457298</v>
      </c>
      <c r="W485" s="17">
        <f t="shared" si="72"/>
        <v>7.5110406241454566</v>
      </c>
      <c r="X485" s="17">
        <f t="shared" si="73"/>
        <v>75.110406241454569</v>
      </c>
    </row>
    <row r="486" spans="11:24" x14ac:dyDescent="0.25">
      <c r="K486" s="70">
        <v>4770</v>
      </c>
      <c r="L486" s="39">
        <f t="shared" si="68"/>
        <v>4770</v>
      </c>
      <c r="M486" s="72">
        <f t="shared" si="69"/>
        <v>0.54452054794520544</v>
      </c>
      <c r="N486" s="72">
        <f t="shared" si="70"/>
        <v>0.12292036572608678</v>
      </c>
      <c r="O486" s="39">
        <f t="shared" si="67"/>
        <v>0.32808988764044944</v>
      </c>
      <c r="P486" s="39">
        <f>IF(AND(Eingabe!$B$37&gt;1,$M486&lt;=C$55),C$56,O486)</f>
        <v>0.32808988764044944</v>
      </c>
      <c r="Q486" s="39">
        <f>IF(AND(Eingabe!$B$37&gt;2,$M486&lt;=D$55),D$56,P486)</f>
        <v>0.32808988764044944</v>
      </c>
      <c r="R486" s="39">
        <f>IF(AND(Eingabe!$B$37&gt;3,$M486&lt;=E$55),E$56,Q486)</f>
        <v>0.32808988764044944</v>
      </c>
      <c r="S486" s="39">
        <f>IF(AND(Eingabe!$B$37&gt;4,$M486&lt;=F$55),F$56,R486)</f>
        <v>0.32808988764044944</v>
      </c>
      <c r="T486" s="39">
        <f>IF(AND(Eingabe!$B$37&gt;5,$M486&lt;=G$55),G$56,S486)</f>
        <v>0.32808988764044944</v>
      </c>
      <c r="U486" s="17">
        <f t="shared" si="71"/>
        <v>74.930907874121402</v>
      </c>
      <c r="V486" s="17">
        <f t="shared" si="74"/>
        <v>74.930907874116841</v>
      </c>
      <c r="W486" s="17">
        <f t="shared" si="72"/>
        <v>7.4930907874121395</v>
      </c>
      <c r="X486" s="17">
        <f t="shared" si="73"/>
        <v>74.930907874121402</v>
      </c>
    </row>
    <row r="487" spans="11:24" x14ac:dyDescent="0.25">
      <c r="K487" s="70">
        <v>4780</v>
      </c>
      <c r="L487" s="39">
        <f t="shared" si="68"/>
        <v>4780</v>
      </c>
      <c r="M487" s="72">
        <f t="shared" si="69"/>
        <v>0.545662100456621</v>
      </c>
      <c r="N487" s="72">
        <f t="shared" si="70"/>
        <v>0.12262642581684746</v>
      </c>
      <c r="O487" s="39">
        <f t="shared" si="67"/>
        <v>0.32808988764044944</v>
      </c>
      <c r="P487" s="39">
        <f>IF(AND(Eingabe!$B$37&gt;1,$M487&lt;=C$55),C$56,O487)</f>
        <v>0.32808988764044944</v>
      </c>
      <c r="Q487" s="39">
        <f>IF(AND(Eingabe!$B$37&gt;2,$M487&lt;=D$55),D$56,P487)</f>
        <v>0.32808988764044944</v>
      </c>
      <c r="R487" s="39">
        <f>IF(AND(Eingabe!$B$37&gt;3,$M487&lt;=E$55),E$56,Q487)</f>
        <v>0.32808988764044944</v>
      </c>
      <c r="S487" s="39">
        <f>IF(AND(Eingabe!$B$37&gt;4,$M487&lt;=F$55),F$56,R487)</f>
        <v>0.32808988764044944</v>
      </c>
      <c r="T487" s="39">
        <f>IF(AND(Eingabe!$B$37&gt;5,$M487&lt;=G$55),G$56,S487)</f>
        <v>0.32808988764044944</v>
      </c>
      <c r="U487" s="17">
        <f t="shared" si="71"/>
        <v>74.751725326708382</v>
      </c>
      <c r="V487" s="17">
        <f t="shared" si="74"/>
        <v>74.75172532671111</v>
      </c>
      <c r="W487" s="17">
        <f t="shared" si="72"/>
        <v>7.4751725326708387</v>
      </c>
      <c r="X487" s="17">
        <f t="shared" si="73"/>
        <v>74.751725326708382</v>
      </c>
    </row>
    <row r="488" spans="11:24" x14ac:dyDescent="0.25">
      <c r="K488" s="70">
        <v>4790</v>
      </c>
      <c r="L488" s="39">
        <f t="shared" si="68"/>
        <v>4790</v>
      </c>
      <c r="M488" s="72">
        <f t="shared" si="69"/>
        <v>0.54680365296803657</v>
      </c>
      <c r="N488" s="72">
        <f t="shared" si="70"/>
        <v>0.12233300200165897</v>
      </c>
      <c r="O488" s="39">
        <f t="shared" si="67"/>
        <v>0.32808988764044944</v>
      </c>
      <c r="P488" s="39">
        <f>IF(AND(Eingabe!$B$37&gt;1,$M488&lt;=C$55),C$56,O488)</f>
        <v>0.32808988764044944</v>
      </c>
      <c r="Q488" s="39">
        <f>IF(AND(Eingabe!$B$37&gt;2,$M488&lt;=D$55),D$56,P488)</f>
        <v>0.32808988764044944</v>
      </c>
      <c r="R488" s="39">
        <f>IF(AND(Eingabe!$B$37&gt;3,$M488&lt;=E$55),E$56,Q488)</f>
        <v>0.32808988764044944</v>
      </c>
      <c r="S488" s="39">
        <f>IF(AND(Eingabe!$B$37&gt;4,$M488&lt;=F$55),F$56,R488)</f>
        <v>0.32808988764044944</v>
      </c>
      <c r="T488" s="39">
        <f>IF(AND(Eingabe!$B$37&gt;5,$M488&lt;=G$55),G$56,S488)</f>
        <v>0.32808988764044944</v>
      </c>
      <c r="U488" s="17">
        <f t="shared" si="71"/>
        <v>74.572857384572941</v>
      </c>
      <c r="V488" s="17">
        <f t="shared" si="74"/>
        <v>74.572857384575656</v>
      </c>
      <c r="W488" s="17">
        <f t="shared" si="72"/>
        <v>7.4572857384572941</v>
      </c>
      <c r="X488" s="17">
        <f t="shared" si="73"/>
        <v>74.572857384572941</v>
      </c>
    </row>
    <row r="489" spans="11:24" x14ac:dyDescent="0.25">
      <c r="K489" s="70">
        <v>4800</v>
      </c>
      <c r="L489" s="39">
        <f t="shared" si="68"/>
        <v>4800</v>
      </c>
      <c r="M489" s="72">
        <f t="shared" si="69"/>
        <v>0.54794520547945202</v>
      </c>
      <c r="N489" s="72">
        <f t="shared" si="70"/>
        <v>0.12204009229976509</v>
      </c>
      <c r="O489" s="39">
        <f t="shared" si="67"/>
        <v>0.32808988764044944</v>
      </c>
      <c r="P489" s="39">
        <f>IF(AND(Eingabe!$B$37&gt;1,$M489&lt;=C$55),C$56,O489)</f>
        <v>0.32808988764044944</v>
      </c>
      <c r="Q489" s="39">
        <f>IF(AND(Eingabe!$B$37&gt;2,$M489&lt;=D$55),D$56,P489)</f>
        <v>0.32808988764044944</v>
      </c>
      <c r="R489" s="39">
        <f>IF(AND(Eingabe!$B$37&gt;3,$M489&lt;=E$55),E$56,Q489)</f>
        <v>0.32808988764044944</v>
      </c>
      <c r="S489" s="39">
        <f>IF(AND(Eingabe!$B$37&gt;4,$M489&lt;=F$55),F$56,R489)</f>
        <v>0.32808988764044944</v>
      </c>
      <c r="T489" s="39">
        <f>IF(AND(Eingabe!$B$37&gt;5,$M489&lt;=G$55),G$56,S489)</f>
        <v>0.32808988764044944</v>
      </c>
      <c r="U489" s="17">
        <f t="shared" si="71"/>
        <v>74.394302840267756</v>
      </c>
      <c r="V489" s="17">
        <f t="shared" si="74"/>
        <v>74.394302840263236</v>
      </c>
      <c r="W489" s="17">
        <f t="shared" si="72"/>
        <v>7.4394302840267761</v>
      </c>
      <c r="X489" s="17">
        <f t="shared" si="73"/>
        <v>74.394302840267756</v>
      </c>
    </row>
    <row r="490" spans="11:24" x14ac:dyDescent="0.25">
      <c r="K490" s="70">
        <v>4810</v>
      </c>
      <c r="L490" s="39">
        <f t="shared" si="68"/>
        <v>4810</v>
      </c>
      <c r="M490" s="72">
        <f t="shared" si="69"/>
        <v>0.54908675799086759</v>
      </c>
      <c r="N490" s="72">
        <f t="shared" si="70"/>
        <v>0.12174769474211866</v>
      </c>
      <c r="O490" s="39">
        <f t="shared" si="67"/>
        <v>0.32808988764044944</v>
      </c>
      <c r="P490" s="39">
        <f>IF(AND(Eingabe!$B$37&gt;1,$M490&lt;=C$55),C$56,O490)</f>
        <v>0.32808988764044944</v>
      </c>
      <c r="Q490" s="39">
        <f>IF(AND(Eingabe!$B$37&gt;2,$M490&lt;=D$55),D$56,P490)</f>
        <v>0.32808988764044944</v>
      </c>
      <c r="R490" s="39">
        <f>IF(AND(Eingabe!$B$37&gt;3,$M490&lt;=E$55),E$56,Q490)</f>
        <v>0.32808988764044944</v>
      </c>
      <c r="S490" s="39">
        <f>IF(AND(Eingabe!$B$37&gt;4,$M490&lt;=F$55),F$56,R490)</f>
        <v>0.32808988764044944</v>
      </c>
      <c r="T490" s="39">
        <f>IF(AND(Eingabe!$B$37&gt;5,$M490&lt;=G$55),G$56,S490)</f>
        <v>0.32808988764044944</v>
      </c>
      <c r="U490" s="17">
        <f t="shared" si="71"/>
        <v>74.216060493483297</v>
      </c>
      <c r="V490" s="17">
        <f t="shared" si="74"/>
        <v>74.216060493485998</v>
      </c>
      <c r="W490" s="17">
        <f t="shared" si="72"/>
        <v>7.4216060493483296</v>
      </c>
      <c r="X490" s="17">
        <f t="shared" si="73"/>
        <v>74.216060493483297</v>
      </c>
    </row>
    <row r="491" spans="11:24" x14ac:dyDescent="0.25">
      <c r="K491" s="70">
        <v>4820</v>
      </c>
      <c r="L491" s="39">
        <f t="shared" si="68"/>
        <v>4820</v>
      </c>
      <c r="M491" s="72">
        <f t="shared" si="69"/>
        <v>0.55022831050228316</v>
      </c>
      <c r="N491" s="72">
        <f t="shared" si="70"/>
        <v>0.12145580737128836</v>
      </c>
      <c r="O491" s="39">
        <f t="shared" si="67"/>
        <v>0.32808988764044944</v>
      </c>
      <c r="P491" s="39">
        <f>IF(AND(Eingabe!$B$37&gt;1,$M491&lt;=C$55),C$56,O491)</f>
        <v>0.32808988764044944</v>
      </c>
      <c r="Q491" s="39">
        <f>IF(AND(Eingabe!$B$37&gt;2,$M491&lt;=D$55),D$56,P491)</f>
        <v>0.32808988764044944</v>
      </c>
      <c r="R491" s="39">
        <f>IF(AND(Eingabe!$B$37&gt;3,$M491&lt;=E$55),E$56,Q491)</f>
        <v>0.32808988764044944</v>
      </c>
      <c r="S491" s="39">
        <f>IF(AND(Eingabe!$B$37&gt;4,$M491&lt;=F$55),F$56,R491)</f>
        <v>0.32808988764044944</v>
      </c>
      <c r="T491" s="39">
        <f>IF(AND(Eingabe!$B$37&gt;5,$M491&lt;=G$55),G$56,S491)</f>
        <v>0.32808988764044944</v>
      </c>
      <c r="U491" s="17">
        <f t="shared" si="71"/>
        <v>74.038129150990841</v>
      </c>
      <c r="V491" s="17">
        <f t="shared" si="74"/>
        <v>74.038129150993541</v>
      </c>
      <c r="W491" s="17">
        <f t="shared" si="72"/>
        <v>7.4038129150990848</v>
      </c>
      <c r="X491" s="17">
        <f t="shared" si="73"/>
        <v>74.038129150990841</v>
      </c>
    </row>
    <row r="492" spans="11:24" x14ac:dyDescent="0.25">
      <c r="K492" s="70">
        <v>4830</v>
      </c>
      <c r="L492" s="39">
        <f t="shared" si="68"/>
        <v>4830</v>
      </c>
      <c r="M492" s="72">
        <f t="shared" si="69"/>
        <v>0.55136986301369861</v>
      </c>
      <c r="N492" s="72">
        <f t="shared" si="70"/>
        <v>0.12116442824136675</v>
      </c>
      <c r="O492" s="39">
        <f t="shared" si="67"/>
        <v>0.32808988764044944</v>
      </c>
      <c r="P492" s="39">
        <f>IF(AND(Eingabe!$B$37&gt;1,$M492&lt;=C$55),C$56,O492)</f>
        <v>0.32808988764044944</v>
      </c>
      <c r="Q492" s="39">
        <f>IF(AND(Eingabe!$B$37&gt;2,$M492&lt;=D$55),D$56,P492)</f>
        <v>0.32808988764044944</v>
      </c>
      <c r="R492" s="39">
        <f>IF(AND(Eingabe!$B$37&gt;3,$M492&lt;=E$55),E$56,Q492)</f>
        <v>0.32808988764044944</v>
      </c>
      <c r="S492" s="39">
        <f>IF(AND(Eingabe!$B$37&gt;4,$M492&lt;=F$55),F$56,R492)</f>
        <v>0.32808988764044944</v>
      </c>
      <c r="T492" s="39">
        <f>IF(AND(Eingabe!$B$37&gt;5,$M492&lt;=G$55),G$56,S492)</f>
        <v>0.32808988764044944</v>
      </c>
      <c r="U492" s="17">
        <f t="shared" si="71"/>
        <v>73.860507626586582</v>
      </c>
      <c r="V492" s="17">
        <f t="shared" si="74"/>
        <v>73.860507626582091</v>
      </c>
      <c r="W492" s="17">
        <f t="shared" si="72"/>
        <v>7.386050762658658</v>
      </c>
      <c r="X492" s="17">
        <f t="shared" si="73"/>
        <v>73.860507626586582</v>
      </c>
    </row>
    <row r="493" spans="11:24" x14ac:dyDescent="0.25">
      <c r="K493" s="70">
        <v>4840</v>
      </c>
      <c r="L493" s="39">
        <f t="shared" si="68"/>
        <v>4840</v>
      </c>
      <c r="M493" s="72">
        <f t="shared" si="69"/>
        <v>0.55251141552511418</v>
      </c>
      <c r="N493" s="72">
        <f t="shared" si="70"/>
        <v>0.12087355541787748</v>
      </c>
      <c r="O493" s="39">
        <f t="shared" si="67"/>
        <v>0.32808988764044944</v>
      </c>
      <c r="P493" s="39">
        <f>IF(AND(Eingabe!$B$37&gt;1,$M493&lt;=C$55),C$56,O493)</f>
        <v>0.32808988764044944</v>
      </c>
      <c r="Q493" s="39">
        <f>IF(AND(Eingabe!$B$37&gt;2,$M493&lt;=D$55),D$56,P493)</f>
        <v>0.32808988764044944</v>
      </c>
      <c r="R493" s="39">
        <f>IF(AND(Eingabe!$B$37&gt;3,$M493&lt;=E$55),E$56,Q493)</f>
        <v>0.32808988764044944</v>
      </c>
      <c r="S493" s="39">
        <f>IF(AND(Eingabe!$B$37&gt;4,$M493&lt;=F$55),F$56,R493)</f>
        <v>0.32808988764044944</v>
      </c>
      <c r="T493" s="39">
        <f>IF(AND(Eingabe!$B$37&gt;5,$M493&lt;=G$55),G$56,S493)</f>
        <v>0.32808988764044944</v>
      </c>
      <c r="U493" s="17">
        <f t="shared" si="71"/>
        <v>73.683194741034896</v>
      </c>
      <c r="V493" s="17">
        <f t="shared" si="74"/>
        <v>73.683194741037582</v>
      </c>
      <c r="W493" s="17">
        <f t="shared" si="72"/>
        <v>7.3683194741034903</v>
      </c>
      <c r="X493" s="17">
        <f t="shared" si="73"/>
        <v>73.683194741034896</v>
      </c>
    </row>
    <row r="494" spans="11:24" x14ac:dyDescent="0.25">
      <c r="K494" s="70">
        <v>4850</v>
      </c>
      <c r="L494" s="39">
        <f t="shared" si="68"/>
        <v>4850</v>
      </c>
      <c r="M494" s="72">
        <f t="shared" si="69"/>
        <v>0.55365296803652964</v>
      </c>
      <c r="N494" s="72">
        <f t="shared" si="70"/>
        <v>0.120583186977686</v>
      </c>
      <c r="O494" s="39">
        <f t="shared" si="67"/>
        <v>0.32808988764044944</v>
      </c>
      <c r="P494" s="39">
        <f>IF(AND(Eingabe!$B$37&gt;1,$M494&lt;=C$55),C$56,O494)</f>
        <v>0.32808988764044944</v>
      </c>
      <c r="Q494" s="39">
        <f>IF(AND(Eingabe!$B$37&gt;2,$M494&lt;=D$55),D$56,P494)</f>
        <v>0.32808988764044944</v>
      </c>
      <c r="R494" s="39">
        <f>IF(AND(Eingabe!$B$37&gt;3,$M494&lt;=E$55),E$56,Q494)</f>
        <v>0.32808988764044944</v>
      </c>
      <c r="S494" s="39">
        <f>IF(AND(Eingabe!$B$37&gt;4,$M494&lt;=F$55),F$56,R494)</f>
        <v>0.32808988764044944</v>
      </c>
      <c r="T494" s="39">
        <f>IF(AND(Eingabe!$B$37&gt;5,$M494&lt;=G$55),G$56,S494)</f>
        <v>0.32808988764044944</v>
      </c>
      <c r="U494" s="17">
        <f t="shared" si="71"/>
        <v>73.506189322014066</v>
      </c>
      <c r="V494" s="17">
        <f t="shared" si="74"/>
        <v>73.506189322009604</v>
      </c>
      <c r="W494" s="17">
        <f t="shared" si="72"/>
        <v>7.3506189322014066</v>
      </c>
      <c r="X494" s="17">
        <f t="shared" si="73"/>
        <v>73.506189322014066</v>
      </c>
    </row>
    <row r="495" spans="11:24" x14ac:dyDescent="0.25">
      <c r="K495" s="70">
        <v>4860</v>
      </c>
      <c r="L495" s="39">
        <f t="shared" si="68"/>
        <v>4860</v>
      </c>
      <c r="M495" s="72">
        <f t="shared" si="69"/>
        <v>0.5547945205479452</v>
      </c>
      <c r="N495" s="72">
        <f t="shared" si="70"/>
        <v>0.12029332100890888</v>
      </c>
      <c r="O495" s="39">
        <f t="shared" si="67"/>
        <v>0.32808988764044944</v>
      </c>
      <c r="P495" s="39">
        <f>IF(AND(Eingabe!$B$37&gt;1,$M495&lt;=C$55),C$56,O495)</f>
        <v>0.32808988764044944</v>
      </c>
      <c r="Q495" s="39">
        <f>IF(AND(Eingabe!$B$37&gt;2,$M495&lt;=D$55),D$56,P495)</f>
        <v>0.32808988764044944</v>
      </c>
      <c r="R495" s="39">
        <f>IF(AND(Eingabe!$B$37&gt;3,$M495&lt;=E$55),E$56,Q495)</f>
        <v>0.32808988764044944</v>
      </c>
      <c r="S495" s="39">
        <f>IF(AND(Eingabe!$B$37&gt;4,$M495&lt;=F$55),F$56,R495)</f>
        <v>0.32808988764044944</v>
      </c>
      <c r="T495" s="39">
        <f>IF(AND(Eingabe!$B$37&gt;5,$M495&lt;=G$55),G$56,S495)</f>
        <v>0.32808988764044944</v>
      </c>
      <c r="U495" s="17">
        <f t="shared" si="71"/>
        <v>73.329490204060889</v>
      </c>
      <c r="V495" s="17">
        <f t="shared" si="74"/>
        <v>73.329490204063561</v>
      </c>
      <c r="W495" s="17">
        <f t="shared" si="72"/>
        <v>7.3329490204060894</v>
      </c>
      <c r="X495" s="17">
        <f t="shared" si="73"/>
        <v>73.329490204060889</v>
      </c>
    </row>
    <row r="496" spans="11:24" x14ac:dyDescent="0.25">
      <c r="K496" s="70">
        <v>4870</v>
      </c>
      <c r="L496" s="39">
        <f t="shared" si="68"/>
        <v>4870</v>
      </c>
      <c r="M496" s="72">
        <f t="shared" si="69"/>
        <v>0.55593607305936077</v>
      </c>
      <c r="N496" s="72">
        <f t="shared" si="70"/>
        <v>0.12000395561082589</v>
      </c>
      <c r="O496" s="39">
        <f t="shared" si="67"/>
        <v>0.32808988764044944</v>
      </c>
      <c r="P496" s="39">
        <f>IF(AND(Eingabe!$B$37&gt;1,$M496&lt;=C$55),C$56,O496)</f>
        <v>0.32808988764044944</v>
      </c>
      <c r="Q496" s="39">
        <f>IF(AND(Eingabe!$B$37&gt;2,$M496&lt;=D$55),D$56,P496)</f>
        <v>0.32808988764044944</v>
      </c>
      <c r="R496" s="39">
        <f>IF(AND(Eingabe!$B$37&gt;3,$M496&lt;=E$55),E$56,Q496)</f>
        <v>0.32808988764044944</v>
      </c>
      <c r="S496" s="39">
        <f>IF(AND(Eingabe!$B$37&gt;4,$M496&lt;=F$55),F$56,R496)</f>
        <v>0.32808988764044944</v>
      </c>
      <c r="T496" s="39">
        <f>IF(AND(Eingabe!$B$37&gt;5,$M496&lt;=G$55),G$56,S496)</f>
        <v>0.32808988764044944</v>
      </c>
      <c r="U496" s="17">
        <f t="shared" si="71"/>
        <v>73.153096228517157</v>
      </c>
      <c r="V496" s="17">
        <f t="shared" si="74"/>
        <v>73.153096228519814</v>
      </c>
      <c r="W496" s="17">
        <f t="shared" si="72"/>
        <v>7.3153096228517152</v>
      </c>
      <c r="X496" s="17">
        <f t="shared" si="73"/>
        <v>73.153096228517157</v>
      </c>
    </row>
    <row r="497" spans="11:24" x14ac:dyDescent="0.25">
      <c r="K497" s="70">
        <v>4880</v>
      </c>
      <c r="L497" s="39">
        <f t="shared" si="68"/>
        <v>4880</v>
      </c>
      <c r="M497" s="72">
        <f t="shared" si="69"/>
        <v>0.55707762557077622</v>
      </c>
      <c r="N497" s="72">
        <f t="shared" si="70"/>
        <v>0.11971508889379101</v>
      </c>
      <c r="O497" s="39">
        <f t="shared" si="67"/>
        <v>0.32808988764044944</v>
      </c>
      <c r="P497" s="39">
        <f>IF(AND(Eingabe!$B$37&gt;1,$M497&lt;=C$55),C$56,O497)</f>
        <v>0.32808988764044944</v>
      </c>
      <c r="Q497" s="39">
        <f>IF(AND(Eingabe!$B$37&gt;2,$M497&lt;=D$55),D$56,P497)</f>
        <v>0.32808988764044944</v>
      </c>
      <c r="R497" s="39">
        <f>IF(AND(Eingabe!$B$37&gt;3,$M497&lt;=E$55),E$56,Q497)</f>
        <v>0.32808988764044944</v>
      </c>
      <c r="S497" s="39">
        <f>IF(AND(Eingabe!$B$37&gt;4,$M497&lt;=F$55),F$56,R497)</f>
        <v>0.32808988764044944</v>
      </c>
      <c r="T497" s="39">
        <f>IF(AND(Eingabe!$B$37&gt;5,$M497&lt;=G$55),G$56,S497)</f>
        <v>0.32808988764044944</v>
      </c>
      <c r="U497" s="17">
        <f t="shared" si="71"/>
        <v>72.977006243475344</v>
      </c>
      <c r="V497" s="17">
        <f t="shared" si="74"/>
        <v>72.97700624347091</v>
      </c>
      <c r="W497" s="17">
        <f t="shared" si="72"/>
        <v>7.2977006243475344</v>
      </c>
      <c r="X497" s="17">
        <f t="shared" si="73"/>
        <v>72.977006243475344</v>
      </c>
    </row>
    <row r="498" spans="11:24" x14ac:dyDescent="0.25">
      <c r="K498" s="70">
        <v>4890</v>
      </c>
      <c r="L498" s="39">
        <f t="shared" si="68"/>
        <v>4890</v>
      </c>
      <c r="M498" s="72">
        <f t="shared" si="69"/>
        <v>0.55821917808219179</v>
      </c>
      <c r="N498" s="72">
        <f t="shared" si="70"/>
        <v>0.11942671897914636</v>
      </c>
      <c r="O498" s="39">
        <f t="shared" si="67"/>
        <v>0.32808988764044944</v>
      </c>
      <c r="P498" s="39">
        <f>IF(AND(Eingabe!$B$37&gt;1,$M498&lt;=C$55),C$56,O498)</f>
        <v>0.32808988764044944</v>
      </c>
      <c r="Q498" s="39">
        <f>IF(AND(Eingabe!$B$37&gt;2,$M498&lt;=D$55),D$56,P498)</f>
        <v>0.32808988764044944</v>
      </c>
      <c r="R498" s="39">
        <f>IF(AND(Eingabe!$B$37&gt;3,$M498&lt;=E$55),E$56,Q498)</f>
        <v>0.32808988764044944</v>
      </c>
      <c r="S498" s="39">
        <f>IF(AND(Eingabe!$B$37&gt;4,$M498&lt;=F$55),F$56,R498)</f>
        <v>0.32808988764044944</v>
      </c>
      <c r="T498" s="39">
        <f>IF(AND(Eingabe!$B$37&gt;5,$M498&lt;=G$55),G$56,S498)</f>
        <v>0.32808988764044944</v>
      </c>
      <c r="U498" s="17">
        <f t="shared" si="71"/>
        <v>72.801219103726211</v>
      </c>
      <c r="V498" s="17">
        <f t="shared" si="74"/>
        <v>72.801219103728855</v>
      </c>
      <c r="W498" s="17">
        <f t="shared" si="72"/>
        <v>7.2801219103726211</v>
      </c>
      <c r="X498" s="17">
        <f t="shared" si="73"/>
        <v>72.801219103726211</v>
      </c>
    </row>
    <row r="499" spans="11:24" x14ac:dyDescent="0.25">
      <c r="K499" s="70">
        <v>4900</v>
      </c>
      <c r="L499" s="39">
        <f t="shared" si="68"/>
        <v>4900</v>
      </c>
      <c r="M499" s="72">
        <f t="shared" si="69"/>
        <v>0.55936073059360736</v>
      </c>
      <c r="N499" s="72">
        <f t="shared" si="70"/>
        <v>0.11913884399913521</v>
      </c>
      <c r="O499" s="39">
        <f t="shared" si="67"/>
        <v>0.32808988764044944</v>
      </c>
      <c r="P499" s="39">
        <f>IF(AND(Eingabe!$B$37&gt;1,$M499&lt;=C$55),C$56,O499)</f>
        <v>0.32808988764044944</v>
      </c>
      <c r="Q499" s="39">
        <f>IF(AND(Eingabe!$B$37&gt;2,$M499&lt;=D$55),D$56,P499)</f>
        <v>0.32808988764044944</v>
      </c>
      <c r="R499" s="39">
        <f>IF(AND(Eingabe!$B$37&gt;3,$M499&lt;=E$55),E$56,Q499)</f>
        <v>0.32808988764044944</v>
      </c>
      <c r="S499" s="39">
        <f>IF(AND(Eingabe!$B$37&gt;4,$M499&lt;=F$55),F$56,R499)</f>
        <v>0.32808988764044944</v>
      </c>
      <c r="T499" s="39">
        <f>IF(AND(Eingabe!$B$37&gt;5,$M499&lt;=G$55),G$56,S499)</f>
        <v>0.32808988764044944</v>
      </c>
      <c r="U499" s="17">
        <f t="shared" si="71"/>
        <v>72.625733670705714</v>
      </c>
      <c r="V499" s="17">
        <f t="shared" si="74"/>
        <v>72.625733670708357</v>
      </c>
      <c r="W499" s="17">
        <f t="shared" si="72"/>
        <v>7.262573367070571</v>
      </c>
      <c r="X499" s="17">
        <f t="shared" si="73"/>
        <v>72.625733670705714</v>
      </c>
    </row>
    <row r="500" spans="11:24" x14ac:dyDescent="0.25">
      <c r="K500" s="70">
        <v>4910</v>
      </c>
      <c r="L500" s="39">
        <f t="shared" si="68"/>
        <v>4910</v>
      </c>
      <c r="M500" s="72">
        <f t="shared" si="69"/>
        <v>0.56050228310502281</v>
      </c>
      <c r="N500" s="72">
        <f t="shared" si="70"/>
        <v>0.11885146209681696</v>
      </c>
      <c r="O500" s="39">
        <f t="shared" si="67"/>
        <v>0.32808988764044944</v>
      </c>
      <c r="P500" s="39">
        <f>IF(AND(Eingabe!$B$37&gt;1,$M500&lt;=C$55),C$56,O500)</f>
        <v>0.32808988764044944</v>
      </c>
      <c r="Q500" s="39">
        <f>IF(AND(Eingabe!$B$37&gt;2,$M500&lt;=D$55),D$56,P500)</f>
        <v>0.32808988764044944</v>
      </c>
      <c r="R500" s="39">
        <f>IF(AND(Eingabe!$B$37&gt;3,$M500&lt;=E$55),E$56,Q500)</f>
        <v>0.32808988764044944</v>
      </c>
      <c r="S500" s="39">
        <f>IF(AND(Eingabe!$B$37&gt;4,$M500&lt;=F$55),F$56,R500)</f>
        <v>0.32808988764044944</v>
      </c>
      <c r="T500" s="39">
        <f>IF(AND(Eingabe!$B$37&gt;5,$M500&lt;=G$55),G$56,S500)</f>
        <v>0.32808988764044944</v>
      </c>
      <c r="U500" s="17">
        <f t="shared" si="71"/>
        <v>72.450548812443216</v>
      </c>
      <c r="V500" s="17">
        <f t="shared" si="74"/>
        <v>72.450548812438825</v>
      </c>
      <c r="W500" s="17">
        <f t="shared" si="72"/>
        <v>7.2450548812443216</v>
      </c>
      <c r="X500" s="17">
        <f t="shared" si="73"/>
        <v>72.450548812443216</v>
      </c>
    </row>
    <row r="501" spans="11:24" x14ac:dyDescent="0.25">
      <c r="K501" s="70">
        <v>4920</v>
      </c>
      <c r="L501" s="39">
        <f t="shared" si="68"/>
        <v>4920</v>
      </c>
      <c r="M501" s="72">
        <f t="shared" si="69"/>
        <v>0.56164383561643838</v>
      </c>
      <c r="N501" s="72">
        <f t="shared" si="70"/>
        <v>0.11856457142598276</v>
      </c>
      <c r="O501" s="39">
        <f t="shared" si="67"/>
        <v>0.32808988764044944</v>
      </c>
      <c r="P501" s="39">
        <f>IF(AND(Eingabe!$B$37&gt;1,$M501&lt;=C$55),C$56,O501)</f>
        <v>0.32808988764044944</v>
      </c>
      <c r="Q501" s="39">
        <f>IF(AND(Eingabe!$B$37&gt;2,$M501&lt;=D$55),D$56,P501)</f>
        <v>0.32808988764044944</v>
      </c>
      <c r="R501" s="39">
        <f>IF(AND(Eingabe!$B$37&gt;3,$M501&lt;=E$55),E$56,Q501)</f>
        <v>0.32808988764044944</v>
      </c>
      <c r="S501" s="39">
        <f>IF(AND(Eingabe!$B$37&gt;4,$M501&lt;=F$55),F$56,R501)</f>
        <v>0.32808988764044944</v>
      </c>
      <c r="T501" s="39">
        <f>IF(AND(Eingabe!$B$37&gt;5,$M501&lt;=G$55),G$56,S501)</f>
        <v>0.32808988764044944</v>
      </c>
      <c r="U501" s="17">
        <f t="shared" si="71"/>
        <v>72.275663403510038</v>
      </c>
      <c r="V501" s="17">
        <f t="shared" si="74"/>
        <v>72.275663403512667</v>
      </c>
      <c r="W501" s="17">
        <f t="shared" si="72"/>
        <v>7.2275663403510038</v>
      </c>
      <c r="X501" s="17">
        <f t="shared" si="73"/>
        <v>72.275663403510038</v>
      </c>
    </row>
    <row r="502" spans="11:24" x14ac:dyDescent="0.25">
      <c r="K502" s="70">
        <v>4930</v>
      </c>
      <c r="L502" s="39">
        <f t="shared" si="68"/>
        <v>4930</v>
      </c>
      <c r="M502" s="72">
        <f t="shared" si="69"/>
        <v>0.56278538812785384</v>
      </c>
      <c r="N502" s="72">
        <f t="shared" si="70"/>
        <v>0.11827817015107178</v>
      </c>
      <c r="O502" s="39">
        <f t="shared" si="67"/>
        <v>0.32808988764044944</v>
      </c>
      <c r="P502" s="39">
        <f>IF(AND(Eingabe!$B$37&gt;1,$M502&lt;=C$55),C$56,O502)</f>
        <v>0.32808988764044944</v>
      </c>
      <c r="Q502" s="39">
        <f>IF(AND(Eingabe!$B$37&gt;2,$M502&lt;=D$55),D$56,P502)</f>
        <v>0.32808988764044944</v>
      </c>
      <c r="R502" s="39">
        <f>IF(AND(Eingabe!$B$37&gt;3,$M502&lt;=E$55),E$56,Q502)</f>
        <v>0.32808988764044944</v>
      </c>
      <c r="S502" s="39">
        <f>IF(AND(Eingabe!$B$37&gt;4,$M502&lt;=F$55),F$56,R502)</f>
        <v>0.32808988764044944</v>
      </c>
      <c r="T502" s="39">
        <f>IF(AND(Eingabe!$B$37&gt;5,$M502&lt;=G$55),G$56,S502)</f>
        <v>0.32808988764044944</v>
      </c>
      <c r="U502" s="17">
        <f t="shared" si="71"/>
        <v>72.101076324968417</v>
      </c>
      <c r="V502" s="17">
        <f t="shared" si="74"/>
        <v>72.101076324964026</v>
      </c>
      <c r="W502" s="17">
        <f t="shared" si="72"/>
        <v>7.2101076324968414</v>
      </c>
      <c r="X502" s="17">
        <f t="shared" si="73"/>
        <v>72.101076324968417</v>
      </c>
    </row>
    <row r="503" spans="11:24" x14ac:dyDescent="0.25">
      <c r="K503" s="70">
        <v>4940</v>
      </c>
      <c r="L503" s="39">
        <f t="shared" si="68"/>
        <v>4940</v>
      </c>
      <c r="M503" s="72">
        <f t="shared" si="69"/>
        <v>0.5639269406392694</v>
      </c>
      <c r="N503" s="72">
        <f t="shared" si="70"/>
        <v>0.11799225644708777</v>
      </c>
      <c r="O503" s="39">
        <f t="shared" si="67"/>
        <v>0.32808988764044944</v>
      </c>
      <c r="P503" s="39">
        <f>IF(AND(Eingabe!$B$37&gt;1,$M503&lt;=C$55),C$56,O503)</f>
        <v>0.32808988764044944</v>
      </c>
      <c r="Q503" s="39">
        <f>IF(AND(Eingabe!$B$37&gt;2,$M503&lt;=D$55),D$56,P503)</f>
        <v>0.32808988764044944</v>
      </c>
      <c r="R503" s="39">
        <f>IF(AND(Eingabe!$B$37&gt;3,$M503&lt;=E$55),E$56,Q503)</f>
        <v>0.32808988764044944</v>
      </c>
      <c r="S503" s="39">
        <f>IF(AND(Eingabe!$B$37&gt;4,$M503&lt;=F$55),F$56,R503)</f>
        <v>0.32808988764044944</v>
      </c>
      <c r="T503" s="39">
        <f>IF(AND(Eingabe!$B$37&gt;5,$M503&lt;=G$55),G$56,S503)</f>
        <v>0.32808988764044944</v>
      </c>
      <c r="U503" s="17">
        <f t="shared" si="71"/>
        <v>71.926786464320628</v>
      </c>
      <c r="V503" s="17">
        <f t="shared" si="74"/>
        <v>71.926786464323257</v>
      </c>
      <c r="W503" s="17">
        <f t="shared" si="72"/>
        <v>7.1926786464320633</v>
      </c>
      <c r="X503" s="17">
        <f t="shared" si="73"/>
        <v>71.926786464320628</v>
      </c>
    </row>
    <row r="504" spans="11:24" x14ac:dyDescent="0.25">
      <c r="K504" s="70">
        <v>4950</v>
      </c>
      <c r="L504" s="39">
        <f t="shared" si="68"/>
        <v>4950</v>
      </c>
      <c r="M504" s="72">
        <f t="shared" si="69"/>
        <v>0.56506849315068497</v>
      </c>
      <c r="N504" s="72">
        <f t="shared" si="70"/>
        <v>0.11770682849951775</v>
      </c>
      <c r="O504" s="39">
        <f t="shared" si="67"/>
        <v>0.32808988764044944</v>
      </c>
      <c r="P504" s="39">
        <f>IF(AND(Eingabe!$B$37&gt;1,$M504&lt;=C$55),C$56,O504)</f>
        <v>0.32808988764044944</v>
      </c>
      <c r="Q504" s="39">
        <f>IF(AND(Eingabe!$B$37&gt;2,$M504&lt;=D$55),D$56,P504)</f>
        <v>0.32808988764044944</v>
      </c>
      <c r="R504" s="39">
        <f>IF(AND(Eingabe!$B$37&gt;3,$M504&lt;=E$55),E$56,Q504)</f>
        <v>0.32808988764044944</v>
      </c>
      <c r="S504" s="39">
        <f>IF(AND(Eingabe!$B$37&gt;4,$M504&lt;=F$55),F$56,R504)</f>
        <v>0.32808988764044944</v>
      </c>
      <c r="T504" s="39">
        <f>IF(AND(Eingabe!$B$37&gt;5,$M504&lt;=G$55),G$56,S504)</f>
        <v>0.32808988764044944</v>
      </c>
      <c r="U504" s="17">
        <f t="shared" si="71"/>
        <v>71.752792715459449</v>
      </c>
      <c r="V504" s="17">
        <f t="shared" si="74"/>
        <v>71.752792715462064</v>
      </c>
      <c r="W504" s="17">
        <f t="shared" si="72"/>
        <v>7.1752792715459446</v>
      </c>
      <c r="X504" s="17">
        <f t="shared" si="73"/>
        <v>71.752792715459449</v>
      </c>
    </row>
    <row r="505" spans="11:24" x14ac:dyDescent="0.25">
      <c r="K505" s="70">
        <v>4960</v>
      </c>
      <c r="L505" s="39">
        <f t="shared" si="68"/>
        <v>4960</v>
      </c>
      <c r="M505" s="72">
        <f t="shared" si="69"/>
        <v>0.56621004566210043</v>
      </c>
      <c r="N505" s="72">
        <f t="shared" si="70"/>
        <v>0.11742188450425073</v>
      </c>
      <c r="O505" s="39">
        <f t="shared" si="67"/>
        <v>0.32808988764044944</v>
      </c>
      <c r="P505" s="39">
        <f>IF(AND(Eingabe!$B$37&gt;1,$M505&lt;=C$55),C$56,O505)</f>
        <v>0.32808988764044944</v>
      </c>
      <c r="Q505" s="39">
        <f>IF(AND(Eingabe!$B$37&gt;2,$M505&lt;=D$55),D$56,P505)</f>
        <v>0.32808988764044944</v>
      </c>
      <c r="R505" s="39">
        <f>IF(AND(Eingabe!$B$37&gt;3,$M505&lt;=E$55),E$56,Q505)</f>
        <v>0.32808988764044944</v>
      </c>
      <c r="S505" s="39">
        <f>IF(AND(Eingabe!$B$37&gt;4,$M505&lt;=F$55),F$56,R505)</f>
        <v>0.32808988764044944</v>
      </c>
      <c r="T505" s="39">
        <f>IF(AND(Eingabe!$B$37&gt;5,$M505&lt;=G$55),G$56,S505)</f>
        <v>0.32808988764044944</v>
      </c>
      <c r="U505" s="17">
        <f t="shared" si="71"/>
        <v>71.579093978618602</v>
      </c>
      <c r="V505" s="17">
        <f t="shared" si="74"/>
        <v>71.579093978614253</v>
      </c>
      <c r="W505" s="17">
        <f t="shared" si="72"/>
        <v>7.15790939786186</v>
      </c>
      <c r="X505" s="17">
        <f t="shared" si="73"/>
        <v>71.579093978618602</v>
      </c>
    </row>
    <row r="506" spans="11:24" x14ac:dyDescent="0.25">
      <c r="K506" s="70">
        <v>4970</v>
      </c>
      <c r="L506" s="39">
        <f t="shared" si="68"/>
        <v>4970</v>
      </c>
      <c r="M506" s="72">
        <f t="shared" si="69"/>
        <v>0.56735159817351599</v>
      </c>
      <c r="N506" s="72">
        <f t="shared" si="70"/>
        <v>0.11713742266749627</v>
      </c>
      <c r="O506" s="39">
        <f t="shared" si="67"/>
        <v>0.32808988764044944</v>
      </c>
      <c r="P506" s="39">
        <f>IF(AND(Eingabe!$B$37&gt;1,$M506&lt;=C$55),C$56,O506)</f>
        <v>0.32808988764044944</v>
      </c>
      <c r="Q506" s="39">
        <f>IF(AND(Eingabe!$B$37&gt;2,$M506&lt;=D$55),D$56,P506)</f>
        <v>0.32808988764044944</v>
      </c>
      <c r="R506" s="39">
        <f>IF(AND(Eingabe!$B$37&gt;3,$M506&lt;=E$55),E$56,Q506)</f>
        <v>0.32808988764044944</v>
      </c>
      <c r="S506" s="39">
        <f>IF(AND(Eingabe!$B$37&gt;4,$M506&lt;=F$55),F$56,R506)</f>
        <v>0.32808988764044944</v>
      </c>
      <c r="T506" s="39">
        <f>IF(AND(Eingabe!$B$37&gt;5,$M506&lt;=G$55),G$56,S506)</f>
        <v>0.32808988764044944</v>
      </c>
      <c r="U506" s="17">
        <f t="shared" si="71"/>
        <v>71.405689160323064</v>
      </c>
      <c r="V506" s="17">
        <f t="shared" si="74"/>
        <v>71.405689160325664</v>
      </c>
      <c r="W506" s="17">
        <f t="shared" si="72"/>
        <v>7.1405689160323069</v>
      </c>
      <c r="X506" s="17">
        <f t="shared" si="73"/>
        <v>71.405689160323064</v>
      </c>
    </row>
    <row r="507" spans="11:24" x14ac:dyDescent="0.25">
      <c r="K507" s="70">
        <v>4980</v>
      </c>
      <c r="L507" s="39">
        <f t="shared" si="68"/>
        <v>4980</v>
      </c>
      <c r="M507" s="72">
        <f t="shared" si="69"/>
        <v>0.56849315068493156</v>
      </c>
      <c r="N507" s="72">
        <f t="shared" si="70"/>
        <v>0.1168534412057064</v>
      </c>
      <c r="O507" s="39">
        <f t="shared" si="67"/>
        <v>0.32808988764044944</v>
      </c>
      <c r="P507" s="39">
        <f>IF(AND(Eingabe!$B$37&gt;1,$M507&lt;=C$55),C$56,O507)</f>
        <v>0.32808988764044944</v>
      </c>
      <c r="Q507" s="39">
        <f>IF(AND(Eingabe!$B$37&gt;2,$M507&lt;=D$55),D$56,P507)</f>
        <v>0.32808988764044944</v>
      </c>
      <c r="R507" s="39">
        <f>IF(AND(Eingabe!$B$37&gt;3,$M507&lt;=E$55),E$56,Q507)</f>
        <v>0.32808988764044944</v>
      </c>
      <c r="S507" s="39">
        <f>IF(AND(Eingabe!$B$37&gt;4,$M507&lt;=F$55),F$56,R507)</f>
        <v>0.32808988764044944</v>
      </c>
      <c r="T507" s="39">
        <f>IF(AND(Eingabe!$B$37&gt;5,$M507&lt;=G$55),G$56,S507)</f>
        <v>0.32808988764044944</v>
      </c>
      <c r="U507" s="17">
        <f t="shared" si="71"/>
        <v>71.232577173341568</v>
      </c>
      <c r="V507" s="17">
        <f t="shared" si="74"/>
        <v>71.232577173344168</v>
      </c>
      <c r="W507" s="17">
        <f t="shared" si="72"/>
        <v>7.1232577173341571</v>
      </c>
      <c r="X507" s="17">
        <f t="shared" si="73"/>
        <v>71.232577173341568</v>
      </c>
    </row>
    <row r="508" spans="11:24" x14ac:dyDescent="0.25">
      <c r="K508" s="70">
        <v>4990</v>
      </c>
      <c r="L508" s="39">
        <f t="shared" si="68"/>
        <v>4990</v>
      </c>
      <c r="M508" s="72">
        <f t="shared" si="69"/>
        <v>0.56963470319634701</v>
      </c>
      <c r="N508" s="72">
        <f t="shared" si="70"/>
        <v>0.11656993834549501</v>
      </c>
      <c r="O508" s="39">
        <f t="shared" si="67"/>
        <v>0.32808988764044944</v>
      </c>
      <c r="P508" s="39">
        <f>IF(AND(Eingabe!$B$37&gt;1,$M508&lt;=C$55),C$56,O508)</f>
        <v>0.32808988764044944</v>
      </c>
      <c r="Q508" s="39">
        <f>IF(AND(Eingabe!$B$37&gt;2,$M508&lt;=D$55),D$56,P508)</f>
        <v>0.32808988764044944</v>
      </c>
      <c r="R508" s="39">
        <f>IF(AND(Eingabe!$B$37&gt;3,$M508&lt;=E$55),E$56,Q508)</f>
        <v>0.32808988764044944</v>
      </c>
      <c r="S508" s="39">
        <f>IF(AND(Eingabe!$B$37&gt;4,$M508&lt;=F$55),F$56,R508)</f>
        <v>0.32808988764044944</v>
      </c>
      <c r="T508" s="39">
        <f>IF(AND(Eingabe!$B$37&gt;5,$M508&lt;=G$55),G$56,S508)</f>
        <v>0.32808988764044944</v>
      </c>
      <c r="U508" s="17">
        <f t="shared" si="71"/>
        <v>71.05975693663737</v>
      </c>
      <c r="V508" s="17">
        <f t="shared" si="74"/>
        <v>71.05975693663305</v>
      </c>
      <c r="W508" s="17">
        <f>N508*$B$8</f>
        <v>7.105975693663737</v>
      </c>
      <c r="X508" s="17">
        <f t="shared" si="73"/>
        <v>71.05975693663737</v>
      </c>
    </row>
    <row r="509" spans="11:24" x14ac:dyDescent="0.25">
      <c r="K509" s="70">
        <v>5000</v>
      </c>
      <c r="L509" s="39">
        <f t="shared" si="68"/>
        <v>5000</v>
      </c>
      <c r="M509" s="72">
        <f t="shared" si="69"/>
        <v>0.57077625570776258</v>
      </c>
      <c r="N509" s="72">
        <f t="shared" si="70"/>
        <v>0.11628691232356125</v>
      </c>
      <c r="O509" s="39">
        <f t="shared" si="67"/>
        <v>0.32808988764044944</v>
      </c>
      <c r="P509" s="39">
        <f>IF(AND(Eingabe!$B$37&gt;1,$M509&lt;=C$55),C$56,O509)</f>
        <v>0.32808988764044944</v>
      </c>
      <c r="Q509" s="39">
        <f>IF(AND(Eingabe!$B$37&gt;2,$M509&lt;=D$55),D$56,P509)</f>
        <v>0.32808988764044944</v>
      </c>
      <c r="R509" s="39">
        <f>IF(AND(Eingabe!$B$37&gt;3,$M509&lt;=E$55),E$56,Q509)</f>
        <v>0.32808988764044944</v>
      </c>
      <c r="S509" s="39">
        <f>IF(AND(Eingabe!$B$37&gt;4,$M509&lt;=F$55),F$56,R509)</f>
        <v>0.32808988764044944</v>
      </c>
      <c r="T509" s="39">
        <f>IF(AND(Eingabe!$B$37&gt;5,$M509&lt;=G$55),G$56,S509)</f>
        <v>0.32808988764044944</v>
      </c>
      <c r="U509" s="17">
        <f t="shared" si="71"/>
        <v>70.887227375321586</v>
      </c>
      <c r="V509" s="17">
        <f t="shared" si="74"/>
        <v>70.887227375324173</v>
      </c>
      <c r="W509" s="17">
        <f>N509*$B$8</f>
        <v>7.0887227375321586</v>
      </c>
      <c r="X509" s="17">
        <f t="shared" si="73"/>
        <v>70.887227375321586</v>
      </c>
    </row>
    <row r="510" spans="11:24" x14ac:dyDescent="0.25">
      <c r="K510" s="70">
        <v>5010</v>
      </c>
      <c r="L510" s="39">
        <f t="shared" si="68"/>
        <v>5010</v>
      </c>
      <c r="M510" s="72">
        <f t="shared" si="69"/>
        <v>0.57191780821917804</v>
      </c>
      <c r="N510" s="72">
        <f t="shared" si="70"/>
        <v>0.11600436138661108</v>
      </c>
      <c r="O510" s="39">
        <f t="shared" si="67"/>
        <v>0.32808988764044944</v>
      </c>
      <c r="P510" s="39">
        <f>IF(AND(Eingabe!$B$37&gt;1,$M510&lt;=C$55),C$56,O510)</f>
        <v>0.32808988764044944</v>
      </c>
      <c r="Q510" s="39">
        <f>IF(AND(Eingabe!$B$37&gt;2,$M510&lt;=D$55),D$56,P510)</f>
        <v>0.32808988764044944</v>
      </c>
      <c r="R510" s="39">
        <f>IF(AND(Eingabe!$B$37&gt;3,$M510&lt;=E$55),E$56,Q510)</f>
        <v>0.32808988764044944</v>
      </c>
      <c r="S510" s="39">
        <f>IF(AND(Eingabe!$B$37&gt;4,$M510&lt;=F$55),F$56,R510)</f>
        <v>0.32808988764044944</v>
      </c>
      <c r="T510" s="39">
        <f>IF(AND(Eingabe!$B$37&gt;5,$M510&lt;=G$55),G$56,S510)</f>
        <v>0.32808988764044944</v>
      </c>
      <c r="U510" s="17">
        <f t="shared" si="71"/>
        <v>70.714987420605382</v>
      </c>
      <c r="V510" s="17">
        <f t="shared" si="74"/>
        <v>70.714987420601091</v>
      </c>
      <c r="W510" s="17">
        <f t="shared" si="72"/>
        <v>7.0714987420605384</v>
      </c>
      <c r="X510" s="17">
        <f t="shared" si="73"/>
        <v>70.714987420605382</v>
      </c>
    </row>
    <row r="511" spans="11:24" x14ac:dyDescent="0.25">
      <c r="K511" s="70">
        <v>5020</v>
      </c>
      <c r="L511" s="39">
        <f t="shared" si="68"/>
        <v>5020</v>
      </c>
      <c r="M511" s="72">
        <f t="shared" si="69"/>
        <v>0.5730593607305936</v>
      </c>
      <c r="N511" s="72">
        <f t="shared" si="70"/>
        <v>0.11572228379128058</v>
      </c>
      <c r="O511" s="39">
        <f t="shared" si="67"/>
        <v>0.32808988764044944</v>
      </c>
      <c r="P511" s="39">
        <f>IF(AND(Eingabe!$B$37&gt;1,$M511&lt;=C$55),C$56,O511)</f>
        <v>0.32808988764044944</v>
      </c>
      <c r="Q511" s="39">
        <f>IF(AND(Eingabe!$B$37&gt;2,$M511&lt;=D$55),D$56,P511)</f>
        <v>0.32808988764044944</v>
      </c>
      <c r="R511" s="39">
        <f>IF(AND(Eingabe!$B$37&gt;3,$M511&lt;=E$55),E$56,Q511)</f>
        <v>0.32808988764044944</v>
      </c>
      <c r="S511" s="39">
        <f>IF(AND(Eingabe!$B$37&gt;4,$M511&lt;=F$55),F$56,R511)</f>
        <v>0.32808988764044944</v>
      </c>
      <c r="T511" s="39">
        <f>IF(AND(Eingabe!$B$37&gt;5,$M511&lt;=G$55),G$56,S511)</f>
        <v>0.32808988764044944</v>
      </c>
      <c r="U511" s="17">
        <f t="shared" si="71"/>
        <v>70.543036009753223</v>
      </c>
      <c r="V511" s="17">
        <f t="shared" si="74"/>
        <v>70.543036009755795</v>
      </c>
      <c r="W511" s="17">
        <f t="shared" si="72"/>
        <v>7.0543036009753228</v>
      </c>
      <c r="X511" s="17">
        <f t="shared" si="73"/>
        <v>70.543036009753223</v>
      </c>
    </row>
    <row r="512" spans="11:24" x14ac:dyDescent="0.25">
      <c r="K512" s="70">
        <v>5030</v>
      </c>
      <c r="L512" s="39">
        <f t="shared" si="68"/>
        <v>5030</v>
      </c>
      <c r="M512" s="72">
        <f t="shared" si="69"/>
        <v>0.57420091324200917</v>
      </c>
      <c r="N512" s="72">
        <f t="shared" si="70"/>
        <v>0.11544067780406142</v>
      </c>
      <c r="O512" s="39">
        <f t="shared" si="67"/>
        <v>0.32808988764044944</v>
      </c>
      <c r="P512" s="39">
        <f>IF(AND(Eingabe!$B$37&gt;1,$M512&lt;=C$55),C$56,O512)</f>
        <v>0.32808988764044944</v>
      </c>
      <c r="Q512" s="39">
        <f>IF(AND(Eingabe!$B$37&gt;2,$M512&lt;=D$55),D$56,P512)</f>
        <v>0.32808988764044944</v>
      </c>
      <c r="R512" s="39">
        <f>IF(AND(Eingabe!$B$37&gt;3,$M512&lt;=E$55),E$56,Q512)</f>
        <v>0.32808988764044944</v>
      </c>
      <c r="S512" s="39">
        <f>IF(AND(Eingabe!$B$37&gt;4,$M512&lt;=F$55),F$56,R512)</f>
        <v>0.32808988764044944</v>
      </c>
      <c r="T512" s="39">
        <f>IF(AND(Eingabe!$B$37&gt;5,$M512&lt;=G$55),G$56,S512)</f>
        <v>0.32808988764044944</v>
      </c>
      <c r="U512" s="17">
        <f t="shared" si="71"/>
        <v>70.371372086037439</v>
      </c>
      <c r="V512" s="17">
        <f t="shared" si="74"/>
        <v>70.371372086039997</v>
      </c>
      <c r="W512" s="17">
        <f t="shared" si="72"/>
        <v>7.0371372086037445</v>
      </c>
      <c r="X512" s="17">
        <f t="shared" si="73"/>
        <v>70.371372086037439</v>
      </c>
    </row>
    <row r="513" spans="11:24" x14ac:dyDescent="0.25">
      <c r="K513" s="70">
        <v>5040</v>
      </c>
      <c r="L513" s="39">
        <f t="shared" si="68"/>
        <v>5040</v>
      </c>
      <c r="M513" s="72">
        <f t="shared" si="69"/>
        <v>0.57534246575342463</v>
      </c>
      <c r="N513" s="72">
        <f t="shared" si="70"/>
        <v>0.11515954170122389</v>
      </c>
      <c r="O513" s="39">
        <f t="shared" si="67"/>
        <v>0.32808988764044944</v>
      </c>
      <c r="P513" s="39">
        <f>IF(AND(Eingabe!$B$37&gt;1,$M513&lt;=C$55),C$56,O513)</f>
        <v>0.32808988764044944</v>
      </c>
      <c r="Q513" s="39">
        <f>IF(AND(Eingabe!$B$37&gt;2,$M513&lt;=D$55),D$56,P513)</f>
        <v>0.32808988764044944</v>
      </c>
      <c r="R513" s="39">
        <f>IF(AND(Eingabe!$B$37&gt;3,$M513&lt;=E$55),E$56,Q513)</f>
        <v>0.32808988764044944</v>
      </c>
      <c r="S513" s="39">
        <f>IF(AND(Eingabe!$B$37&gt;4,$M513&lt;=F$55),F$56,R513)</f>
        <v>0.32808988764044944</v>
      </c>
      <c r="T513" s="39">
        <f>IF(AND(Eingabe!$B$37&gt;5,$M513&lt;=G$55),G$56,S513)</f>
        <v>0.32808988764044944</v>
      </c>
      <c r="U513" s="17">
        <f t="shared" si="71"/>
        <v>70.199994598691276</v>
      </c>
      <c r="V513" s="17">
        <f t="shared" si="74"/>
        <v>70.199994598687013</v>
      </c>
      <c r="W513" s="17">
        <f t="shared" si="72"/>
        <v>7.019999459869128</v>
      </c>
      <c r="X513" s="17">
        <f t="shared" si="73"/>
        <v>70.199994598691276</v>
      </c>
    </row>
    <row r="514" spans="11:24" x14ac:dyDescent="0.25">
      <c r="K514" s="70">
        <v>5050</v>
      </c>
      <c r="L514" s="39">
        <f t="shared" si="68"/>
        <v>5050</v>
      </c>
      <c r="M514" s="72">
        <f t="shared" si="69"/>
        <v>0.57648401826484019</v>
      </c>
      <c r="N514" s="72">
        <f t="shared" si="70"/>
        <v>0.11487887376874351</v>
      </c>
      <c r="O514" s="39">
        <f t="shared" si="67"/>
        <v>0.32808988764044944</v>
      </c>
      <c r="P514" s="39">
        <f>IF(AND(Eingabe!$B$37&gt;1,$M514&lt;=C$55),C$56,O514)</f>
        <v>0.32808988764044944</v>
      </c>
      <c r="Q514" s="39">
        <f>IF(AND(Eingabe!$B$37&gt;2,$M514&lt;=D$55),D$56,P514)</f>
        <v>0.32808988764044944</v>
      </c>
      <c r="R514" s="39">
        <f>IF(AND(Eingabe!$B$37&gt;3,$M514&lt;=E$55),E$56,Q514)</f>
        <v>0.32808988764044944</v>
      </c>
      <c r="S514" s="39">
        <f>IF(AND(Eingabe!$B$37&gt;4,$M514&lt;=F$55),F$56,R514)</f>
        <v>0.32808988764044944</v>
      </c>
      <c r="T514" s="39">
        <f>IF(AND(Eingabe!$B$37&gt;5,$M514&lt;=G$55),G$56,S514)</f>
        <v>0.32808988764044944</v>
      </c>
      <c r="U514" s="17">
        <f t="shared" si="71"/>
        <v>70.028902502864184</v>
      </c>
      <c r="V514" s="17">
        <f t="shared" si="74"/>
        <v>70.028902502866742</v>
      </c>
      <c r="W514" s="17">
        <f t="shared" si="72"/>
        <v>7.002890250286419</v>
      </c>
      <c r="X514" s="17">
        <f t="shared" si="73"/>
        <v>70.028902502864184</v>
      </c>
    </row>
    <row r="515" spans="11:24" x14ac:dyDescent="0.25">
      <c r="K515" s="70">
        <v>5060</v>
      </c>
      <c r="L515" s="39">
        <f t="shared" si="68"/>
        <v>5060</v>
      </c>
      <c r="M515" s="72">
        <f t="shared" si="69"/>
        <v>0.57762557077625576</v>
      </c>
      <c r="N515" s="72">
        <f t="shared" si="70"/>
        <v>0.1145986723022272</v>
      </c>
      <c r="O515" s="39">
        <f t="shared" si="67"/>
        <v>0.32808988764044944</v>
      </c>
      <c r="P515" s="39">
        <f>IF(AND(Eingabe!$B$37&gt;1,$M515&lt;=C$55),C$56,O515)</f>
        <v>0.32808988764044944</v>
      </c>
      <c r="Q515" s="39">
        <f>IF(AND(Eingabe!$B$37&gt;2,$M515&lt;=D$55),D$56,P515)</f>
        <v>0.32808988764044944</v>
      </c>
      <c r="R515" s="39">
        <f>IF(AND(Eingabe!$B$37&gt;3,$M515&lt;=E$55),E$56,Q515)</f>
        <v>0.32808988764044944</v>
      </c>
      <c r="S515" s="39">
        <f>IF(AND(Eingabe!$B$37&gt;4,$M515&lt;=F$55),F$56,R515)</f>
        <v>0.32808988764044944</v>
      </c>
      <c r="T515" s="39">
        <f>IF(AND(Eingabe!$B$37&gt;5,$M515&lt;=G$55),G$56,S515)</f>
        <v>0.32808988764044944</v>
      </c>
      <c r="U515" s="17">
        <f t="shared" si="71"/>
        <v>69.858094759576858</v>
      </c>
      <c r="V515" s="17">
        <f t="shared" si="74"/>
        <v>69.858094759579402</v>
      </c>
      <c r="W515" s="17">
        <f t="shared" si="72"/>
        <v>6.9858094759576854</v>
      </c>
      <c r="X515" s="17">
        <f t="shared" si="73"/>
        <v>69.858094759576858</v>
      </c>
    </row>
    <row r="516" spans="11:24" x14ac:dyDescent="0.25">
      <c r="K516" s="70">
        <v>5070</v>
      </c>
      <c r="L516" s="39">
        <f t="shared" si="68"/>
        <v>5070</v>
      </c>
      <c r="M516" s="72">
        <f t="shared" si="69"/>
        <v>0.57876712328767121</v>
      </c>
      <c r="N516" s="72">
        <f t="shared" si="70"/>
        <v>0.11431893560684026</v>
      </c>
      <c r="O516" s="39">
        <f t="shared" si="67"/>
        <v>0.32808988764044944</v>
      </c>
      <c r="P516" s="39">
        <f>IF(AND(Eingabe!$B$37&gt;1,$M516&lt;=C$55),C$56,O516)</f>
        <v>0.32808988764044944</v>
      </c>
      <c r="Q516" s="39">
        <f>IF(AND(Eingabe!$B$37&gt;2,$M516&lt;=D$55),D$56,P516)</f>
        <v>0.32808988764044944</v>
      </c>
      <c r="R516" s="39">
        <f>IF(AND(Eingabe!$B$37&gt;3,$M516&lt;=E$55),E$56,Q516)</f>
        <v>0.32808988764044944</v>
      </c>
      <c r="S516" s="39">
        <f>IF(AND(Eingabe!$B$37&gt;4,$M516&lt;=F$55),F$56,R516)</f>
        <v>0.32808988764044944</v>
      </c>
      <c r="T516" s="39">
        <f>IF(AND(Eingabe!$B$37&gt;5,$M516&lt;=G$55),G$56,S516)</f>
        <v>0.32808988764044944</v>
      </c>
      <c r="U516" s="17">
        <f t="shared" si="71"/>
        <v>69.687570335676597</v>
      </c>
      <c r="V516" s="17">
        <f t="shared" si="74"/>
        <v>69.687570335672362</v>
      </c>
      <c r="W516" s="17">
        <f t="shared" si="72"/>
        <v>6.9687570335676599</v>
      </c>
      <c r="X516" s="17">
        <f t="shared" si="73"/>
        <v>69.687570335676597</v>
      </c>
    </row>
    <row r="517" spans="11:24" x14ac:dyDescent="0.25">
      <c r="K517" s="70">
        <v>5080</v>
      </c>
      <c r="L517" s="39">
        <f t="shared" si="68"/>
        <v>5080</v>
      </c>
      <c r="M517" s="72">
        <f t="shared" si="69"/>
        <v>0.57990867579908678</v>
      </c>
      <c r="N517" s="72">
        <f t="shared" si="70"/>
        <v>0.11403966199723337</v>
      </c>
      <c r="O517" s="39">
        <f t="shared" si="67"/>
        <v>0.32808988764044944</v>
      </c>
      <c r="P517" s="39">
        <f>IF(AND(Eingabe!$B$37&gt;1,$M517&lt;=C$55),C$56,O517)</f>
        <v>0.32808988764044944</v>
      </c>
      <c r="Q517" s="39">
        <f>IF(AND(Eingabe!$B$37&gt;2,$M517&lt;=D$55),D$56,P517)</f>
        <v>0.32808988764044944</v>
      </c>
      <c r="R517" s="39">
        <f>IF(AND(Eingabe!$B$37&gt;3,$M517&lt;=E$55),E$56,Q517)</f>
        <v>0.32808988764044944</v>
      </c>
      <c r="S517" s="39">
        <f>IF(AND(Eingabe!$B$37&gt;4,$M517&lt;=F$55),F$56,R517)</f>
        <v>0.32808988764044944</v>
      </c>
      <c r="T517" s="39">
        <f>IF(AND(Eingabe!$B$37&gt;5,$M517&lt;=G$55),G$56,S517)</f>
        <v>0.32808988764044944</v>
      </c>
      <c r="U517" s="17">
        <f t="shared" si="71"/>
        <v>69.517328203792943</v>
      </c>
      <c r="V517" s="17">
        <f t="shared" si="74"/>
        <v>69.517328203795472</v>
      </c>
      <c r="W517" s="17">
        <f t="shared" si="72"/>
        <v>6.9517328203792941</v>
      </c>
      <c r="X517" s="17">
        <f t="shared" si="73"/>
        <v>69.517328203792943</v>
      </c>
    </row>
    <row r="518" spans="11:24" x14ac:dyDescent="0.25">
      <c r="K518" s="70">
        <v>5090</v>
      </c>
      <c r="L518" s="39">
        <f t="shared" si="68"/>
        <v>5090</v>
      </c>
      <c r="M518" s="72">
        <f t="shared" si="69"/>
        <v>0.58105022831050224</v>
      </c>
      <c r="N518" s="72">
        <f t="shared" si="70"/>
        <v>0.11376084979747203</v>
      </c>
      <c r="O518" s="39">
        <f t="shared" si="67"/>
        <v>0.32808988764044944</v>
      </c>
      <c r="P518" s="39">
        <f>IF(AND(Eingabe!$B$37&gt;1,$M518&lt;=C$55),C$56,O518)</f>
        <v>0.32808988764044944</v>
      </c>
      <c r="Q518" s="39">
        <f>IF(AND(Eingabe!$B$37&gt;2,$M518&lt;=D$55),D$56,P518)</f>
        <v>0.32808988764044944</v>
      </c>
      <c r="R518" s="39">
        <f>IF(AND(Eingabe!$B$37&gt;3,$M518&lt;=E$55),E$56,Q518)</f>
        <v>0.32808988764044944</v>
      </c>
      <c r="S518" s="39">
        <f>IF(AND(Eingabe!$B$37&gt;4,$M518&lt;=F$55),F$56,R518)</f>
        <v>0.32808988764044944</v>
      </c>
      <c r="T518" s="39">
        <f>IF(AND(Eingabe!$B$37&gt;5,$M518&lt;=G$55),G$56,S518)</f>
        <v>0.32808988764044944</v>
      </c>
      <c r="U518" s="17">
        <f t="shared" si="71"/>
        <v>69.347367342294589</v>
      </c>
      <c r="V518" s="17">
        <f t="shared" si="74"/>
        <v>69.347367342290383</v>
      </c>
      <c r="W518" s="17">
        <f t="shared" si="72"/>
        <v>6.9347367342294595</v>
      </c>
      <c r="X518" s="17">
        <f t="shared" si="73"/>
        <v>69.347367342294589</v>
      </c>
    </row>
    <row r="519" spans="11:24" x14ac:dyDescent="0.25">
      <c r="K519" s="70">
        <v>5100</v>
      </c>
      <c r="L519" s="39">
        <f t="shared" si="68"/>
        <v>5100</v>
      </c>
      <c r="M519" s="72">
        <f t="shared" si="69"/>
        <v>0.5821917808219178</v>
      </c>
      <c r="N519" s="72">
        <f t="shared" si="70"/>
        <v>0.11348249734096472</v>
      </c>
      <c r="O519" s="39">
        <f t="shared" si="67"/>
        <v>0.32808988764044944</v>
      </c>
      <c r="P519" s="39">
        <f>IF(AND(Eingabe!$B$37&gt;1,$M519&lt;=C$55),C$56,O519)</f>
        <v>0.32808988764044944</v>
      </c>
      <c r="Q519" s="39">
        <f>IF(AND(Eingabe!$B$37&gt;2,$M519&lt;=D$55),D$56,P519)</f>
        <v>0.32808988764044944</v>
      </c>
      <c r="R519" s="39">
        <f>IF(AND(Eingabe!$B$37&gt;3,$M519&lt;=E$55),E$56,Q519)</f>
        <v>0.32808988764044944</v>
      </c>
      <c r="S519" s="39">
        <f>IF(AND(Eingabe!$B$37&gt;4,$M519&lt;=F$55),F$56,R519)</f>
        <v>0.32808988764044944</v>
      </c>
      <c r="T519" s="39">
        <f>IF(AND(Eingabe!$B$37&gt;5,$M519&lt;=G$55),G$56,S519)</f>
        <v>0.32808988764044944</v>
      </c>
      <c r="U519" s="17">
        <f t="shared" si="71"/>
        <v>69.177686735245615</v>
      </c>
      <c r="V519" s="17">
        <f t="shared" si="74"/>
        <v>69.17768673524813</v>
      </c>
      <c r="W519" s="17">
        <f t="shared" si="72"/>
        <v>6.917768673524562</v>
      </c>
      <c r="X519" s="17">
        <f t="shared" si="73"/>
        <v>69.177686735245615</v>
      </c>
    </row>
    <row r="520" spans="11:24" x14ac:dyDescent="0.25">
      <c r="K520" s="70">
        <v>5110</v>
      </c>
      <c r="L520" s="39">
        <f t="shared" si="68"/>
        <v>5110</v>
      </c>
      <c r="M520" s="72">
        <f t="shared" si="69"/>
        <v>0.58333333333333337</v>
      </c>
      <c r="N520" s="72">
        <f t="shared" si="70"/>
        <v>0.11320460297039281</v>
      </c>
      <c r="O520" s="39">
        <f t="shared" si="67"/>
        <v>0.32808988764044944</v>
      </c>
      <c r="P520" s="39">
        <f>IF(AND(Eingabe!$B$37&gt;1,$M520&lt;=C$55),C$56,O520)</f>
        <v>0.32808988764044944</v>
      </c>
      <c r="Q520" s="39">
        <f>IF(AND(Eingabe!$B$37&gt;2,$M520&lt;=D$55),D$56,P520)</f>
        <v>0.32808988764044944</v>
      </c>
      <c r="R520" s="39">
        <f>IF(AND(Eingabe!$B$37&gt;3,$M520&lt;=E$55),E$56,Q520)</f>
        <v>0.32808988764044944</v>
      </c>
      <c r="S520" s="39">
        <f>IF(AND(Eingabe!$B$37&gt;4,$M520&lt;=F$55),F$56,R520)</f>
        <v>0.32808988764044944</v>
      </c>
      <c r="T520" s="39">
        <f>IF(AND(Eingabe!$B$37&gt;5,$M520&lt;=G$55),G$56,S520)</f>
        <v>0.32808988764044944</v>
      </c>
      <c r="U520" s="17">
        <f t="shared" si="71"/>
        <v>69.008285372362735</v>
      </c>
      <c r="V520" s="17">
        <f t="shared" si="74"/>
        <v>69.008285372365265</v>
      </c>
      <c r="W520" s="17">
        <f t="shared" si="72"/>
        <v>6.9008285372362739</v>
      </c>
      <c r="X520" s="17">
        <f t="shared" si="73"/>
        <v>69.008285372362735</v>
      </c>
    </row>
    <row r="521" spans="11:24" x14ac:dyDescent="0.25">
      <c r="K521" s="70">
        <v>5120</v>
      </c>
      <c r="L521" s="39">
        <f t="shared" si="68"/>
        <v>5120</v>
      </c>
      <c r="M521" s="72">
        <f t="shared" si="69"/>
        <v>0.58447488584474883</v>
      </c>
      <c r="N521" s="72">
        <f t="shared" si="70"/>
        <v>0.11292716503764155</v>
      </c>
      <c r="O521" s="39">
        <f t="shared" ref="O521:O584" si="75">IF(K521&lt;$B$51,$B$57,0)</f>
        <v>0.32808988764044944</v>
      </c>
      <c r="P521" s="39">
        <f>IF(AND(Eingabe!$B$37&gt;1,$M521&lt;=C$55),C$56,O521)</f>
        <v>0.32808988764044944</v>
      </c>
      <c r="Q521" s="39">
        <f>IF(AND(Eingabe!$B$37&gt;2,$M521&lt;=D$55),D$56,P521)</f>
        <v>0.32808988764044944</v>
      </c>
      <c r="R521" s="39">
        <f>IF(AND(Eingabe!$B$37&gt;3,$M521&lt;=E$55),E$56,Q521)</f>
        <v>0.32808988764044944</v>
      </c>
      <c r="S521" s="39">
        <f>IF(AND(Eingabe!$B$37&gt;4,$M521&lt;=F$55),F$56,R521)</f>
        <v>0.32808988764044944</v>
      </c>
      <c r="T521" s="39">
        <f>IF(AND(Eingabe!$B$37&gt;5,$M521&lt;=G$55),G$56,S521)</f>
        <v>0.32808988764044944</v>
      </c>
      <c r="U521" s="17">
        <f t="shared" si="71"/>
        <v>68.839162248973281</v>
      </c>
      <c r="V521" s="17">
        <f t="shared" si="74"/>
        <v>68.839162248969089</v>
      </c>
      <c r="W521" s="17">
        <f t="shared" si="72"/>
        <v>6.8839162248973276</v>
      </c>
      <c r="X521" s="17">
        <f t="shared" si="73"/>
        <v>68.839162248973281</v>
      </c>
    </row>
    <row r="522" spans="11:24" x14ac:dyDescent="0.25">
      <c r="K522" s="70">
        <v>5130</v>
      </c>
      <c r="L522" s="39">
        <f t="shared" ref="L522:L585" si="76">IF(K522&gt;$B$10,$B$10,K522)</f>
        <v>5130</v>
      </c>
      <c r="M522" s="72">
        <f t="shared" ref="M522:M585" si="77">L522/$B$10</f>
        <v>0.58561643835616439</v>
      </c>
      <c r="N522" s="72">
        <f t="shared" ref="N522:N585" si="78">IF(M522=1,0,1-$G$11*M522^$G$10)</f>
        <v>0.11265018190373</v>
      </c>
      <c r="O522" s="39">
        <f t="shared" si="75"/>
        <v>0.32808988764044944</v>
      </c>
      <c r="P522" s="39">
        <f>IF(AND(Eingabe!$B$37&gt;1,$M522&lt;=C$55),C$56,O522)</f>
        <v>0.32808988764044944</v>
      </c>
      <c r="Q522" s="39">
        <f>IF(AND(Eingabe!$B$37&gt;2,$M522&lt;=D$55),D$56,P522)</f>
        <v>0.32808988764044944</v>
      </c>
      <c r="R522" s="39">
        <f>IF(AND(Eingabe!$B$37&gt;3,$M522&lt;=E$55),E$56,Q522)</f>
        <v>0.32808988764044944</v>
      </c>
      <c r="S522" s="39">
        <f>IF(AND(Eingabe!$B$37&gt;4,$M522&lt;=F$55),F$56,R522)</f>
        <v>0.32808988764044944</v>
      </c>
      <c r="T522" s="39">
        <f>IF(AND(Eingabe!$B$37&gt;5,$M522&lt;=G$55),G$56,S522)</f>
        <v>0.32808988764044944</v>
      </c>
      <c r="U522" s="17">
        <f t="shared" ref="U522:U585" si="79">N522*$B$8*10</f>
        <v>68.670316365972397</v>
      </c>
      <c r="V522" s="17">
        <f t="shared" si="74"/>
        <v>68.670316365974898</v>
      </c>
      <c r="W522" s="17">
        <f t="shared" ref="W522:W585" si="80">N522*$B$8</f>
        <v>6.8670316365972397</v>
      </c>
      <c r="X522" s="17">
        <f t="shared" ref="X522:X585" si="81">W522*10</f>
        <v>68.670316365972397</v>
      </c>
    </row>
    <row r="523" spans="11:24" x14ac:dyDescent="0.25">
      <c r="K523" s="70">
        <v>5140</v>
      </c>
      <c r="L523" s="39">
        <f t="shared" si="76"/>
        <v>5140</v>
      </c>
      <c r="M523" s="72">
        <f t="shared" si="77"/>
        <v>0.58675799086757996</v>
      </c>
      <c r="N523" s="72">
        <f t="shared" si="78"/>
        <v>0.11237365193874382</v>
      </c>
      <c r="O523" s="39">
        <f t="shared" si="75"/>
        <v>0.32808988764044944</v>
      </c>
      <c r="P523" s="39">
        <f>IF(AND(Eingabe!$B$37&gt;1,$M523&lt;=C$55),C$56,O523)</f>
        <v>0.32808988764044944</v>
      </c>
      <c r="Q523" s="39">
        <f>IF(AND(Eingabe!$B$37&gt;2,$M523&lt;=D$55),D$56,P523)</f>
        <v>0.32808988764044944</v>
      </c>
      <c r="R523" s="39">
        <f>IF(AND(Eingabe!$B$37&gt;3,$M523&lt;=E$55),E$56,Q523)</f>
        <v>0.32808988764044944</v>
      </c>
      <c r="S523" s="39">
        <f>IF(AND(Eingabe!$B$37&gt;4,$M523&lt;=F$55),F$56,R523)</f>
        <v>0.32808988764044944</v>
      </c>
      <c r="T523" s="39">
        <f>IF(AND(Eingabe!$B$37&gt;5,$M523&lt;=G$55),G$56,S523)</f>
        <v>0.32808988764044944</v>
      </c>
      <c r="U523" s="17">
        <f t="shared" si="79"/>
        <v>68.501746729782198</v>
      </c>
      <c r="V523" s="17">
        <f t="shared" ref="V523:V586" si="82">(M523-M522)*$B$10*N523*$B$8</f>
        <v>68.501746729784685</v>
      </c>
      <c r="W523" s="17">
        <f t="shared" si="80"/>
        <v>6.8501746729782198</v>
      </c>
      <c r="X523" s="17">
        <f t="shared" si="81"/>
        <v>68.501746729782198</v>
      </c>
    </row>
    <row r="524" spans="11:24" x14ac:dyDescent="0.25">
      <c r="K524" s="70">
        <v>5150</v>
      </c>
      <c r="L524" s="39">
        <f t="shared" si="76"/>
        <v>5150</v>
      </c>
      <c r="M524" s="72">
        <f t="shared" si="77"/>
        <v>0.58789954337899542</v>
      </c>
      <c r="N524" s="72">
        <f t="shared" si="78"/>
        <v>0.11209757352176675</v>
      </c>
      <c r="O524" s="39">
        <f t="shared" si="75"/>
        <v>0.32808988764044944</v>
      </c>
      <c r="P524" s="39">
        <f>IF(AND(Eingabe!$B$37&gt;1,$M524&lt;=C$55),C$56,O524)</f>
        <v>0.32808988764044944</v>
      </c>
      <c r="Q524" s="39">
        <f>IF(AND(Eingabe!$B$37&gt;2,$M524&lt;=D$55),D$56,P524)</f>
        <v>0.32808988764044944</v>
      </c>
      <c r="R524" s="39">
        <f>IF(AND(Eingabe!$B$37&gt;3,$M524&lt;=E$55),E$56,Q524)</f>
        <v>0.32808988764044944</v>
      </c>
      <c r="S524" s="39">
        <f>IF(AND(Eingabe!$B$37&gt;4,$M524&lt;=F$55),F$56,R524)</f>
        <v>0.32808988764044944</v>
      </c>
      <c r="T524" s="39">
        <f>IF(AND(Eingabe!$B$37&gt;5,$M524&lt;=G$55),G$56,S524)</f>
        <v>0.32808988764044944</v>
      </c>
      <c r="U524" s="17">
        <f t="shared" si="79"/>
        <v>68.333452352309877</v>
      </c>
      <c r="V524" s="17">
        <f t="shared" si="82"/>
        <v>68.333452352305713</v>
      </c>
      <c r="W524" s="17">
        <f t="shared" si="80"/>
        <v>6.8333452352309871</v>
      </c>
      <c r="X524" s="17">
        <f t="shared" si="81"/>
        <v>68.333452352309877</v>
      </c>
    </row>
    <row r="525" spans="11:24" x14ac:dyDescent="0.25">
      <c r="K525" s="70">
        <v>5160</v>
      </c>
      <c r="L525" s="39">
        <f t="shared" si="76"/>
        <v>5160</v>
      </c>
      <c r="M525" s="72">
        <f t="shared" si="77"/>
        <v>0.58904109589041098</v>
      </c>
      <c r="N525" s="72">
        <f t="shared" si="78"/>
        <v>0.11182194504081389</v>
      </c>
      <c r="O525" s="39">
        <f t="shared" si="75"/>
        <v>0.32808988764044944</v>
      </c>
      <c r="P525" s="39">
        <f>IF(AND(Eingabe!$B$37&gt;1,$M525&lt;=C$55),C$56,O525)</f>
        <v>0.32808988764044944</v>
      </c>
      <c r="Q525" s="39">
        <f>IF(AND(Eingabe!$B$37&gt;2,$M525&lt;=D$55),D$56,P525)</f>
        <v>0.32808988764044944</v>
      </c>
      <c r="R525" s="39">
        <f>IF(AND(Eingabe!$B$37&gt;3,$M525&lt;=E$55),E$56,Q525)</f>
        <v>0.32808988764044944</v>
      </c>
      <c r="S525" s="39">
        <f>IF(AND(Eingabe!$B$37&gt;4,$M525&lt;=F$55),F$56,R525)</f>
        <v>0.32808988764044944</v>
      </c>
      <c r="T525" s="39">
        <f>IF(AND(Eingabe!$B$37&gt;5,$M525&lt;=G$55),G$56,S525)</f>
        <v>0.32808988764044944</v>
      </c>
      <c r="U525" s="17">
        <f t="shared" si="79"/>
        <v>68.165432250907102</v>
      </c>
      <c r="V525" s="17">
        <f t="shared" si="82"/>
        <v>68.165432250909575</v>
      </c>
      <c r="W525" s="17">
        <f t="shared" si="80"/>
        <v>6.8165432250907099</v>
      </c>
      <c r="X525" s="17">
        <f t="shared" si="81"/>
        <v>68.165432250907102</v>
      </c>
    </row>
    <row r="526" spans="11:24" x14ac:dyDescent="0.25">
      <c r="K526" s="70">
        <v>5170</v>
      </c>
      <c r="L526" s="39">
        <f t="shared" si="76"/>
        <v>5170</v>
      </c>
      <c r="M526" s="72">
        <f t="shared" si="77"/>
        <v>0.59018264840182644</v>
      </c>
      <c r="N526" s="72">
        <f t="shared" si="78"/>
        <v>0.1115467648927656</v>
      </c>
      <c r="O526" s="39">
        <f t="shared" si="75"/>
        <v>0.32808988764044944</v>
      </c>
      <c r="P526" s="39">
        <f>IF(AND(Eingabe!$B$37&gt;1,$M526&lt;=C$55),C$56,O526)</f>
        <v>0.32808988764044944</v>
      </c>
      <c r="Q526" s="39">
        <f>IF(AND(Eingabe!$B$37&gt;2,$M526&lt;=D$55),D$56,P526)</f>
        <v>0.32808988764044944</v>
      </c>
      <c r="R526" s="39">
        <f>IF(AND(Eingabe!$B$37&gt;3,$M526&lt;=E$55),E$56,Q526)</f>
        <v>0.32808988764044944</v>
      </c>
      <c r="S526" s="39">
        <f>IF(AND(Eingabe!$B$37&gt;4,$M526&lt;=F$55),F$56,R526)</f>
        <v>0.32808988764044944</v>
      </c>
      <c r="T526" s="39">
        <f>IF(AND(Eingabe!$B$37&gt;5,$M526&lt;=G$55),G$56,S526)</f>
        <v>0.32808988764044944</v>
      </c>
      <c r="U526" s="17">
        <f t="shared" si="79"/>
        <v>67.997685448329719</v>
      </c>
      <c r="V526" s="17">
        <f t="shared" si="82"/>
        <v>67.997685448325583</v>
      </c>
      <c r="W526" s="17">
        <f t="shared" si="80"/>
        <v>6.7997685448329719</v>
      </c>
      <c r="X526" s="17">
        <f t="shared" si="81"/>
        <v>67.997685448329719</v>
      </c>
    </row>
    <row r="527" spans="11:24" x14ac:dyDescent="0.25">
      <c r="K527" s="70">
        <v>5180</v>
      </c>
      <c r="L527" s="39">
        <f t="shared" si="76"/>
        <v>5180</v>
      </c>
      <c r="M527" s="72">
        <f t="shared" si="77"/>
        <v>0.591324200913242</v>
      </c>
      <c r="N527" s="72">
        <f t="shared" si="78"/>
        <v>0.11127203148330111</v>
      </c>
      <c r="O527" s="39">
        <f t="shared" si="75"/>
        <v>0.32808988764044944</v>
      </c>
      <c r="P527" s="39">
        <f>IF(AND(Eingabe!$B$37&gt;1,$M527&lt;=C$55),C$56,O527)</f>
        <v>0.32808988764044944</v>
      </c>
      <c r="Q527" s="39">
        <f>IF(AND(Eingabe!$B$37&gt;2,$M527&lt;=D$55),D$56,P527)</f>
        <v>0.32808988764044944</v>
      </c>
      <c r="R527" s="39">
        <f>IF(AND(Eingabe!$B$37&gt;3,$M527&lt;=E$55),E$56,Q527)</f>
        <v>0.32808988764044944</v>
      </c>
      <c r="S527" s="39">
        <f>IF(AND(Eingabe!$B$37&gt;4,$M527&lt;=F$55),F$56,R527)</f>
        <v>0.32808988764044944</v>
      </c>
      <c r="T527" s="39">
        <f>IF(AND(Eingabe!$B$37&gt;5,$M527&lt;=G$55),G$56,S527)</f>
        <v>0.32808988764044944</v>
      </c>
      <c r="U527" s="17">
        <f t="shared" si="79"/>
        <v>67.830210972697259</v>
      </c>
      <c r="V527" s="17">
        <f t="shared" si="82"/>
        <v>67.830210972699717</v>
      </c>
      <c r="W527" s="17">
        <f t="shared" si="80"/>
        <v>6.7830210972697254</v>
      </c>
      <c r="X527" s="17">
        <f t="shared" si="81"/>
        <v>67.830210972697259</v>
      </c>
    </row>
    <row r="528" spans="11:24" x14ac:dyDescent="0.25">
      <c r="K528" s="70">
        <v>5190</v>
      </c>
      <c r="L528" s="39">
        <f t="shared" si="76"/>
        <v>5190</v>
      </c>
      <c r="M528" s="72">
        <f t="shared" si="77"/>
        <v>0.59246575342465757</v>
      </c>
      <c r="N528" s="72">
        <f t="shared" si="78"/>
        <v>0.11099774322683387</v>
      </c>
      <c r="O528" s="39">
        <f t="shared" si="75"/>
        <v>0.32808988764044944</v>
      </c>
      <c r="P528" s="39">
        <f>IF(AND(Eingabe!$B$37&gt;1,$M528&lt;=C$55),C$56,O528)</f>
        <v>0.32808988764044944</v>
      </c>
      <c r="Q528" s="39">
        <f>IF(AND(Eingabe!$B$37&gt;2,$M528&lt;=D$55),D$56,P528)</f>
        <v>0.32808988764044944</v>
      </c>
      <c r="R528" s="39">
        <f>IF(AND(Eingabe!$B$37&gt;3,$M528&lt;=E$55),E$56,Q528)</f>
        <v>0.32808988764044944</v>
      </c>
      <c r="S528" s="39">
        <f>IF(AND(Eingabe!$B$37&gt;4,$M528&lt;=F$55),F$56,R528)</f>
        <v>0.32808988764044944</v>
      </c>
      <c r="T528" s="39">
        <f>IF(AND(Eingabe!$B$37&gt;5,$M528&lt;=G$55),G$56,S528)</f>
        <v>0.32808988764044944</v>
      </c>
      <c r="U528" s="17">
        <f t="shared" si="79"/>
        <v>67.663007857453522</v>
      </c>
      <c r="V528" s="17">
        <f t="shared" si="82"/>
        <v>67.66300785745598</v>
      </c>
      <c r="W528" s="17">
        <f t="shared" si="80"/>
        <v>6.7663007857453525</v>
      </c>
      <c r="X528" s="17">
        <f t="shared" si="81"/>
        <v>67.663007857453522</v>
      </c>
    </row>
    <row r="529" spans="11:24" x14ac:dyDescent="0.25">
      <c r="K529" s="70">
        <v>5200</v>
      </c>
      <c r="L529" s="39">
        <f t="shared" si="76"/>
        <v>5200</v>
      </c>
      <c r="M529" s="72">
        <f t="shared" si="77"/>
        <v>0.59360730593607303</v>
      </c>
      <c r="N529" s="72">
        <f t="shared" si="78"/>
        <v>0.1107238985464466</v>
      </c>
      <c r="O529" s="39">
        <f t="shared" si="75"/>
        <v>0.32808988764044944</v>
      </c>
      <c r="P529" s="39">
        <f>IF(AND(Eingabe!$B$37&gt;1,$M529&lt;=C$55),C$56,O529)</f>
        <v>0.32808988764044944</v>
      </c>
      <c r="Q529" s="39">
        <f>IF(AND(Eingabe!$B$37&gt;2,$M529&lt;=D$55),D$56,P529)</f>
        <v>0.32808988764044944</v>
      </c>
      <c r="R529" s="39">
        <f>IF(AND(Eingabe!$B$37&gt;3,$M529&lt;=E$55),E$56,Q529)</f>
        <v>0.32808988764044944</v>
      </c>
      <c r="S529" s="39">
        <f>IF(AND(Eingabe!$B$37&gt;4,$M529&lt;=F$55),F$56,R529)</f>
        <v>0.32808988764044944</v>
      </c>
      <c r="T529" s="39">
        <f>IF(AND(Eingabe!$B$37&gt;5,$M529&lt;=G$55),G$56,S529)</f>
        <v>0.32808988764044944</v>
      </c>
      <c r="U529" s="17">
        <f t="shared" si="79"/>
        <v>67.49607514132704</v>
      </c>
      <c r="V529" s="17">
        <f t="shared" si="82"/>
        <v>67.496075141322933</v>
      </c>
      <c r="W529" s="17">
        <f t="shared" si="80"/>
        <v>6.7496075141327037</v>
      </c>
      <c r="X529" s="17">
        <f t="shared" si="81"/>
        <v>67.49607514132704</v>
      </c>
    </row>
    <row r="530" spans="11:24" x14ac:dyDescent="0.25">
      <c r="K530" s="70">
        <v>5210</v>
      </c>
      <c r="L530" s="39">
        <f t="shared" si="76"/>
        <v>5210</v>
      </c>
      <c r="M530" s="72">
        <f t="shared" si="77"/>
        <v>0.59474885844748859</v>
      </c>
      <c r="N530" s="72">
        <f t="shared" si="78"/>
        <v>0.11045049587382749</v>
      </c>
      <c r="O530" s="39">
        <f t="shared" si="75"/>
        <v>0.32808988764044944</v>
      </c>
      <c r="P530" s="39">
        <f>IF(AND(Eingabe!$B$37&gt;1,$M530&lt;=C$55),C$56,O530)</f>
        <v>0.32808988764044944</v>
      </c>
      <c r="Q530" s="39">
        <f>IF(AND(Eingabe!$B$37&gt;2,$M530&lt;=D$55),D$56,P530)</f>
        <v>0.32808988764044944</v>
      </c>
      <c r="R530" s="39">
        <f>IF(AND(Eingabe!$B$37&gt;3,$M530&lt;=E$55),E$56,Q530)</f>
        <v>0.32808988764044944</v>
      </c>
      <c r="S530" s="39">
        <f>IF(AND(Eingabe!$B$37&gt;4,$M530&lt;=F$55),F$56,R530)</f>
        <v>0.32808988764044944</v>
      </c>
      <c r="T530" s="39">
        <f>IF(AND(Eingabe!$B$37&gt;5,$M530&lt;=G$55),G$56,S530)</f>
        <v>0.32808988764044944</v>
      </c>
      <c r="U530" s="17">
        <f t="shared" si="79"/>
        <v>67.329411868292098</v>
      </c>
      <c r="V530" s="17">
        <f t="shared" si="82"/>
        <v>67.329411868294557</v>
      </c>
      <c r="W530" s="17">
        <f t="shared" si="80"/>
        <v>6.7329411868292102</v>
      </c>
      <c r="X530" s="17">
        <f t="shared" si="81"/>
        <v>67.329411868292098</v>
      </c>
    </row>
    <row r="531" spans="11:24" x14ac:dyDescent="0.25">
      <c r="K531" s="70">
        <v>5220</v>
      </c>
      <c r="L531" s="39">
        <f t="shared" si="76"/>
        <v>5220</v>
      </c>
      <c r="M531" s="72">
        <f t="shared" si="77"/>
        <v>0.59589041095890416</v>
      </c>
      <c r="N531" s="72">
        <f t="shared" si="78"/>
        <v>0.11017753364920679</v>
      </c>
      <c r="O531" s="39">
        <f t="shared" si="75"/>
        <v>0.32808988764044944</v>
      </c>
      <c r="P531" s="39">
        <f>IF(AND(Eingabe!$B$37&gt;1,$M531&lt;=C$55),C$56,O531)</f>
        <v>0.32808988764044944</v>
      </c>
      <c r="Q531" s="39">
        <f>IF(AND(Eingabe!$B$37&gt;2,$M531&lt;=D$55),D$56,P531)</f>
        <v>0.32808988764044944</v>
      </c>
      <c r="R531" s="39">
        <f>IF(AND(Eingabe!$B$37&gt;3,$M531&lt;=E$55),E$56,Q531)</f>
        <v>0.32808988764044944</v>
      </c>
      <c r="S531" s="39">
        <f>IF(AND(Eingabe!$B$37&gt;4,$M531&lt;=F$55),F$56,R531)</f>
        <v>0.32808988764044944</v>
      </c>
      <c r="T531" s="39">
        <f>IF(AND(Eingabe!$B$37&gt;5,$M531&lt;=G$55),G$56,S531)</f>
        <v>0.32808988764044944</v>
      </c>
      <c r="U531" s="17">
        <f t="shared" si="79"/>
        <v>67.163017087530164</v>
      </c>
      <c r="V531" s="17">
        <f t="shared" si="82"/>
        <v>67.163017087532623</v>
      </c>
      <c r="W531" s="17">
        <f t="shared" si="80"/>
        <v>6.7163017087530168</v>
      </c>
      <c r="X531" s="17">
        <f t="shared" si="81"/>
        <v>67.163017087530164</v>
      </c>
    </row>
    <row r="532" spans="11:24" x14ac:dyDescent="0.25">
      <c r="K532" s="70">
        <v>5230</v>
      </c>
      <c r="L532" s="39">
        <f t="shared" si="76"/>
        <v>5230</v>
      </c>
      <c r="M532" s="72">
        <f t="shared" si="77"/>
        <v>0.59703196347031962</v>
      </c>
      <c r="N532" s="72">
        <f t="shared" si="78"/>
        <v>0.10990501032129418</v>
      </c>
      <c r="O532" s="39">
        <f t="shared" si="75"/>
        <v>0.32808988764044944</v>
      </c>
      <c r="P532" s="39">
        <f>IF(AND(Eingabe!$B$37&gt;1,$M532&lt;=C$55),C$56,O532)</f>
        <v>0.32808988764044944</v>
      </c>
      <c r="Q532" s="39">
        <f>IF(AND(Eingabe!$B$37&gt;2,$M532&lt;=D$55),D$56,P532)</f>
        <v>0.32808988764044944</v>
      </c>
      <c r="R532" s="39">
        <f>IF(AND(Eingabe!$B$37&gt;3,$M532&lt;=E$55),E$56,Q532)</f>
        <v>0.32808988764044944</v>
      </c>
      <c r="S532" s="39">
        <f>IF(AND(Eingabe!$B$37&gt;4,$M532&lt;=F$55),F$56,R532)</f>
        <v>0.32808988764044944</v>
      </c>
      <c r="T532" s="39">
        <f>IF(AND(Eingabe!$B$37&gt;5,$M532&lt;=G$55),G$56,S532)</f>
        <v>0.32808988764044944</v>
      </c>
      <c r="U532" s="17">
        <f t="shared" si="79"/>
        <v>66.996889853391664</v>
      </c>
      <c r="V532" s="17">
        <f t="shared" si="82"/>
        <v>66.996889853387586</v>
      </c>
      <c r="W532" s="17">
        <f t="shared" si="80"/>
        <v>6.6996889853391659</v>
      </c>
      <c r="X532" s="17">
        <f t="shared" si="81"/>
        <v>66.996889853391664</v>
      </c>
    </row>
    <row r="533" spans="11:24" x14ac:dyDescent="0.25">
      <c r="K533" s="70">
        <v>5240</v>
      </c>
      <c r="L533" s="39">
        <f t="shared" si="76"/>
        <v>5240</v>
      </c>
      <c r="M533" s="72">
        <f t="shared" si="77"/>
        <v>0.59817351598173518</v>
      </c>
      <c r="N533" s="72">
        <f t="shared" si="78"/>
        <v>0.1096329243472165</v>
      </c>
      <c r="O533" s="39">
        <f t="shared" si="75"/>
        <v>0.32808988764044944</v>
      </c>
      <c r="P533" s="39">
        <f>IF(AND(Eingabe!$B$37&gt;1,$M533&lt;=C$55),C$56,O533)</f>
        <v>0.32808988764044944</v>
      </c>
      <c r="Q533" s="39">
        <f>IF(AND(Eingabe!$B$37&gt;2,$M533&lt;=D$55),D$56,P533)</f>
        <v>0.32808988764044944</v>
      </c>
      <c r="R533" s="39">
        <f>IF(AND(Eingabe!$B$37&gt;3,$M533&lt;=E$55),E$56,Q533)</f>
        <v>0.32808988764044944</v>
      </c>
      <c r="S533" s="39">
        <f>IF(AND(Eingabe!$B$37&gt;4,$M533&lt;=F$55),F$56,R533)</f>
        <v>0.32808988764044944</v>
      </c>
      <c r="T533" s="39">
        <f>IF(AND(Eingabe!$B$37&gt;5,$M533&lt;=G$55),G$56,S533)</f>
        <v>0.32808988764044944</v>
      </c>
      <c r="U533" s="17">
        <f t="shared" si="79"/>
        <v>66.831029225358009</v>
      </c>
      <c r="V533" s="17">
        <f t="shared" si="82"/>
        <v>66.831029225360439</v>
      </c>
      <c r="W533" s="17">
        <f t="shared" si="80"/>
        <v>6.6831029225358005</v>
      </c>
      <c r="X533" s="17">
        <f t="shared" si="81"/>
        <v>66.831029225358009</v>
      </c>
    </row>
    <row r="534" spans="11:24" x14ac:dyDescent="0.25">
      <c r="K534" s="70">
        <v>5250</v>
      </c>
      <c r="L534" s="39">
        <f t="shared" si="76"/>
        <v>5250</v>
      </c>
      <c r="M534" s="72">
        <f t="shared" si="77"/>
        <v>0.59931506849315064</v>
      </c>
      <c r="N534" s="72">
        <f t="shared" si="78"/>
        <v>0.10936127419245545</v>
      </c>
      <c r="O534" s="39">
        <f t="shared" si="75"/>
        <v>0.32808988764044944</v>
      </c>
      <c r="P534" s="39">
        <f>IF(AND(Eingabe!$B$37&gt;1,$M534&lt;=C$55),C$56,O534)</f>
        <v>0.32808988764044944</v>
      </c>
      <c r="Q534" s="39">
        <f>IF(AND(Eingabe!$B$37&gt;2,$M534&lt;=D$55),D$56,P534)</f>
        <v>0.32808988764044944</v>
      </c>
      <c r="R534" s="39">
        <f>IF(AND(Eingabe!$B$37&gt;3,$M534&lt;=E$55),E$56,Q534)</f>
        <v>0.32808988764044944</v>
      </c>
      <c r="S534" s="39">
        <f>IF(AND(Eingabe!$B$37&gt;4,$M534&lt;=F$55),F$56,R534)</f>
        <v>0.32808988764044944</v>
      </c>
      <c r="T534" s="39">
        <f>IF(AND(Eingabe!$B$37&gt;5,$M534&lt;=G$55),G$56,S534)</f>
        <v>0.32808988764044944</v>
      </c>
      <c r="U534" s="17">
        <f t="shared" si="79"/>
        <v>66.665434268003665</v>
      </c>
      <c r="V534" s="17">
        <f t="shared" si="82"/>
        <v>66.665434267999615</v>
      </c>
      <c r="W534" s="17">
        <f t="shared" si="80"/>
        <v>6.6665434268003665</v>
      </c>
      <c r="X534" s="17">
        <f t="shared" si="81"/>
        <v>66.665434268003665</v>
      </c>
    </row>
    <row r="535" spans="11:24" x14ac:dyDescent="0.25">
      <c r="K535" s="70">
        <v>5260</v>
      </c>
      <c r="L535" s="39">
        <f t="shared" si="76"/>
        <v>5260</v>
      </c>
      <c r="M535" s="72">
        <f t="shared" si="77"/>
        <v>0.6004566210045662</v>
      </c>
      <c r="N535" s="72">
        <f t="shared" si="78"/>
        <v>0.109090058330788</v>
      </c>
      <c r="O535" s="39">
        <f t="shared" si="75"/>
        <v>0.32808988764044944</v>
      </c>
      <c r="P535" s="39">
        <f>IF(AND(Eingabe!$B$37&gt;1,$M535&lt;=C$55),C$56,O535)</f>
        <v>0.32808988764044944</v>
      </c>
      <c r="Q535" s="39">
        <f>IF(AND(Eingabe!$B$37&gt;2,$M535&lt;=D$55),D$56,P535)</f>
        <v>0.32808988764044944</v>
      </c>
      <c r="R535" s="39">
        <f>IF(AND(Eingabe!$B$37&gt;3,$M535&lt;=E$55),E$56,Q535)</f>
        <v>0.32808988764044944</v>
      </c>
      <c r="S535" s="39">
        <f>IF(AND(Eingabe!$B$37&gt;4,$M535&lt;=F$55),F$56,R535)</f>
        <v>0.32808988764044944</v>
      </c>
      <c r="T535" s="39">
        <f>IF(AND(Eingabe!$B$37&gt;5,$M535&lt;=G$55),G$56,S535)</f>
        <v>0.32808988764044944</v>
      </c>
      <c r="U535" s="17">
        <f t="shared" si="79"/>
        <v>66.500104050959806</v>
      </c>
      <c r="V535" s="17">
        <f t="shared" si="82"/>
        <v>66.500104050962236</v>
      </c>
      <c r="W535" s="17">
        <f t="shared" si="80"/>
        <v>6.6500104050959807</v>
      </c>
      <c r="X535" s="17">
        <f t="shared" si="81"/>
        <v>66.500104050959806</v>
      </c>
    </row>
    <row r="536" spans="11:24" x14ac:dyDescent="0.25">
      <c r="K536" s="70">
        <v>5270</v>
      </c>
      <c r="L536" s="39">
        <f t="shared" si="76"/>
        <v>5270</v>
      </c>
      <c r="M536" s="72">
        <f t="shared" si="77"/>
        <v>0.60159817351598177</v>
      </c>
      <c r="N536" s="72">
        <f t="shared" si="78"/>
        <v>0.10881927524422419</v>
      </c>
      <c r="O536" s="39">
        <f t="shared" si="75"/>
        <v>0.32808988764044944</v>
      </c>
      <c r="P536" s="39">
        <f>IF(AND(Eingabe!$B$37&gt;1,$M536&lt;=C$55),C$56,O536)</f>
        <v>0.32808988764044944</v>
      </c>
      <c r="Q536" s="39">
        <f>IF(AND(Eingabe!$B$37&gt;2,$M536&lt;=D$55),D$56,P536)</f>
        <v>0.32808988764044944</v>
      </c>
      <c r="R536" s="39">
        <f>IF(AND(Eingabe!$B$37&gt;3,$M536&lt;=E$55),E$56,Q536)</f>
        <v>0.32808988764044944</v>
      </c>
      <c r="S536" s="39">
        <f>IF(AND(Eingabe!$B$37&gt;4,$M536&lt;=F$55),F$56,R536)</f>
        <v>0.32808988764044944</v>
      </c>
      <c r="T536" s="39">
        <f>IF(AND(Eingabe!$B$37&gt;5,$M536&lt;=G$55),G$56,S536)</f>
        <v>0.32808988764044944</v>
      </c>
      <c r="U536" s="17">
        <f t="shared" si="79"/>
        <v>66.33503764887638</v>
      </c>
      <c r="V536" s="17">
        <f t="shared" si="82"/>
        <v>66.335037648878796</v>
      </c>
      <c r="W536" s="17">
        <f t="shared" si="80"/>
        <v>6.6335037648876387</v>
      </c>
      <c r="X536" s="17">
        <f t="shared" si="81"/>
        <v>66.33503764887638</v>
      </c>
    </row>
    <row r="537" spans="11:24" x14ac:dyDescent="0.25">
      <c r="K537" s="70">
        <v>5280</v>
      </c>
      <c r="L537" s="39">
        <f t="shared" si="76"/>
        <v>5280</v>
      </c>
      <c r="M537" s="72">
        <f t="shared" si="77"/>
        <v>0.60273972602739723</v>
      </c>
      <c r="N537" s="72">
        <f t="shared" si="78"/>
        <v>0.10854892342294853</v>
      </c>
      <c r="O537" s="39">
        <f t="shared" si="75"/>
        <v>0.32808988764044944</v>
      </c>
      <c r="P537" s="39">
        <f>IF(AND(Eingabe!$B$37&gt;1,$M537&lt;=C$55),C$56,O537)</f>
        <v>0.32808988764044944</v>
      </c>
      <c r="Q537" s="39">
        <f>IF(AND(Eingabe!$B$37&gt;2,$M537&lt;=D$55),D$56,P537)</f>
        <v>0.32808988764044944</v>
      </c>
      <c r="R537" s="39">
        <f>IF(AND(Eingabe!$B$37&gt;3,$M537&lt;=E$55),E$56,Q537)</f>
        <v>0.32808988764044944</v>
      </c>
      <c r="S537" s="39">
        <f>IF(AND(Eingabe!$B$37&gt;4,$M537&lt;=F$55),F$56,R537)</f>
        <v>0.32808988764044944</v>
      </c>
      <c r="T537" s="39">
        <f>IF(AND(Eingabe!$B$37&gt;5,$M537&lt;=G$55),G$56,S537)</f>
        <v>0.32808988764044944</v>
      </c>
      <c r="U537" s="17">
        <f t="shared" si="79"/>
        <v>66.17023414138643</v>
      </c>
      <c r="V537" s="17">
        <f t="shared" si="82"/>
        <v>66.170234141382409</v>
      </c>
      <c r="W537" s="17">
        <f t="shared" si="80"/>
        <v>6.617023414138643</v>
      </c>
      <c r="X537" s="17">
        <f t="shared" si="81"/>
        <v>66.17023414138643</v>
      </c>
    </row>
    <row r="538" spans="11:24" x14ac:dyDescent="0.25">
      <c r="K538" s="70">
        <v>5290</v>
      </c>
      <c r="L538" s="39">
        <f t="shared" si="76"/>
        <v>5290</v>
      </c>
      <c r="M538" s="72">
        <f t="shared" si="77"/>
        <v>0.60388127853881279</v>
      </c>
      <c r="N538" s="72">
        <f t="shared" si="78"/>
        <v>0.10827900136525992</v>
      </c>
      <c r="O538" s="39">
        <f t="shared" si="75"/>
        <v>0.32808988764044944</v>
      </c>
      <c r="P538" s="39">
        <f>IF(AND(Eingabe!$B$37&gt;1,$M538&lt;=C$55),C$56,O538)</f>
        <v>0.32808988764044944</v>
      </c>
      <c r="Q538" s="39">
        <f>IF(AND(Eingabe!$B$37&gt;2,$M538&lt;=D$55),D$56,P538)</f>
        <v>0.32808988764044944</v>
      </c>
      <c r="R538" s="39">
        <f>IF(AND(Eingabe!$B$37&gt;3,$M538&lt;=E$55),E$56,Q538)</f>
        <v>0.32808988764044944</v>
      </c>
      <c r="S538" s="39">
        <f>IF(AND(Eingabe!$B$37&gt;4,$M538&lt;=F$55),F$56,R538)</f>
        <v>0.32808988764044944</v>
      </c>
      <c r="T538" s="39">
        <f>IF(AND(Eingabe!$B$37&gt;5,$M538&lt;=G$55),G$56,S538)</f>
        <v>0.32808988764044944</v>
      </c>
      <c r="U538" s="17">
        <f t="shared" si="79"/>
        <v>66.005692613069414</v>
      </c>
      <c r="V538" s="17">
        <f t="shared" si="82"/>
        <v>66.005692613071815</v>
      </c>
      <c r="W538" s="17">
        <f t="shared" si="80"/>
        <v>6.6005692613069407</v>
      </c>
      <c r="X538" s="17">
        <f t="shared" si="81"/>
        <v>66.005692613069414</v>
      </c>
    </row>
    <row r="539" spans="11:24" x14ac:dyDescent="0.25">
      <c r="K539" s="70">
        <v>5300</v>
      </c>
      <c r="L539" s="39">
        <f t="shared" si="76"/>
        <v>5300</v>
      </c>
      <c r="M539" s="72">
        <f t="shared" si="77"/>
        <v>0.60502283105022836</v>
      </c>
      <c r="N539" s="72">
        <f t="shared" si="78"/>
        <v>0.10800950757751293</v>
      </c>
      <c r="O539" s="39">
        <f t="shared" si="75"/>
        <v>0</v>
      </c>
      <c r="P539" s="39">
        <f>IF(AND(Eingabe!$B$37&gt;1,$M539&lt;=C$55),C$56,O539)</f>
        <v>0</v>
      </c>
      <c r="Q539" s="39">
        <f>IF(AND(Eingabe!$B$37&gt;2,$M539&lt;=D$55),D$56,P539)</f>
        <v>0</v>
      </c>
      <c r="R539" s="39">
        <f>IF(AND(Eingabe!$B$37&gt;3,$M539&lt;=E$55),E$56,Q539)</f>
        <v>0</v>
      </c>
      <c r="S539" s="39">
        <f>IF(AND(Eingabe!$B$37&gt;4,$M539&lt;=F$55),F$56,R539)</f>
        <v>0</v>
      </c>
      <c r="T539" s="39">
        <f>IF(AND(Eingabe!$B$37&gt;5,$M539&lt;=G$55),G$56,S539)</f>
        <v>0</v>
      </c>
      <c r="U539" s="17">
        <f t="shared" si="79"/>
        <v>65.841412153415419</v>
      </c>
      <c r="V539" s="17">
        <f t="shared" si="82"/>
        <v>65.841412153417821</v>
      </c>
      <c r="W539" s="17">
        <f t="shared" si="80"/>
        <v>6.5841412153415417</v>
      </c>
      <c r="X539" s="17">
        <f t="shared" si="81"/>
        <v>65.841412153415419</v>
      </c>
    </row>
    <row r="540" spans="11:24" x14ac:dyDescent="0.25">
      <c r="K540" s="70">
        <v>5310</v>
      </c>
      <c r="L540" s="39">
        <f t="shared" si="76"/>
        <v>5310</v>
      </c>
      <c r="M540" s="72">
        <f t="shared" si="77"/>
        <v>0.60616438356164382</v>
      </c>
      <c r="N540" s="72">
        <f t="shared" si="78"/>
        <v>0.1077404405740594</v>
      </c>
      <c r="O540" s="39">
        <f t="shared" si="75"/>
        <v>0</v>
      </c>
      <c r="P540" s="39">
        <f>IF(AND(Eingabe!$B$37&gt;1,$M540&lt;=C$55),C$56,O540)</f>
        <v>0</v>
      </c>
      <c r="Q540" s="39">
        <f>IF(AND(Eingabe!$B$37&gt;2,$M540&lt;=D$55),D$56,P540)</f>
        <v>0</v>
      </c>
      <c r="R540" s="39">
        <f>IF(AND(Eingabe!$B$37&gt;3,$M540&lt;=E$55),E$56,Q540)</f>
        <v>0</v>
      </c>
      <c r="S540" s="39">
        <f>IF(AND(Eingabe!$B$37&gt;4,$M540&lt;=F$55),F$56,R540)</f>
        <v>0</v>
      </c>
      <c r="T540" s="39">
        <f>IF(AND(Eingabe!$B$37&gt;5,$M540&lt;=G$55),G$56,S540)</f>
        <v>0</v>
      </c>
      <c r="U540" s="17">
        <f t="shared" si="79"/>
        <v>65.67739185678964</v>
      </c>
      <c r="V540" s="17">
        <f t="shared" si="82"/>
        <v>65.677391856785647</v>
      </c>
      <c r="W540" s="17">
        <f t="shared" si="80"/>
        <v>6.5677391856789642</v>
      </c>
      <c r="X540" s="17">
        <f t="shared" si="81"/>
        <v>65.67739185678964</v>
      </c>
    </row>
    <row r="541" spans="11:24" x14ac:dyDescent="0.25">
      <c r="K541" s="70">
        <v>5320</v>
      </c>
      <c r="L541" s="39">
        <f t="shared" si="76"/>
        <v>5320</v>
      </c>
      <c r="M541" s="72">
        <f t="shared" si="77"/>
        <v>0.60730593607305938</v>
      </c>
      <c r="N541" s="72">
        <f t="shared" si="78"/>
        <v>0.10747179887719072</v>
      </c>
      <c r="O541" s="39">
        <f t="shared" si="75"/>
        <v>0</v>
      </c>
      <c r="P541" s="39">
        <f>IF(AND(Eingabe!$B$37&gt;1,$M541&lt;=C$55),C$56,O541)</f>
        <v>0</v>
      </c>
      <c r="Q541" s="39">
        <f>IF(AND(Eingabe!$B$37&gt;2,$M541&lt;=D$55),D$56,P541)</f>
        <v>0</v>
      </c>
      <c r="R541" s="39">
        <f>IF(AND(Eingabe!$B$37&gt;3,$M541&lt;=E$55),E$56,Q541)</f>
        <v>0</v>
      </c>
      <c r="S541" s="39">
        <f>IF(AND(Eingabe!$B$37&gt;4,$M541&lt;=F$55),F$56,R541)</f>
        <v>0</v>
      </c>
      <c r="T541" s="39">
        <f>IF(AND(Eingabe!$B$37&gt;5,$M541&lt;=G$55),G$56,S541)</f>
        <v>0</v>
      </c>
      <c r="U541" s="17">
        <f t="shared" si="79"/>
        <v>65.513630822397076</v>
      </c>
      <c r="V541" s="17">
        <f t="shared" si="82"/>
        <v>65.513630822399463</v>
      </c>
      <c r="W541" s="17">
        <f t="shared" si="80"/>
        <v>6.5513630822397078</v>
      </c>
      <c r="X541" s="17">
        <f t="shared" si="81"/>
        <v>65.513630822397076</v>
      </c>
    </row>
    <row r="542" spans="11:24" x14ac:dyDescent="0.25">
      <c r="K542" s="70">
        <v>5330</v>
      </c>
      <c r="L542" s="39">
        <f t="shared" si="76"/>
        <v>5330</v>
      </c>
      <c r="M542" s="72">
        <f t="shared" si="77"/>
        <v>0.60844748858447484</v>
      </c>
      <c r="N542" s="72">
        <f t="shared" si="78"/>
        <v>0.10720358101708083</v>
      </c>
      <c r="O542" s="39">
        <f t="shared" si="75"/>
        <v>0</v>
      </c>
      <c r="P542" s="39">
        <f>IF(AND(Eingabe!$B$37&gt;1,$M542&lt;=C$55),C$56,O542)</f>
        <v>0</v>
      </c>
      <c r="Q542" s="39">
        <f>IF(AND(Eingabe!$B$37&gt;2,$M542&lt;=D$55),D$56,P542)</f>
        <v>0</v>
      </c>
      <c r="R542" s="39">
        <f>IF(AND(Eingabe!$B$37&gt;3,$M542&lt;=E$55),E$56,Q542)</f>
        <v>0</v>
      </c>
      <c r="S542" s="39">
        <f>IF(AND(Eingabe!$B$37&gt;4,$M542&lt;=F$55),F$56,R542)</f>
        <v>0</v>
      </c>
      <c r="T542" s="39">
        <f>IF(AND(Eingabe!$B$37&gt;5,$M542&lt;=G$55),G$56,S542)</f>
        <v>0</v>
      </c>
      <c r="U542" s="17">
        <f t="shared" si="79"/>
        <v>65.350128154247898</v>
      </c>
      <c r="V542" s="17">
        <f t="shared" si="82"/>
        <v>65.350128154243933</v>
      </c>
      <c r="W542" s="17">
        <f t="shared" si="80"/>
        <v>6.53501281542479</v>
      </c>
      <c r="X542" s="17">
        <f t="shared" si="81"/>
        <v>65.350128154247898</v>
      </c>
    </row>
    <row r="543" spans="11:24" x14ac:dyDescent="0.25">
      <c r="K543" s="70">
        <v>5340</v>
      </c>
      <c r="L543" s="39">
        <f t="shared" si="76"/>
        <v>5340</v>
      </c>
      <c r="M543" s="72">
        <f t="shared" si="77"/>
        <v>0.6095890410958904</v>
      </c>
      <c r="N543" s="72">
        <f t="shared" si="78"/>
        <v>0.10693578553172889</v>
      </c>
      <c r="O543" s="39">
        <f t="shared" si="75"/>
        <v>0</v>
      </c>
      <c r="P543" s="39">
        <f>IF(AND(Eingabe!$B$37&gt;1,$M543&lt;=C$55),C$56,O543)</f>
        <v>0</v>
      </c>
      <c r="Q543" s="39">
        <f>IF(AND(Eingabe!$B$37&gt;2,$M543&lt;=D$55),D$56,P543)</f>
        <v>0</v>
      </c>
      <c r="R543" s="39">
        <f>IF(AND(Eingabe!$B$37&gt;3,$M543&lt;=E$55),E$56,Q543)</f>
        <v>0</v>
      </c>
      <c r="S543" s="39">
        <f>IF(AND(Eingabe!$B$37&gt;4,$M543&lt;=F$55),F$56,R543)</f>
        <v>0</v>
      </c>
      <c r="T543" s="39">
        <f>IF(AND(Eingabe!$B$37&gt;5,$M543&lt;=G$55),G$56,S543)</f>
        <v>0</v>
      </c>
      <c r="U543" s="17">
        <f t="shared" si="79"/>
        <v>65.186882961122407</v>
      </c>
      <c r="V543" s="17">
        <f t="shared" si="82"/>
        <v>65.18688296112478</v>
      </c>
      <c r="W543" s="17">
        <f t="shared" si="80"/>
        <v>6.5186882961122405</v>
      </c>
      <c r="X543" s="17">
        <f t="shared" si="81"/>
        <v>65.186882961122407</v>
      </c>
    </row>
    <row r="544" spans="11:24" x14ac:dyDescent="0.25">
      <c r="K544" s="70">
        <v>5350</v>
      </c>
      <c r="L544" s="39">
        <f t="shared" si="76"/>
        <v>5350</v>
      </c>
      <c r="M544" s="72">
        <f t="shared" si="77"/>
        <v>0.61073059360730597</v>
      </c>
      <c r="N544" s="72">
        <f t="shared" si="78"/>
        <v>0.10666841096690372</v>
      </c>
      <c r="O544" s="39">
        <f t="shared" si="75"/>
        <v>0</v>
      </c>
      <c r="P544" s="39">
        <f>IF(AND(Eingabe!$B$37&gt;1,$M544&lt;=C$55),C$56,O544)</f>
        <v>0</v>
      </c>
      <c r="Q544" s="39">
        <f>IF(AND(Eingabe!$B$37&gt;2,$M544&lt;=D$55),D$56,P544)</f>
        <v>0</v>
      </c>
      <c r="R544" s="39">
        <f>IF(AND(Eingabe!$B$37&gt;3,$M544&lt;=E$55),E$56,Q544)</f>
        <v>0</v>
      </c>
      <c r="S544" s="39">
        <f>IF(AND(Eingabe!$B$37&gt;4,$M544&lt;=F$55),F$56,R544)</f>
        <v>0</v>
      </c>
      <c r="T544" s="39">
        <f>IF(AND(Eingabe!$B$37&gt;5,$M544&lt;=G$55),G$56,S544)</f>
        <v>0</v>
      </c>
      <c r="U544" s="17">
        <f t="shared" si="79"/>
        <v>65.023894356537198</v>
      </c>
      <c r="V544" s="17">
        <f t="shared" si="82"/>
        <v>65.023894356539572</v>
      </c>
      <c r="W544" s="17">
        <f t="shared" si="80"/>
        <v>6.5023894356537202</v>
      </c>
      <c r="X544" s="17">
        <f t="shared" si="81"/>
        <v>65.023894356537198</v>
      </c>
    </row>
    <row r="545" spans="11:24" x14ac:dyDescent="0.25">
      <c r="K545" s="70">
        <v>5360</v>
      </c>
      <c r="L545" s="39">
        <f t="shared" si="76"/>
        <v>5360</v>
      </c>
      <c r="M545" s="72">
        <f t="shared" si="77"/>
        <v>0.61187214611872143</v>
      </c>
      <c r="N545" s="72">
        <f t="shared" si="78"/>
        <v>0.10640145587608763</v>
      </c>
      <c r="O545" s="39">
        <f t="shared" si="75"/>
        <v>0</v>
      </c>
      <c r="P545" s="39">
        <f>IF(AND(Eingabe!$B$37&gt;1,$M545&lt;=C$55),C$56,O545)</f>
        <v>0</v>
      </c>
      <c r="Q545" s="39">
        <f>IF(AND(Eingabe!$B$37&gt;2,$M545&lt;=D$55),D$56,P545)</f>
        <v>0</v>
      </c>
      <c r="R545" s="39">
        <f>IF(AND(Eingabe!$B$37&gt;3,$M545&lt;=E$55),E$56,Q545)</f>
        <v>0</v>
      </c>
      <c r="S545" s="39">
        <f>IF(AND(Eingabe!$B$37&gt;4,$M545&lt;=F$55),F$56,R545)</f>
        <v>0</v>
      </c>
      <c r="T545" s="39">
        <f>IF(AND(Eingabe!$B$37&gt;5,$M545&lt;=G$55),G$56,S545)</f>
        <v>0</v>
      </c>
      <c r="U545" s="17">
        <f t="shared" si="79"/>
        <v>64.861161458710953</v>
      </c>
      <c r="V545" s="17">
        <f t="shared" si="82"/>
        <v>64.861161458707016</v>
      </c>
      <c r="W545" s="17">
        <f t="shared" si="80"/>
        <v>6.4861161458710948</v>
      </c>
      <c r="X545" s="17">
        <f t="shared" si="81"/>
        <v>64.861161458710953</v>
      </c>
    </row>
    <row r="546" spans="11:24" x14ac:dyDescent="0.25">
      <c r="K546" s="70">
        <v>5370</v>
      </c>
      <c r="L546" s="39">
        <f t="shared" si="76"/>
        <v>5370</v>
      </c>
      <c r="M546" s="72">
        <f t="shared" si="77"/>
        <v>0.61301369863013699</v>
      </c>
      <c r="N546" s="72">
        <f t="shared" si="78"/>
        <v>0.10613491882042114</v>
      </c>
      <c r="O546" s="39">
        <f t="shared" si="75"/>
        <v>0</v>
      </c>
      <c r="P546" s="39">
        <f>IF(AND(Eingabe!$B$37&gt;1,$M546&lt;=C$55),C$56,O546)</f>
        <v>0</v>
      </c>
      <c r="Q546" s="39">
        <f>IF(AND(Eingabe!$B$37&gt;2,$M546&lt;=D$55),D$56,P546)</f>
        <v>0</v>
      </c>
      <c r="R546" s="39">
        <f>IF(AND(Eingabe!$B$37&gt;3,$M546&lt;=E$55),E$56,Q546)</f>
        <v>0</v>
      </c>
      <c r="S546" s="39">
        <f>IF(AND(Eingabe!$B$37&gt;4,$M546&lt;=F$55),F$56,R546)</f>
        <v>0</v>
      </c>
      <c r="T546" s="39">
        <f>IF(AND(Eingabe!$B$37&gt;5,$M546&lt;=G$55),G$56,S546)</f>
        <v>0</v>
      </c>
      <c r="U546" s="17">
        <f t="shared" si="79"/>
        <v>64.698683390530704</v>
      </c>
      <c r="V546" s="17">
        <f t="shared" si="82"/>
        <v>64.698683390533049</v>
      </c>
      <c r="W546" s="17">
        <f t="shared" si="80"/>
        <v>6.46986833905307</v>
      </c>
      <c r="X546" s="17">
        <f t="shared" si="81"/>
        <v>64.698683390530704</v>
      </c>
    </row>
    <row r="547" spans="11:24" x14ac:dyDescent="0.25">
      <c r="K547" s="70">
        <v>5380</v>
      </c>
      <c r="L547" s="39">
        <f t="shared" si="76"/>
        <v>5380</v>
      </c>
      <c r="M547" s="72">
        <f t="shared" si="77"/>
        <v>0.61415525114155256</v>
      </c>
      <c r="N547" s="72">
        <f t="shared" si="78"/>
        <v>0.10586879836864882</v>
      </c>
      <c r="O547" s="39">
        <f t="shared" si="75"/>
        <v>0</v>
      </c>
      <c r="P547" s="39">
        <f>IF(AND(Eingabe!$B$37&gt;1,$M547&lt;=C$55),C$56,O547)</f>
        <v>0</v>
      </c>
      <c r="Q547" s="39">
        <f>IF(AND(Eingabe!$B$37&gt;2,$M547&lt;=D$55),D$56,P547)</f>
        <v>0</v>
      </c>
      <c r="R547" s="39">
        <f>IF(AND(Eingabe!$B$37&gt;3,$M547&lt;=E$55),E$56,Q547)</f>
        <v>0</v>
      </c>
      <c r="S547" s="39">
        <f>IF(AND(Eingabe!$B$37&gt;4,$M547&lt;=F$55),F$56,R547)</f>
        <v>0</v>
      </c>
      <c r="T547" s="39">
        <f>IF(AND(Eingabe!$B$37&gt;5,$M547&lt;=G$55),G$56,S547)</f>
        <v>0</v>
      </c>
      <c r="U547" s="17">
        <f t="shared" si="79"/>
        <v>64.536459279518809</v>
      </c>
      <c r="V547" s="17">
        <f t="shared" si="82"/>
        <v>64.536459279521154</v>
      </c>
      <c r="W547" s="17">
        <f t="shared" si="80"/>
        <v>6.4536459279518805</v>
      </c>
      <c r="X547" s="17">
        <f t="shared" si="81"/>
        <v>64.536459279518809</v>
      </c>
    </row>
    <row r="548" spans="11:24" x14ac:dyDescent="0.25">
      <c r="K548" s="70">
        <v>5390</v>
      </c>
      <c r="L548" s="39">
        <f t="shared" si="76"/>
        <v>5390</v>
      </c>
      <c r="M548" s="72">
        <f t="shared" si="77"/>
        <v>0.61529680365296802</v>
      </c>
      <c r="N548" s="72">
        <f t="shared" si="78"/>
        <v>0.10560309309706439</v>
      </c>
      <c r="O548" s="39">
        <f t="shared" si="75"/>
        <v>0</v>
      </c>
      <c r="P548" s="39">
        <f>IF(AND(Eingabe!$B$37&gt;1,$M548&lt;=C$55),C$56,O548)</f>
        <v>0</v>
      </c>
      <c r="Q548" s="39">
        <f>IF(AND(Eingabe!$B$37&gt;2,$M548&lt;=D$55),D$56,P548)</f>
        <v>0</v>
      </c>
      <c r="R548" s="39">
        <f>IF(AND(Eingabe!$B$37&gt;3,$M548&lt;=E$55),E$56,Q548)</f>
        <v>0</v>
      </c>
      <c r="S548" s="39">
        <f>IF(AND(Eingabe!$B$37&gt;4,$M548&lt;=F$55),F$56,R548)</f>
        <v>0</v>
      </c>
      <c r="T548" s="39">
        <f>IF(AND(Eingabe!$B$37&gt;5,$M548&lt;=G$55),G$56,S548)</f>
        <v>0</v>
      </c>
      <c r="U548" s="17">
        <f t="shared" si="79"/>
        <v>64.374488257799527</v>
      </c>
      <c r="V548" s="17">
        <f t="shared" si="82"/>
        <v>64.374488257795619</v>
      </c>
      <c r="W548" s="17">
        <f t="shared" si="80"/>
        <v>6.4374488257799527</v>
      </c>
      <c r="X548" s="17">
        <f t="shared" si="81"/>
        <v>64.374488257799527</v>
      </c>
    </row>
    <row r="549" spans="11:24" x14ac:dyDescent="0.25">
      <c r="K549" s="70">
        <v>5400</v>
      </c>
      <c r="L549" s="39">
        <f t="shared" si="76"/>
        <v>5400</v>
      </c>
      <c r="M549" s="72">
        <f t="shared" si="77"/>
        <v>0.61643835616438358</v>
      </c>
      <c r="N549" s="72">
        <f t="shared" si="78"/>
        <v>0.10533780158945727</v>
      </c>
      <c r="O549" s="39">
        <f t="shared" si="75"/>
        <v>0</v>
      </c>
      <c r="P549" s="39">
        <f>IF(AND(Eingabe!$B$37&gt;1,$M549&lt;=C$55),C$56,O549)</f>
        <v>0</v>
      </c>
      <c r="Q549" s="39">
        <f>IF(AND(Eingabe!$B$37&gt;2,$M549&lt;=D$55),D$56,P549)</f>
        <v>0</v>
      </c>
      <c r="R549" s="39">
        <f>IF(AND(Eingabe!$B$37&gt;3,$M549&lt;=E$55),E$56,Q549)</f>
        <v>0</v>
      </c>
      <c r="S549" s="39">
        <f>IF(AND(Eingabe!$B$37&gt;4,$M549&lt;=F$55),F$56,R549)</f>
        <v>0</v>
      </c>
      <c r="T549" s="39">
        <f>IF(AND(Eingabe!$B$37&gt;5,$M549&lt;=G$55),G$56,S549)</f>
        <v>0</v>
      </c>
      <c r="U549" s="17">
        <f t="shared" si="79"/>
        <v>64.212769462066419</v>
      </c>
      <c r="V549" s="17">
        <f t="shared" si="82"/>
        <v>64.212769462068763</v>
      </c>
      <c r="W549" s="17">
        <f t="shared" si="80"/>
        <v>6.4212769462066417</v>
      </c>
      <c r="X549" s="17">
        <f t="shared" si="81"/>
        <v>64.212769462066419</v>
      </c>
    </row>
    <row r="550" spans="11:24" x14ac:dyDescent="0.25">
      <c r="K550" s="70">
        <v>5410</v>
      </c>
      <c r="L550" s="39">
        <f t="shared" si="76"/>
        <v>5410</v>
      </c>
      <c r="M550" s="72">
        <f t="shared" si="77"/>
        <v>0.61757990867579904</v>
      </c>
      <c r="N550" s="72">
        <f t="shared" si="78"/>
        <v>0.10507292243705946</v>
      </c>
      <c r="O550" s="39">
        <f t="shared" si="75"/>
        <v>0</v>
      </c>
      <c r="P550" s="39">
        <f>IF(AND(Eingabe!$B$37&gt;1,$M550&lt;=C$55),C$56,O550)</f>
        <v>0</v>
      </c>
      <c r="Q550" s="39">
        <f>IF(AND(Eingabe!$B$37&gt;2,$M550&lt;=D$55),D$56,P550)</f>
        <v>0</v>
      </c>
      <c r="R550" s="39">
        <f>IF(AND(Eingabe!$B$37&gt;3,$M550&lt;=E$55),E$56,Q550)</f>
        <v>0</v>
      </c>
      <c r="S550" s="39">
        <f>IF(AND(Eingabe!$B$37&gt;4,$M550&lt;=F$55),F$56,R550)</f>
        <v>0</v>
      </c>
      <c r="T550" s="39">
        <f>IF(AND(Eingabe!$B$37&gt;5,$M550&lt;=G$55),G$56,S550)</f>
        <v>0</v>
      </c>
      <c r="U550" s="17">
        <f t="shared" si="79"/>
        <v>64.051302033549945</v>
      </c>
      <c r="V550" s="17">
        <f t="shared" si="82"/>
        <v>64.051302033546065</v>
      </c>
      <c r="W550" s="17">
        <f t="shared" si="80"/>
        <v>6.4051302033549948</v>
      </c>
      <c r="X550" s="17">
        <f t="shared" si="81"/>
        <v>64.051302033549945</v>
      </c>
    </row>
    <row r="551" spans="11:24" x14ac:dyDescent="0.25">
      <c r="K551" s="70">
        <v>5420</v>
      </c>
      <c r="L551" s="39">
        <f t="shared" si="76"/>
        <v>5420</v>
      </c>
      <c r="M551" s="72">
        <f t="shared" si="77"/>
        <v>0.61872146118721461</v>
      </c>
      <c r="N551" s="72">
        <f t="shared" si="78"/>
        <v>0.1048084542384925</v>
      </c>
      <c r="O551" s="39">
        <f t="shared" si="75"/>
        <v>0</v>
      </c>
      <c r="P551" s="39">
        <f>IF(AND(Eingabe!$B$37&gt;1,$M551&lt;=C$55),C$56,O551)</f>
        <v>0</v>
      </c>
      <c r="Q551" s="39">
        <f>IF(AND(Eingabe!$B$37&gt;2,$M551&lt;=D$55),D$56,P551)</f>
        <v>0</v>
      </c>
      <c r="R551" s="39">
        <f>IF(AND(Eingabe!$B$37&gt;3,$M551&lt;=E$55),E$56,Q551)</f>
        <v>0</v>
      </c>
      <c r="S551" s="39">
        <f>IF(AND(Eingabe!$B$37&gt;4,$M551&lt;=F$55),F$56,R551)</f>
        <v>0</v>
      </c>
      <c r="T551" s="39">
        <f>IF(AND(Eingabe!$B$37&gt;5,$M551&lt;=G$55),G$56,S551)</f>
        <v>0</v>
      </c>
      <c r="U551" s="17">
        <f t="shared" si="79"/>
        <v>63.890085117985151</v>
      </c>
      <c r="V551" s="17">
        <f t="shared" si="82"/>
        <v>63.890085117987482</v>
      </c>
      <c r="W551" s="17">
        <f t="shared" si="80"/>
        <v>6.3890085117985151</v>
      </c>
      <c r="X551" s="17">
        <f t="shared" si="81"/>
        <v>63.890085117985151</v>
      </c>
    </row>
    <row r="552" spans="11:24" x14ac:dyDescent="0.25">
      <c r="K552" s="70">
        <v>5430</v>
      </c>
      <c r="L552" s="39">
        <f t="shared" si="76"/>
        <v>5430</v>
      </c>
      <c r="M552" s="72">
        <f t="shared" si="77"/>
        <v>0.61986301369863017</v>
      </c>
      <c r="N552" s="72">
        <f t="shared" si="78"/>
        <v>0.10454439559971551</v>
      </c>
      <c r="O552" s="39">
        <f t="shared" si="75"/>
        <v>0</v>
      </c>
      <c r="P552" s="39">
        <f>IF(AND(Eingabe!$B$37&gt;1,$M552&lt;=C$55),C$56,O552)</f>
        <v>0</v>
      </c>
      <c r="Q552" s="39">
        <f>IF(AND(Eingabe!$B$37&gt;2,$M552&lt;=D$55),D$56,P552)</f>
        <v>0</v>
      </c>
      <c r="R552" s="39">
        <f>IF(AND(Eingabe!$B$37&gt;3,$M552&lt;=E$55),E$56,Q552)</f>
        <v>0</v>
      </c>
      <c r="S552" s="39">
        <f>IF(AND(Eingabe!$B$37&gt;4,$M552&lt;=F$55),F$56,R552)</f>
        <v>0</v>
      </c>
      <c r="T552" s="39">
        <f>IF(AND(Eingabe!$B$37&gt;5,$M552&lt;=G$55),G$56,S552)</f>
        <v>0</v>
      </c>
      <c r="U552" s="17">
        <f t="shared" si="79"/>
        <v>63.729117865580001</v>
      </c>
      <c r="V552" s="17">
        <f t="shared" si="82"/>
        <v>63.729117865582317</v>
      </c>
      <c r="W552" s="17">
        <f t="shared" si="80"/>
        <v>6.3729117865580003</v>
      </c>
      <c r="X552" s="17">
        <f t="shared" si="81"/>
        <v>63.729117865580001</v>
      </c>
    </row>
    <row r="553" spans="11:24" x14ac:dyDescent="0.25">
      <c r="K553" s="70">
        <v>5440</v>
      </c>
      <c r="L553" s="39">
        <f t="shared" si="76"/>
        <v>5440</v>
      </c>
      <c r="M553" s="72">
        <f t="shared" si="77"/>
        <v>0.62100456621004563</v>
      </c>
      <c r="N553" s="72">
        <f t="shared" si="78"/>
        <v>0.10428074513397267</v>
      </c>
      <c r="O553" s="39">
        <f t="shared" si="75"/>
        <v>0</v>
      </c>
      <c r="P553" s="39">
        <f>IF(AND(Eingabe!$B$37&gt;1,$M553&lt;=C$55),C$56,O553)</f>
        <v>0</v>
      </c>
      <c r="Q553" s="39">
        <f>IF(AND(Eingabe!$B$37&gt;2,$M553&lt;=D$55),D$56,P553)</f>
        <v>0</v>
      </c>
      <c r="R553" s="39">
        <f>IF(AND(Eingabe!$B$37&gt;3,$M553&lt;=E$55),E$56,Q553)</f>
        <v>0</v>
      </c>
      <c r="S553" s="39">
        <f>IF(AND(Eingabe!$B$37&gt;4,$M553&lt;=F$55),F$56,R553)</f>
        <v>0</v>
      </c>
      <c r="T553" s="39">
        <f>IF(AND(Eingabe!$B$37&gt;5,$M553&lt;=G$55),G$56,S553)</f>
        <v>0</v>
      </c>
      <c r="U553" s="17">
        <f t="shared" si="79"/>
        <v>63.568399430983348</v>
      </c>
      <c r="V553" s="17">
        <f t="shared" si="82"/>
        <v>63.568399430979483</v>
      </c>
      <c r="W553" s="17">
        <f t="shared" si="80"/>
        <v>6.3568399430983344</v>
      </c>
      <c r="X553" s="17">
        <f t="shared" si="81"/>
        <v>63.568399430983348</v>
      </c>
    </row>
    <row r="554" spans="11:24" x14ac:dyDescent="0.25">
      <c r="K554" s="70">
        <v>5450</v>
      </c>
      <c r="L554" s="39">
        <f t="shared" si="76"/>
        <v>5450</v>
      </c>
      <c r="M554" s="72">
        <f t="shared" si="77"/>
        <v>0.62214611872146119</v>
      </c>
      <c r="N554" s="72">
        <f t="shared" si="78"/>
        <v>0.1040175014617426</v>
      </c>
      <c r="O554" s="39">
        <f t="shared" si="75"/>
        <v>0</v>
      </c>
      <c r="P554" s="39">
        <f>IF(AND(Eingabe!$B$37&gt;1,$M554&lt;=C$55),C$56,O554)</f>
        <v>0</v>
      </c>
      <c r="Q554" s="39">
        <f>IF(AND(Eingabe!$B$37&gt;2,$M554&lt;=D$55),D$56,P554)</f>
        <v>0</v>
      </c>
      <c r="R554" s="39">
        <f>IF(AND(Eingabe!$B$37&gt;3,$M554&lt;=E$55),E$56,Q554)</f>
        <v>0</v>
      </c>
      <c r="S554" s="39">
        <f>IF(AND(Eingabe!$B$37&gt;4,$M554&lt;=F$55),F$56,R554)</f>
        <v>0</v>
      </c>
      <c r="T554" s="39">
        <f>IF(AND(Eingabe!$B$37&gt;5,$M554&lt;=G$55),G$56,S554)</f>
        <v>0</v>
      </c>
      <c r="U554" s="17">
        <f t="shared" si="79"/>
        <v>63.407928973254059</v>
      </c>
      <c r="V554" s="17">
        <f t="shared" si="82"/>
        <v>63.407928973256368</v>
      </c>
      <c r="W554" s="17">
        <f t="shared" si="80"/>
        <v>6.3407928973254055</v>
      </c>
      <c r="X554" s="17">
        <f t="shared" si="81"/>
        <v>63.407928973254059</v>
      </c>
    </row>
    <row r="555" spans="11:24" x14ac:dyDescent="0.25">
      <c r="K555" s="70">
        <v>5460</v>
      </c>
      <c r="L555" s="39">
        <f t="shared" si="76"/>
        <v>5460</v>
      </c>
      <c r="M555" s="72">
        <f t="shared" si="77"/>
        <v>0.62328767123287676</v>
      </c>
      <c r="N555" s="72">
        <f t="shared" si="78"/>
        <v>0.10375466321068705</v>
      </c>
      <c r="O555" s="39">
        <f t="shared" si="75"/>
        <v>0</v>
      </c>
      <c r="P555" s="39">
        <f>IF(AND(Eingabe!$B$37&gt;1,$M555&lt;=C$55),C$56,O555)</f>
        <v>0</v>
      </c>
      <c r="Q555" s="39">
        <f>IF(AND(Eingabe!$B$37&gt;2,$M555&lt;=D$55),D$56,P555)</f>
        <v>0</v>
      </c>
      <c r="R555" s="39">
        <f>IF(AND(Eingabe!$B$37&gt;3,$M555&lt;=E$55),E$56,Q555)</f>
        <v>0</v>
      </c>
      <c r="S555" s="39">
        <f>IF(AND(Eingabe!$B$37&gt;4,$M555&lt;=F$55),F$56,R555)</f>
        <v>0</v>
      </c>
      <c r="T555" s="39">
        <f>IF(AND(Eingabe!$B$37&gt;5,$M555&lt;=G$55),G$56,S555)</f>
        <v>0</v>
      </c>
      <c r="U555" s="17">
        <f t="shared" si="79"/>
        <v>63.247705655829776</v>
      </c>
      <c r="V555" s="17">
        <f t="shared" si="82"/>
        <v>63.247705655832078</v>
      </c>
      <c r="W555" s="17">
        <f t="shared" si="80"/>
        <v>6.3247705655829778</v>
      </c>
      <c r="X555" s="17">
        <f t="shared" si="81"/>
        <v>63.247705655829776</v>
      </c>
    </row>
    <row r="556" spans="11:24" x14ac:dyDescent="0.25">
      <c r="K556" s="70">
        <v>5470</v>
      </c>
      <c r="L556" s="39">
        <f t="shared" si="76"/>
        <v>5470</v>
      </c>
      <c r="M556" s="72">
        <f t="shared" si="77"/>
        <v>0.62442922374429222</v>
      </c>
      <c r="N556" s="72">
        <f t="shared" si="78"/>
        <v>0.10349222901560029</v>
      </c>
      <c r="O556" s="39">
        <f t="shared" si="75"/>
        <v>0</v>
      </c>
      <c r="P556" s="39">
        <f>IF(AND(Eingabe!$B$37&gt;1,$M556&lt;=C$55),C$56,O556)</f>
        <v>0</v>
      </c>
      <c r="Q556" s="39">
        <f>IF(AND(Eingabe!$B$37&gt;2,$M556&lt;=D$55),D$56,P556)</f>
        <v>0</v>
      </c>
      <c r="R556" s="39">
        <f>IF(AND(Eingabe!$B$37&gt;3,$M556&lt;=E$55),E$56,Q556)</f>
        <v>0</v>
      </c>
      <c r="S556" s="39">
        <f>IF(AND(Eingabe!$B$37&gt;4,$M556&lt;=F$55),F$56,R556)</f>
        <v>0</v>
      </c>
      <c r="T556" s="39">
        <f>IF(AND(Eingabe!$B$37&gt;5,$M556&lt;=G$55),G$56,S556)</f>
        <v>0</v>
      </c>
      <c r="U556" s="17">
        <f t="shared" si="79"/>
        <v>63.08772864649606</v>
      </c>
      <c r="V556" s="17">
        <f t="shared" si="82"/>
        <v>63.087728646492238</v>
      </c>
      <c r="W556" s="17">
        <f t="shared" si="80"/>
        <v>6.3087728646496064</v>
      </c>
      <c r="X556" s="17">
        <f t="shared" si="81"/>
        <v>63.08772864649606</v>
      </c>
    </row>
    <row r="557" spans="11:24" x14ac:dyDescent="0.25">
      <c r="K557" s="70">
        <v>5480</v>
      </c>
      <c r="L557" s="39">
        <f t="shared" si="76"/>
        <v>5480</v>
      </c>
      <c r="M557" s="72">
        <f t="shared" si="77"/>
        <v>0.62557077625570778</v>
      </c>
      <c r="N557" s="72">
        <f t="shared" si="78"/>
        <v>0.1032301975183596</v>
      </c>
      <c r="O557" s="39">
        <f t="shared" si="75"/>
        <v>0</v>
      </c>
      <c r="P557" s="39">
        <f>IF(AND(Eingabe!$B$37&gt;1,$M557&lt;=C$55),C$56,O557)</f>
        <v>0</v>
      </c>
      <c r="Q557" s="39">
        <f>IF(AND(Eingabe!$B$37&gt;2,$M557&lt;=D$55),D$56,P557)</f>
        <v>0</v>
      </c>
      <c r="R557" s="39">
        <f>IF(AND(Eingabe!$B$37&gt;3,$M557&lt;=E$55),E$56,Q557)</f>
        <v>0</v>
      </c>
      <c r="S557" s="39">
        <f>IF(AND(Eingabe!$B$37&gt;4,$M557&lt;=F$55),F$56,R557)</f>
        <v>0</v>
      </c>
      <c r="T557" s="39">
        <f>IF(AND(Eingabe!$B$37&gt;5,$M557&lt;=G$55),G$56,S557)</f>
        <v>0</v>
      </c>
      <c r="U557" s="17">
        <f t="shared" si="79"/>
        <v>62.927997117356192</v>
      </c>
      <c r="V557" s="17">
        <f t="shared" si="82"/>
        <v>62.927997117358487</v>
      </c>
      <c r="W557" s="17">
        <f t="shared" si="80"/>
        <v>6.2927997117356194</v>
      </c>
      <c r="X557" s="17">
        <f t="shared" si="81"/>
        <v>62.927997117356192</v>
      </c>
    </row>
    <row r="558" spans="11:24" x14ac:dyDescent="0.25">
      <c r="K558" s="70">
        <v>5490</v>
      </c>
      <c r="L558" s="39">
        <f t="shared" si="76"/>
        <v>5490</v>
      </c>
      <c r="M558" s="72">
        <f t="shared" si="77"/>
        <v>0.62671232876712324</v>
      </c>
      <c r="N558" s="72">
        <f t="shared" si="78"/>
        <v>0.10296856736787485</v>
      </c>
      <c r="O558" s="39">
        <f t="shared" si="75"/>
        <v>0</v>
      </c>
      <c r="P558" s="39">
        <f>IF(AND(Eingabe!$B$37&gt;1,$M558&lt;=C$55),C$56,O558)</f>
        <v>0</v>
      </c>
      <c r="Q558" s="39">
        <f>IF(AND(Eingabe!$B$37&gt;2,$M558&lt;=D$55),D$56,P558)</f>
        <v>0</v>
      </c>
      <c r="R558" s="39">
        <f>IF(AND(Eingabe!$B$37&gt;3,$M558&lt;=E$55),E$56,Q558)</f>
        <v>0</v>
      </c>
      <c r="S558" s="39">
        <f>IF(AND(Eingabe!$B$37&gt;4,$M558&lt;=F$55),F$56,R558)</f>
        <v>0</v>
      </c>
      <c r="T558" s="39">
        <f>IF(AND(Eingabe!$B$37&gt;5,$M558&lt;=G$55),G$56,S558)</f>
        <v>0</v>
      </c>
      <c r="U558" s="17">
        <f t="shared" si="79"/>
        <v>62.768510244800424</v>
      </c>
      <c r="V558" s="17">
        <f t="shared" si="82"/>
        <v>62.768510244796609</v>
      </c>
      <c r="W558" s="17">
        <f t="shared" si="80"/>
        <v>6.2768510244800426</v>
      </c>
      <c r="X558" s="17">
        <f t="shared" si="81"/>
        <v>62.768510244800424</v>
      </c>
    </row>
    <row r="559" spans="11:24" x14ac:dyDescent="0.25">
      <c r="K559" s="70">
        <v>5500</v>
      </c>
      <c r="L559" s="39">
        <f t="shared" si="76"/>
        <v>5500</v>
      </c>
      <c r="M559" s="72">
        <f t="shared" si="77"/>
        <v>0.62785388127853881</v>
      </c>
      <c r="N559" s="72">
        <f t="shared" si="78"/>
        <v>0.10270733722004022</v>
      </c>
      <c r="O559" s="39">
        <f t="shared" si="75"/>
        <v>0</v>
      </c>
      <c r="P559" s="39">
        <f>IF(AND(Eingabe!$B$37&gt;1,$M559&lt;=C$55),C$56,O559)</f>
        <v>0</v>
      </c>
      <c r="Q559" s="39">
        <f>IF(AND(Eingabe!$B$37&gt;2,$M559&lt;=D$55),D$56,P559)</f>
        <v>0</v>
      </c>
      <c r="R559" s="39">
        <f>IF(AND(Eingabe!$B$37&gt;3,$M559&lt;=E$55),E$56,Q559)</f>
        <v>0</v>
      </c>
      <c r="S559" s="39">
        <f>IF(AND(Eingabe!$B$37&gt;4,$M559&lt;=F$55),F$56,R559)</f>
        <v>0</v>
      </c>
      <c r="T559" s="39">
        <f>IF(AND(Eingabe!$B$37&gt;5,$M559&lt;=G$55),G$56,S559)</f>
        <v>0</v>
      </c>
      <c r="U559" s="17">
        <f t="shared" si="79"/>
        <v>62.609267209476577</v>
      </c>
      <c r="V559" s="17">
        <f t="shared" si="82"/>
        <v>62.609267209478844</v>
      </c>
      <c r="W559" s="17">
        <f t="shared" si="80"/>
        <v>6.2609267209476576</v>
      </c>
      <c r="X559" s="17">
        <f t="shared" si="81"/>
        <v>62.609267209476577</v>
      </c>
    </row>
    <row r="560" spans="11:24" x14ac:dyDescent="0.25">
      <c r="K560" s="70">
        <v>5510</v>
      </c>
      <c r="L560" s="39">
        <f t="shared" si="76"/>
        <v>5510</v>
      </c>
      <c r="M560" s="72">
        <f t="shared" si="77"/>
        <v>0.62899543378995437</v>
      </c>
      <c r="N560" s="72">
        <f t="shared" si="78"/>
        <v>0.10244650573768488</v>
      </c>
      <c r="O560" s="39">
        <f t="shared" si="75"/>
        <v>0</v>
      </c>
      <c r="P560" s="39">
        <f>IF(AND(Eingabe!$B$37&gt;1,$M560&lt;=C$55),C$56,O560)</f>
        <v>0</v>
      </c>
      <c r="Q560" s="39">
        <f>IF(AND(Eingabe!$B$37&gt;2,$M560&lt;=D$55),D$56,P560)</f>
        <v>0</v>
      </c>
      <c r="R560" s="39">
        <f>IF(AND(Eingabe!$B$37&gt;3,$M560&lt;=E$55),E$56,Q560)</f>
        <v>0</v>
      </c>
      <c r="S560" s="39">
        <f>IF(AND(Eingabe!$B$37&gt;4,$M560&lt;=F$55),F$56,R560)</f>
        <v>0</v>
      </c>
      <c r="T560" s="39">
        <f>IF(AND(Eingabe!$B$37&gt;5,$M560&lt;=G$55),G$56,S560)</f>
        <v>0</v>
      </c>
      <c r="U560" s="17">
        <f t="shared" si="79"/>
        <v>62.450267196259965</v>
      </c>
      <c r="V560" s="17">
        <f t="shared" si="82"/>
        <v>62.450267196262239</v>
      </c>
      <c r="W560" s="17">
        <f t="shared" si="80"/>
        <v>6.2450267196259963</v>
      </c>
      <c r="X560" s="17">
        <f t="shared" si="81"/>
        <v>62.450267196259965</v>
      </c>
    </row>
    <row r="561" spans="11:24" x14ac:dyDescent="0.25">
      <c r="K561" s="70">
        <v>5520</v>
      </c>
      <c r="L561" s="39">
        <f t="shared" si="76"/>
        <v>5520</v>
      </c>
      <c r="M561" s="72">
        <f t="shared" si="77"/>
        <v>0.63013698630136983</v>
      </c>
      <c r="N561" s="72">
        <f t="shared" si="78"/>
        <v>0.10218607159052484</v>
      </c>
      <c r="O561" s="39">
        <f t="shared" si="75"/>
        <v>0</v>
      </c>
      <c r="P561" s="39">
        <f>IF(AND(Eingabe!$B$37&gt;1,$M561&lt;=C$55),C$56,O561)</f>
        <v>0</v>
      </c>
      <c r="Q561" s="39">
        <f>IF(AND(Eingabe!$B$37&gt;2,$M561&lt;=D$55),D$56,P561)</f>
        <v>0</v>
      </c>
      <c r="R561" s="39">
        <f>IF(AND(Eingabe!$B$37&gt;3,$M561&lt;=E$55),E$56,Q561)</f>
        <v>0</v>
      </c>
      <c r="S561" s="39">
        <f>IF(AND(Eingabe!$B$37&gt;4,$M561&lt;=F$55),F$56,R561)</f>
        <v>0</v>
      </c>
      <c r="T561" s="39">
        <f>IF(AND(Eingabe!$B$37&gt;5,$M561&lt;=G$55),G$56,S561)</f>
        <v>0</v>
      </c>
      <c r="U561" s="17">
        <f t="shared" si="79"/>
        <v>62.291509394224043</v>
      </c>
      <c r="V561" s="17">
        <f t="shared" si="82"/>
        <v>62.291509394220256</v>
      </c>
      <c r="W561" s="17">
        <f t="shared" si="80"/>
        <v>6.2291509394224045</v>
      </c>
      <c r="X561" s="17">
        <f t="shared" si="81"/>
        <v>62.291509394224043</v>
      </c>
    </row>
    <row r="562" spans="11:24" x14ac:dyDescent="0.25">
      <c r="K562" s="70">
        <v>5530</v>
      </c>
      <c r="L562" s="39">
        <f t="shared" si="76"/>
        <v>5530</v>
      </c>
      <c r="M562" s="72">
        <f t="shared" si="77"/>
        <v>0.63127853881278539</v>
      </c>
      <c r="N562" s="72">
        <f t="shared" si="78"/>
        <v>0.10192603345511542</v>
      </c>
      <c r="O562" s="39">
        <f t="shared" si="75"/>
        <v>0</v>
      </c>
      <c r="P562" s="39">
        <f>IF(AND(Eingabe!$B$37&gt;1,$M562&lt;=C$55),C$56,O562)</f>
        <v>0</v>
      </c>
      <c r="Q562" s="39">
        <f>IF(AND(Eingabe!$B$37&gt;2,$M562&lt;=D$55),D$56,P562)</f>
        <v>0</v>
      </c>
      <c r="R562" s="39">
        <f>IF(AND(Eingabe!$B$37&gt;3,$M562&lt;=E$55),E$56,Q562)</f>
        <v>0</v>
      </c>
      <c r="S562" s="39">
        <f>IF(AND(Eingabe!$B$37&gt;4,$M562&lt;=F$55),F$56,R562)</f>
        <v>0</v>
      </c>
      <c r="T562" s="39">
        <f>IF(AND(Eingabe!$B$37&gt;5,$M562&lt;=G$55),G$56,S562)</f>
        <v>0</v>
      </c>
      <c r="U562" s="17">
        <f t="shared" si="79"/>
        <v>62.132992996611456</v>
      </c>
      <c r="V562" s="17">
        <f t="shared" si="82"/>
        <v>62.132992996613716</v>
      </c>
      <c r="W562" s="17">
        <f t="shared" si="80"/>
        <v>6.2132992996611458</v>
      </c>
      <c r="X562" s="17">
        <f t="shared" si="81"/>
        <v>62.132992996611456</v>
      </c>
    </row>
    <row r="563" spans="11:24" x14ac:dyDescent="0.25">
      <c r="K563" s="70">
        <v>5540</v>
      </c>
      <c r="L563" s="39">
        <f t="shared" si="76"/>
        <v>5540</v>
      </c>
      <c r="M563" s="72">
        <f t="shared" si="77"/>
        <v>0.63242009132420096</v>
      </c>
      <c r="N563" s="72">
        <f t="shared" si="78"/>
        <v>0.10166639001480315</v>
      </c>
      <c r="O563" s="39">
        <f t="shared" si="75"/>
        <v>0</v>
      </c>
      <c r="P563" s="39">
        <f>IF(AND(Eingabe!$B$37&gt;1,$M563&lt;=C$55),C$56,O563)</f>
        <v>0</v>
      </c>
      <c r="Q563" s="39">
        <f>IF(AND(Eingabe!$B$37&gt;2,$M563&lt;=D$55),D$56,P563)</f>
        <v>0</v>
      </c>
      <c r="R563" s="39">
        <f>IF(AND(Eingabe!$B$37&gt;3,$M563&lt;=E$55),E$56,Q563)</f>
        <v>0</v>
      </c>
      <c r="S563" s="39">
        <f>IF(AND(Eingabe!$B$37&gt;4,$M563&lt;=F$55),F$56,R563)</f>
        <v>0</v>
      </c>
      <c r="T563" s="39">
        <f>IF(AND(Eingabe!$B$37&gt;5,$M563&lt;=G$55),G$56,S563)</f>
        <v>0</v>
      </c>
      <c r="U563" s="17">
        <f t="shared" si="79"/>
        <v>61.974717200804662</v>
      </c>
      <c r="V563" s="17">
        <f t="shared" si="82"/>
        <v>61.974717200806921</v>
      </c>
      <c r="W563" s="17">
        <f t="shared" si="80"/>
        <v>6.1974717200804665</v>
      </c>
      <c r="X563" s="17">
        <f t="shared" si="81"/>
        <v>61.974717200804662</v>
      </c>
    </row>
    <row r="564" spans="11:24" x14ac:dyDescent="0.25">
      <c r="K564" s="70">
        <v>5550</v>
      </c>
      <c r="L564" s="39">
        <f t="shared" si="76"/>
        <v>5550</v>
      </c>
      <c r="M564" s="72">
        <f t="shared" si="77"/>
        <v>0.63356164383561642</v>
      </c>
      <c r="N564" s="72">
        <f t="shared" si="78"/>
        <v>0.10140713995967932</v>
      </c>
      <c r="O564" s="39">
        <f t="shared" si="75"/>
        <v>0</v>
      </c>
      <c r="P564" s="39">
        <f>IF(AND(Eingabe!$B$37&gt;1,$M564&lt;=C$55),C$56,O564)</f>
        <v>0</v>
      </c>
      <c r="Q564" s="39">
        <f>IF(AND(Eingabe!$B$37&gt;2,$M564&lt;=D$55),D$56,P564)</f>
        <v>0</v>
      </c>
      <c r="R564" s="39">
        <f>IF(AND(Eingabe!$B$37&gt;3,$M564&lt;=E$55),E$56,Q564)</f>
        <v>0</v>
      </c>
      <c r="S564" s="39">
        <f>IF(AND(Eingabe!$B$37&gt;4,$M564&lt;=F$55),F$56,R564)</f>
        <v>0</v>
      </c>
      <c r="T564" s="39">
        <f>IF(AND(Eingabe!$B$37&gt;5,$M564&lt;=G$55),G$56,S564)</f>
        <v>0</v>
      </c>
      <c r="U564" s="17">
        <f t="shared" si="79"/>
        <v>61.816681208297666</v>
      </c>
      <c r="V564" s="17">
        <f t="shared" si="82"/>
        <v>61.816681208293915</v>
      </c>
      <c r="W564" s="17">
        <f t="shared" si="80"/>
        <v>6.1816681208297668</v>
      </c>
      <c r="X564" s="17">
        <f t="shared" si="81"/>
        <v>61.816681208297666</v>
      </c>
    </row>
    <row r="565" spans="11:24" x14ac:dyDescent="0.25">
      <c r="K565" s="70">
        <v>5560</v>
      </c>
      <c r="L565" s="39">
        <f t="shared" si="76"/>
        <v>5560</v>
      </c>
      <c r="M565" s="72">
        <f t="shared" si="77"/>
        <v>0.63470319634703198</v>
      </c>
      <c r="N565" s="72">
        <f t="shared" si="78"/>
        <v>0.10114828198653303</v>
      </c>
      <c r="O565" s="39">
        <f t="shared" si="75"/>
        <v>0</v>
      </c>
      <c r="P565" s="39">
        <f>IF(AND(Eingabe!$B$37&gt;1,$M565&lt;=C$55),C$56,O565)</f>
        <v>0</v>
      </c>
      <c r="Q565" s="39">
        <f>IF(AND(Eingabe!$B$37&gt;2,$M565&lt;=D$55),D$56,P565)</f>
        <v>0</v>
      </c>
      <c r="R565" s="39">
        <f>IF(AND(Eingabe!$B$37&gt;3,$M565&lt;=E$55),E$56,Q565)</f>
        <v>0</v>
      </c>
      <c r="S565" s="39">
        <f>IF(AND(Eingabe!$B$37&gt;4,$M565&lt;=F$55),F$56,R565)</f>
        <v>0</v>
      </c>
      <c r="T565" s="39">
        <f>IF(AND(Eingabe!$B$37&gt;5,$M565&lt;=G$55),G$56,S565)</f>
        <v>0</v>
      </c>
      <c r="U565" s="17">
        <f t="shared" si="79"/>
        <v>61.658884224667396</v>
      </c>
      <c r="V565" s="17">
        <f t="shared" si="82"/>
        <v>61.658884224669642</v>
      </c>
      <c r="W565" s="17">
        <f t="shared" si="80"/>
        <v>6.1658884224667396</v>
      </c>
      <c r="X565" s="17">
        <f t="shared" si="81"/>
        <v>61.658884224667396</v>
      </c>
    </row>
    <row r="566" spans="11:24" x14ac:dyDescent="0.25">
      <c r="K566" s="70">
        <v>5570</v>
      </c>
      <c r="L566" s="39">
        <f t="shared" si="76"/>
        <v>5570</v>
      </c>
      <c r="M566" s="72">
        <f t="shared" si="77"/>
        <v>0.63584474885844744</v>
      </c>
      <c r="N566" s="72">
        <f t="shared" si="78"/>
        <v>0.10088981479880499</v>
      </c>
      <c r="O566" s="39">
        <f t="shared" si="75"/>
        <v>0</v>
      </c>
      <c r="P566" s="39">
        <f>IF(AND(Eingabe!$B$37&gt;1,$M566&lt;=C$55),C$56,O566)</f>
        <v>0</v>
      </c>
      <c r="Q566" s="39">
        <f>IF(AND(Eingabe!$B$37&gt;2,$M566&lt;=D$55),D$56,P566)</f>
        <v>0</v>
      </c>
      <c r="R566" s="39">
        <f>IF(AND(Eingabe!$B$37&gt;3,$M566&lt;=E$55),E$56,Q566)</f>
        <v>0</v>
      </c>
      <c r="S566" s="39">
        <f>IF(AND(Eingabe!$B$37&gt;4,$M566&lt;=F$55),F$56,R566)</f>
        <v>0</v>
      </c>
      <c r="T566" s="39">
        <f>IF(AND(Eingabe!$B$37&gt;5,$M566&lt;=G$55),G$56,S566)</f>
        <v>0</v>
      </c>
      <c r="U566" s="17">
        <f t="shared" si="79"/>
        <v>61.501325459545512</v>
      </c>
      <c r="V566" s="17">
        <f t="shared" si="82"/>
        <v>61.501325459541775</v>
      </c>
      <c r="W566" s="17">
        <f t="shared" si="80"/>
        <v>6.1501325459545511</v>
      </c>
      <c r="X566" s="17">
        <f t="shared" si="81"/>
        <v>61.501325459545512</v>
      </c>
    </row>
    <row r="567" spans="11:24" x14ac:dyDescent="0.25">
      <c r="K567" s="70">
        <v>5580</v>
      </c>
      <c r="L567" s="39">
        <f t="shared" si="76"/>
        <v>5580</v>
      </c>
      <c r="M567" s="72">
        <f t="shared" si="77"/>
        <v>0.63698630136986301</v>
      </c>
      <c r="N567" s="72">
        <f t="shared" si="78"/>
        <v>0.10063173710654194</v>
      </c>
      <c r="O567" s="39">
        <f t="shared" si="75"/>
        <v>0</v>
      </c>
      <c r="P567" s="39">
        <f>IF(AND(Eingabe!$B$37&gt;1,$M567&lt;=C$55),C$56,O567)</f>
        <v>0</v>
      </c>
      <c r="Q567" s="39">
        <f>IF(AND(Eingabe!$B$37&gt;2,$M567&lt;=D$55),D$56,P567)</f>
        <v>0</v>
      </c>
      <c r="R567" s="39">
        <f>IF(AND(Eingabe!$B$37&gt;3,$M567&lt;=E$55),E$56,Q567)</f>
        <v>0</v>
      </c>
      <c r="S567" s="39">
        <f>IF(AND(Eingabe!$B$37&gt;4,$M567&lt;=F$55),F$56,R567)</f>
        <v>0</v>
      </c>
      <c r="T567" s="39">
        <f>IF(AND(Eingabe!$B$37&gt;5,$M567&lt;=G$55),G$56,S567)</f>
        <v>0</v>
      </c>
      <c r="U567" s="17">
        <f t="shared" si="79"/>
        <v>61.344004126590633</v>
      </c>
      <c r="V567" s="17">
        <f t="shared" si="82"/>
        <v>61.344004126592871</v>
      </c>
      <c r="W567" s="17">
        <f t="shared" si="80"/>
        <v>6.1344004126590637</v>
      </c>
      <c r="X567" s="17">
        <f t="shared" si="81"/>
        <v>61.344004126590633</v>
      </c>
    </row>
    <row r="568" spans="11:24" x14ac:dyDescent="0.25">
      <c r="K568" s="70">
        <v>5590</v>
      </c>
      <c r="L568" s="39">
        <f t="shared" si="76"/>
        <v>5590</v>
      </c>
      <c r="M568" s="72">
        <f t="shared" si="77"/>
        <v>0.63812785388127857</v>
      </c>
      <c r="N568" s="72">
        <f t="shared" si="78"/>
        <v>0.10037404762635083</v>
      </c>
      <c r="O568" s="39">
        <f t="shared" si="75"/>
        <v>0</v>
      </c>
      <c r="P568" s="39">
        <f>IF(AND(Eingabe!$B$37&gt;1,$M568&lt;=C$55),C$56,O568)</f>
        <v>0</v>
      </c>
      <c r="Q568" s="39">
        <f>IF(AND(Eingabe!$B$37&gt;2,$M568&lt;=D$55),D$56,P568)</f>
        <v>0</v>
      </c>
      <c r="R568" s="39">
        <f>IF(AND(Eingabe!$B$37&gt;3,$M568&lt;=E$55),E$56,Q568)</f>
        <v>0</v>
      </c>
      <c r="S568" s="39">
        <f>IF(AND(Eingabe!$B$37&gt;4,$M568&lt;=F$55),F$56,R568)</f>
        <v>0</v>
      </c>
      <c r="T568" s="39">
        <f>IF(AND(Eingabe!$B$37&gt;5,$M568&lt;=G$55),G$56,S568)</f>
        <v>0</v>
      </c>
      <c r="U568" s="17">
        <f t="shared" si="79"/>
        <v>61.186919443460432</v>
      </c>
      <c r="V568" s="17">
        <f t="shared" si="82"/>
        <v>61.186919443462671</v>
      </c>
      <c r="W568" s="17">
        <f t="shared" si="80"/>
        <v>6.1186919443460432</v>
      </c>
      <c r="X568" s="17">
        <f t="shared" si="81"/>
        <v>61.186919443460432</v>
      </c>
    </row>
    <row r="569" spans="11:24" x14ac:dyDescent="0.25">
      <c r="K569" s="70">
        <v>5600</v>
      </c>
      <c r="L569" s="39">
        <f t="shared" si="76"/>
        <v>5600</v>
      </c>
      <c r="M569" s="72">
        <f t="shared" si="77"/>
        <v>0.63926940639269403</v>
      </c>
      <c r="N569" s="72">
        <f t="shared" si="78"/>
        <v>0.10011674508135426</v>
      </c>
      <c r="O569" s="39">
        <f t="shared" si="75"/>
        <v>0</v>
      </c>
      <c r="P569" s="39">
        <f>IF(AND(Eingabe!$B$37&gt;1,$M569&lt;=C$55),C$56,O569)</f>
        <v>0</v>
      </c>
      <c r="Q569" s="39">
        <f>IF(AND(Eingabe!$B$37&gt;2,$M569&lt;=D$55),D$56,P569)</f>
        <v>0</v>
      </c>
      <c r="R569" s="39">
        <f>IF(AND(Eingabe!$B$37&gt;3,$M569&lt;=E$55),E$56,Q569)</f>
        <v>0</v>
      </c>
      <c r="S569" s="39">
        <f>IF(AND(Eingabe!$B$37&gt;4,$M569&lt;=F$55),F$56,R569)</f>
        <v>0</v>
      </c>
      <c r="T569" s="39">
        <f>IF(AND(Eingabe!$B$37&gt;5,$M569&lt;=G$55),G$56,S569)</f>
        <v>0</v>
      </c>
      <c r="U569" s="17">
        <f t="shared" si="79"/>
        <v>61.030070631784447</v>
      </c>
      <c r="V569" s="17">
        <f t="shared" si="82"/>
        <v>61.030070631780738</v>
      </c>
      <c r="W569" s="17">
        <f t="shared" si="80"/>
        <v>6.1030070631784445</v>
      </c>
      <c r="X569" s="17">
        <f t="shared" si="81"/>
        <v>61.030070631784447</v>
      </c>
    </row>
    <row r="570" spans="11:24" x14ac:dyDescent="0.25">
      <c r="K570" s="70">
        <v>5610</v>
      </c>
      <c r="L570" s="39">
        <f t="shared" si="76"/>
        <v>5610</v>
      </c>
      <c r="M570" s="72">
        <f t="shared" si="77"/>
        <v>0.6404109589041096</v>
      </c>
      <c r="N570" s="72">
        <f t="shared" si="78"/>
        <v>9.9859828201145251E-2</v>
      </c>
      <c r="O570" s="39">
        <f t="shared" si="75"/>
        <v>0</v>
      </c>
      <c r="P570" s="39">
        <f>IF(AND(Eingabe!$B$37&gt;1,$M570&lt;=C$55),C$56,O570)</f>
        <v>0</v>
      </c>
      <c r="Q570" s="39">
        <f>IF(AND(Eingabe!$B$37&gt;2,$M570&lt;=D$55),D$56,P570)</f>
        <v>0</v>
      </c>
      <c r="R570" s="39">
        <f>IF(AND(Eingabe!$B$37&gt;3,$M570&lt;=E$55),E$56,Q570)</f>
        <v>0</v>
      </c>
      <c r="S570" s="39">
        <f>IF(AND(Eingabe!$B$37&gt;4,$M570&lt;=F$55),F$56,R570)</f>
        <v>0</v>
      </c>
      <c r="T570" s="39">
        <f>IF(AND(Eingabe!$B$37&gt;5,$M570&lt;=G$55),G$56,S570)</f>
        <v>0</v>
      </c>
      <c r="U570" s="17">
        <f t="shared" si="79"/>
        <v>60.873456917136494</v>
      </c>
      <c r="V570" s="17">
        <f t="shared" si="82"/>
        <v>60.873456917138711</v>
      </c>
      <c r="W570" s="17">
        <f t="shared" si="80"/>
        <v>6.087345691713649</v>
      </c>
      <c r="X570" s="17">
        <f t="shared" si="81"/>
        <v>60.873456917136494</v>
      </c>
    </row>
    <row r="571" spans="11:24" x14ac:dyDescent="0.25">
      <c r="K571" s="70">
        <v>5620</v>
      </c>
      <c r="L571" s="39">
        <f t="shared" si="76"/>
        <v>5620</v>
      </c>
      <c r="M571" s="72">
        <f t="shared" si="77"/>
        <v>0.64155251141552516</v>
      </c>
      <c r="N571" s="72">
        <f t="shared" si="78"/>
        <v>9.9603295721743645E-2</v>
      </c>
      <c r="O571" s="39">
        <f t="shared" si="75"/>
        <v>0</v>
      </c>
      <c r="P571" s="39">
        <f>IF(AND(Eingabe!$B$37&gt;1,$M571&lt;=C$55),C$56,O571)</f>
        <v>0</v>
      </c>
      <c r="Q571" s="39">
        <f>IF(AND(Eingabe!$B$37&gt;2,$M571&lt;=D$55),D$56,P571)</f>
        <v>0</v>
      </c>
      <c r="R571" s="39">
        <f>IF(AND(Eingabe!$B$37&gt;3,$M571&lt;=E$55),E$56,Q571)</f>
        <v>0</v>
      </c>
      <c r="S571" s="39">
        <f>IF(AND(Eingabe!$B$37&gt;4,$M571&lt;=F$55),F$56,R571)</f>
        <v>0</v>
      </c>
      <c r="T571" s="39">
        <f>IF(AND(Eingabe!$B$37&gt;5,$M571&lt;=G$55),G$56,S571)</f>
        <v>0</v>
      </c>
      <c r="U571" s="17">
        <f t="shared" si="79"/>
        <v>60.717077529008108</v>
      </c>
      <c r="V571" s="17">
        <f t="shared" si="82"/>
        <v>60.717077529010325</v>
      </c>
      <c r="W571" s="17">
        <f t="shared" si="80"/>
        <v>6.071707752900811</v>
      </c>
      <c r="X571" s="17">
        <f t="shared" si="81"/>
        <v>60.717077529008108</v>
      </c>
    </row>
    <row r="572" spans="11:24" x14ac:dyDescent="0.25">
      <c r="K572" s="70">
        <v>5630</v>
      </c>
      <c r="L572" s="39">
        <f t="shared" si="76"/>
        <v>5630</v>
      </c>
      <c r="M572" s="72">
        <f t="shared" si="77"/>
        <v>0.64269406392694062</v>
      </c>
      <c r="N572" s="72">
        <f t="shared" si="78"/>
        <v>9.9347146385551754E-2</v>
      </c>
      <c r="O572" s="39">
        <f t="shared" si="75"/>
        <v>0</v>
      </c>
      <c r="P572" s="39">
        <f>IF(AND(Eingabe!$B$37&gt;1,$M572&lt;=C$55),C$56,O572)</f>
        <v>0</v>
      </c>
      <c r="Q572" s="39">
        <f>IF(AND(Eingabe!$B$37&gt;2,$M572&lt;=D$55),D$56,P572)</f>
        <v>0</v>
      </c>
      <c r="R572" s="39">
        <f>IF(AND(Eingabe!$B$37&gt;3,$M572&lt;=E$55),E$56,Q572)</f>
        <v>0</v>
      </c>
      <c r="S572" s="39">
        <f>IF(AND(Eingabe!$B$37&gt;4,$M572&lt;=F$55),F$56,R572)</f>
        <v>0</v>
      </c>
      <c r="T572" s="39">
        <f>IF(AND(Eingabe!$B$37&gt;5,$M572&lt;=G$55),G$56,S572)</f>
        <v>0</v>
      </c>
      <c r="U572" s="17">
        <f t="shared" si="79"/>
        <v>60.560931700781552</v>
      </c>
      <c r="V572" s="17">
        <f t="shared" si="82"/>
        <v>60.560931700777871</v>
      </c>
      <c r="W572" s="17">
        <f t="shared" si="80"/>
        <v>6.0560931700781548</v>
      </c>
      <c r="X572" s="17">
        <f t="shared" si="81"/>
        <v>60.560931700781552</v>
      </c>
    </row>
    <row r="573" spans="11:24" x14ac:dyDescent="0.25">
      <c r="K573" s="70">
        <v>5640</v>
      </c>
      <c r="L573" s="39">
        <f t="shared" si="76"/>
        <v>5640</v>
      </c>
      <c r="M573" s="72">
        <f t="shared" si="77"/>
        <v>0.64383561643835618</v>
      </c>
      <c r="N573" s="72">
        <f t="shared" si="78"/>
        <v>9.9091378941310704E-2</v>
      </c>
      <c r="O573" s="39">
        <f t="shared" si="75"/>
        <v>0</v>
      </c>
      <c r="P573" s="39">
        <f>IF(AND(Eingabe!$B$37&gt;1,$M573&lt;=C$55),C$56,O573)</f>
        <v>0</v>
      </c>
      <c r="Q573" s="39">
        <f>IF(AND(Eingabe!$B$37&gt;2,$M573&lt;=D$55),D$56,P573)</f>
        <v>0</v>
      </c>
      <c r="R573" s="39">
        <f>IF(AND(Eingabe!$B$37&gt;3,$M573&lt;=E$55),E$56,Q573)</f>
        <v>0</v>
      </c>
      <c r="S573" s="39">
        <f>IF(AND(Eingabe!$B$37&gt;4,$M573&lt;=F$55),F$56,R573)</f>
        <v>0</v>
      </c>
      <c r="T573" s="39">
        <f>IF(AND(Eingabe!$B$37&gt;5,$M573&lt;=G$55),G$56,S573)</f>
        <v>0</v>
      </c>
      <c r="U573" s="17">
        <f t="shared" si="79"/>
        <v>60.405018669703104</v>
      </c>
      <c r="V573" s="17">
        <f t="shared" si="82"/>
        <v>60.405018669705299</v>
      </c>
      <c r="W573" s="17">
        <f t="shared" si="80"/>
        <v>6.0405018669703106</v>
      </c>
      <c r="X573" s="17">
        <f t="shared" si="81"/>
        <v>60.405018669703104</v>
      </c>
    </row>
    <row r="574" spans="11:24" x14ac:dyDescent="0.25">
      <c r="K574" s="70">
        <v>5650</v>
      </c>
      <c r="L574" s="39">
        <f t="shared" si="76"/>
        <v>5650</v>
      </c>
      <c r="M574" s="72">
        <f t="shared" si="77"/>
        <v>0.64497716894977164</v>
      </c>
      <c r="N574" s="72">
        <f t="shared" si="78"/>
        <v>9.8835992144058138E-2</v>
      </c>
      <c r="O574" s="39">
        <f t="shared" si="75"/>
        <v>0</v>
      </c>
      <c r="P574" s="39">
        <f>IF(AND(Eingabe!$B$37&gt;1,$M574&lt;=C$55),C$56,O574)</f>
        <v>0</v>
      </c>
      <c r="Q574" s="39">
        <f>IF(AND(Eingabe!$B$37&gt;2,$M574&lt;=D$55),D$56,P574)</f>
        <v>0</v>
      </c>
      <c r="R574" s="39">
        <f>IF(AND(Eingabe!$B$37&gt;3,$M574&lt;=E$55),E$56,Q574)</f>
        <v>0</v>
      </c>
      <c r="S574" s="39">
        <f>IF(AND(Eingabe!$B$37&gt;4,$M574&lt;=F$55),F$56,R574)</f>
        <v>0</v>
      </c>
      <c r="T574" s="39">
        <f>IF(AND(Eingabe!$B$37&gt;5,$M574&lt;=G$55),G$56,S574)</f>
        <v>0</v>
      </c>
      <c r="U574" s="17">
        <f t="shared" si="79"/>
        <v>60.249337676857365</v>
      </c>
      <c r="V574" s="17">
        <f t="shared" si="82"/>
        <v>60.249337676853699</v>
      </c>
      <c r="W574" s="17">
        <f t="shared" si="80"/>
        <v>6.0249337676857362</v>
      </c>
      <c r="X574" s="17">
        <f t="shared" si="81"/>
        <v>60.249337676857365</v>
      </c>
    </row>
    <row r="575" spans="11:24" x14ac:dyDescent="0.25">
      <c r="K575" s="70">
        <v>5660</v>
      </c>
      <c r="L575" s="39">
        <f t="shared" si="76"/>
        <v>5660</v>
      </c>
      <c r="M575" s="72">
        <f t="shared" si="77"/>
        <v>0.64611872146118721</v>
      </c>
      <c r="N575" s="72">
        <f t="shared" si="78"/>
        <v>9.8580984755084589E-2</v>
      </c>
      <c r="O575" s="39">
        <f t="shared" si="75"/>
        <v>0</v>
      </c>
      <c r="P575" s="39">
        <f>IF(AND(Eingabe!$B$37&gt;1,$M575&lt;=C$55),C$56,O575)</f>
        <v>0</v>
      </c>
      <c r="Q575" s="39">
        <f>IF(AND(Eingabe!$B$37&gt;2,$M575&lt;=D$55),D$56,P575)</f>
        <v>0</v>
      </c>
      <c r="R575" s="39">
        <f>IF(AND(Eingabe!$B$37&gt;3,$M575&lt;=E$55),E$56,Q575)</f>
        <v>0</v>
      </c>
      <c r="S575" s="39">
        <f>IF(AND(Eingabe!$B$37&gt;4,$M575&lt;=F$55),F$56,R575)</f>
        <v>0</v>
      </c>
      <c r="T575" s="39">
        <f>IF(AND(Eingabe!$B$37&gt;5,$M575&lt;=G$55),G$56,S575)</f>
        <v>0</v>
      </c>
      <c r="U575" s="17">
        <f t="shared" si="79"/>
        <v>60.093887967140603</v>
      </c>
      <c r="V575" s="17">
        <f t="shared" si="82"/>
        <v>60.093887967142791</v>
      </c>
      <c r="W575" s="17">
        <f t="shared" si="80"/>
        <v>6.0093887967140605</v>
      </c>
      <c r="X575" s="17">
        <f t="shared" si="81"/>
        <v>60.093887967140603</v>
      </c>
    </row>
    <row r="576" spans="11:24" x14ac:dyDescent="0.25">
      <c r="K576" s="70">
        <v>5670</v>
      </c>
      <c r="L576" s="39">
        <f t="shared" si="76"/>
        <v>5670</v>
      </c>
      <c r="M576" s="72">
        <f t="shared" si="77"/>
        <v>0.64726027397260277</v>
      </c>
      <c r="N576" s="72">
        <f t="shared" si="78"/>
        <v>9.8326355541891619E-2</v>
      </c>
      <c r="O576" s="39">
        <f t="shared" si="75"/>
        <v>0</v>
      </c>
      <c r="P576" s="39">
        <f>IF(AND(Eingabe!$B$37&gt;1,$M576&lt;=C$55),C$56,O576)</f>
        <v>0</v>
      </c>
      <c r="Q576" s="39">
        <f>IF(AND(Eingabe!$B$37&gt;2,$M576&lt;=D$55),D$56,P576)</f>
        <v>0</v>
      </c>
      <c r="R576" s="39">
        <f>IF(AND(Eingabe!$B$37&gt;3,$M576&lt;=E$55),E$56,Q576)</f>
        <v>0</v>
      </c>
      <c r="S576" s="39">
        <f>IF(AND(Eingabe!$B$37&gt;4,$M576&lt;=F$55),F$56,R576)</f>
        <v>0</v>
      </c>
      <c r="T576" s="39">
        <f>IF(AND(Eingabe!$B$37&gt;5,$M576&lt;=G$55),G$56,S576)</f>
        <v>0</v>
      </c>
      <c r="U576" s="17">
        <f t="shared" si="79"/>
        <v>59.938668789235301</v>
      </c>
      <c r="V576" s="17">
        <f t="shared" si="82"/>
        <v>59.938668789237489</v>
      </c>
      <c r="W576" s="17">
        <f t="shared" si="80"/>
        <v>5.9938668789235301</v>
      </c>
      <c r="X576" s="17">
        <f t="shared" si="81"/>
        <v>59.938668789235301</v>
      </c>
    </row>
    <row r="577" spans="11:24" x14ac:dyDescent="0.25">
      <c r="K577" s="70">
        <v>5680</v>
      </c>
      <c r="L577" s="39">
        <f t="shared" si="76"/>
        <v>5680</v>
      </c>
      <c r="M577" s="72">
        <f t="shared" si="77"/>
        <v>0.64840182648401823</v>
      </c>
      <c r="N577" s="72">
        <f t="shared" si="78"/>
        <v>9.8072103278149414E-2</v>
      </c>
      <c r="O577" s="39">
        <f t="shared" si="75"/>
        <v>0</v>
      </c>
      <c r="P577" s="39">
        <f>IF(AND(Eingabe!$B$37&gt;1,$M577&lt;=C$55),C$56,O577)</f>
        <v>0</v>
      </c>
      <c r="Q577" s="39">
        <f>IF(AND(Eingabe!$B$37&gt;2,$M577&lt;=D$55),D$56,P577)</f>
        <v>0</v>
      </c>
      <c r="R577" s="39">
        <f>IF(AND(Eingabe!$B$37&gt;3,$M577&lt;=E$55),E$56,Q577)</f>
        <v>0</v>
      </c>
      <c r="S577" s="39">
        <f>IF(AND(Eingabe!$B$37&gt;4,$M577&lt;=F$55),F$56,R577)</f>
        <v>0</v>
      </c>
      <c r="T577" s="39">
        <f>IF(AND(Eingabe!$B$37&gt;5,$M577&lt;=G$55),G$56,S577)</f>
        <v>0</v>
      </c>
      <c r="U577" s="17">
        <f t="shared" si="79"/>
        <v>59.783679395584237</v>
      </c>
      <c r="V577" s="17">
        <f t="shared" si="82"/>
        <v>59.783679395580599</v>
      </c>
      <c r="W577" s="17">
        <f t="shared" si="80"/>
        <v>5.9783679395584235</v>
      </c>
      <c r="X577" s="17">
        <f t="shared" si="81"/>
        <v>59.783679395584237</v>
      </c>
    </row>
    <row r="578" spans="11:24" x14ac:dyDescent="0.25">
      <c r="K578" s="70">
        <v>5690</v>
      </c>
      <c r="L578" s="39">
        <f t="shared" si="76"/>
        <v>5690</v>
      </c>
      <c r="M578" s="72">
        <f t="shared" si="77"/>
        <v>0.6495433789954338</v>
      </c>
      <c r="N578" s="72">
        <f t="shared" si="78"/>
        <v>9.7818226743655146E-2</v>
      </c>
      <c r="O578" s="39">
        <f t="shared" si="75"/>
        <v>0</v>
      </c>
      <c r="P578" s="39">
        <f>IF(AND(Eingabe!$B$37&gt;1,$M578&lt;=C$55),C$56,O578)</f>
        <v>0</v>
      </c>
      <c r="Q578" s="39">
        <f>IF(AND(Eingabe!$B$37&gt;2,$M578&lt;=D$55),D$56,P578)</f>
        <v>0</v>
      </c>
      <c r="R578" s="39">
        <f>IF(AND(Eingabe!$B$37&gt;3,$M578&lt;=E$55),E$56,Q578)</f>
        <v>0</v>
      </c>
      <c r="S578" s="39">
        <f>IF(AND(Eingabe!$B$37&gt;4,$M578&lt;=F$55),F$56,R578)</f>
        <v>0</v>
      </c>
      <c r="T578" s="39">
        <f>IF(AND(Eingabe!$B$37&gt;5,$M578&lt;=G$55),G$56,S578)</f>
        <v>0</v>
      </c>
      <c r="U578" s="17">
        <f t="shared" si="79"/>
        <v>59.628919042365126</v>
      </c>
      <c r="V578" s="17">
        <f t="shared" si="82"/>
        <v>59.628919042367293</v>
      </c>
      <c r="W578" s="17">
        <f t="shared" si="80"/>
        <v>5.9628919042365123</v>
      </c>
      <c r="X578" s="17">
        <f t="shared" si="81"/>
        <v>59.628919042365126</v>
      </c>
    </row>
    <row r="579" spans="11:24" x14ac:dyDescent="0.25">
      <c r="K579" s="70">
        <v>5700</v>
      </c>
      <c r="L579" s="39">
        <f t="shared" si="76"/>
        <v>5700</v>
      </c>
      <c r="M579" s="72">
        <f t="shared" si="77"/>
        <v>0.65068493150684936</v>
      </c>
      <c r="N579" s="72">
        <f t="shared" si="78"/>
        <v>9.7564724724292118E-2</v>
      </c>
      <c r="O579" s="39">
        <f t="shared" si="75"/>
        <v>0</v>
      </c>
      <c r="P579" s="39">
        <f>IF(AND(Eingabe!$B$37&gt;1,$M579&lt;=C$55),C$56,O579)</f>
        <v>0</v>
      </c>
      <c r="Q579" s="39">
        <f>IF(AND(Eingabe!$B$37&gt;2,$M579&lt;=D$55),D$56,P579)</f>
        <v>0</v>
      </c>
      <c r="R579" s="39">
        <f>IF(AND(Eingabe!$B$37&gt;3,$M579&lt;=E$55),E$56,Q579)</f>
        <v>0</v>
      </c>
      <c r="S579" s="39">
        <f>IF(AND(Eingabe!$B$37&gt;4,$M579&lt;=F$55),F$56,R579)</f>
        <v>0</v>
      </c>
      <c r="T579" s="39">
        <f>IF(AND(Eingabe!$B$37&gt;5,$M579&lt;=G$55),G$56,S579)</f>
        <v>0</v>
      </c>
      <c r="U579" s="17">
        <f t="shared" si="79"/>
        <v>59.474386989465742</v>
      </c>
      <c r="V579" s="17">
        <f t="shared" si="82"/>
        <v>59.474386989467909</v>
      </c>
      <c r="W579" s="17">
        <f t="shared" si="80"/>
        <v>5.9474386989465744</v>
      </c>
      <c r="X579" s="17">
        <f t="shared" si="81"/>
        <v>59.474386989465742</v>
      </c>
    </row>
    <row r="580" spans="11:24" x14ac:dyDescent="0.25">
      <c r="K580" s="70">
        <v>5710</v>
      </c>
      <c r="L580" s="39">
        <f t="shared" si="76"/>
        <v>5710</v>
      </c>
      <c r="M580" s="72">
        <f t="shared" si="77"/>
        <v>0.65182648401826482</v>
      </c>
      <c r="N580" s="72">
        <f t="shared" si="78"/>
        <v>9.7311596011988466E-2</v>
      </c>
      <c r="O580" s="39">
        <f t="shared" si="75"/>
        <v>0</v>
      </c>
      <c r="P580" s="39">
        <f>IF(AND(Eingabe!$B$37&gt;1,$M580&lt;=C$55),C$56,O580)</f>
        <v>0</v>
      </c>
      <c r="Q580" s="39">
        <f>IF(AND(Eingabe!$B$37&gt;2,$M580&lt;=D$55),D$56,P580)</f>
        <v>0</v>
      </c>
      <c r="R580" s="39">
        <f>IF(AND(Eingabe!$B$37&gt;3,$M580&lt;=E$55),E$56,Q580)</f>
        <v>0</v>
      </c>
      <c r="S580" s="39">
        <f>IF(AND(Eingabe!$B$37&gt;4,$M580&lt;=F$55),F$56,R580)</f>
        <v>0</v>
      </c>
      <c r="T580" s="39">
        <f>IF(AND(Eingabe!$B$37&gt;5,$M580&lt;=G$55),G$56,S580)</f>
        <v>0</v>
      </c>
      <c r="U580" s="17">
        <f t="shared" si="79"/>
        <v>59.320082500458724</v>
      </c>
      <c r="V580" s="17">
        <f t="shared" si="82"/>
        <v>59.320082500455122</v>
      </c>
      <c r="W580" s="17">
        <f t="shared" si="80"/>
        <v>5.9320082500458726</v>
      </c>
      <c r="X580" s="17">
        <f t="shared" si="81"/>
        <v>59.320082500458724</v>
      </c>
    </row>
    <row r="581" spans="11:24" x14ac:dyDescent="0.25">
      <c r="K581" s="70">
        <v>5720</v>
      </c>
      <c r="L581" s="39">
        <f t="shared" si="76"/>
        <v>5720</v>
      </c>
      <c r="M581" s="72">
        <f t="shared" si="77"/>
        <v>0.65296803652968038</v>
      </c>
      <c r="N581" s="72">
        <f t="shared" si="78"/>
        <v>9.70588394046763E-2</v>
      </c>
      <c r="O581" s="39">
        <f t="shared" si="75"/>
        <v>0</v>
      </c>
      <c r="P581" s="39">
        <f>IF(AND(Eingabe!$B$37&gt;1,$M581&lt;=C$55),C$56,O581)</f>
        <v>0</v>
      </c>
      <c r="Q581" s="39">
        <f>IF(AND(Eingabe!$B$37&gt;2,$M581&lt;=D$55),D$56,P581)</f>
        <v>0</v>
      </c>
      <c r="R581" s="39">
        <f>IF(AND(Eingabe!$B$37&gt;3,$M581&lt;=E$55),E$56,Q581)</f>
        <v>0</v>
      </c>
      <c r="S581" s="39">
        <f>IF(AND(Eingabe!$B$37&gt;4,$M581&lt;=F$55),F$56,R581)</f>
        <v>0</v>
      </c>
      <c r="T581" s="39">
        <f>IF(AND(Eingabe!$B$37&gt;5,$M581&lt;=G$55),G$56,S581)</f>
        <v>0</v>
      </c>
      <c r="U581" s="17">
        <f t="shared" si="79"/>
        <v>59.166004842576648</v>
      </c>
      <c r="V581" s="17">
        <f t="shared" si="82"/>
        <v>59.166004842578801</v>
      </c>
      <c r="W581" s="17">
        <f t="shared" si="80"/>
        <v>5.9166004842576649</v>
      </c>
      <c r="X581" s="17">
        <f t="shared" si="81"/>
        <v>59.166004842576648</v>
      </c>
    </row>
    <row r="582" spans="11:24" x14ac:dyDescent="0.25">
      <c r="K582" s="70">
        <v>5730</v>
      </c>
      <c r="L582" s="39">
        <f t="shared" si="76"/>
        <v>5730</v>
      </c>
      <c r="M582" s="72">
        <f t="shared" si="77"/>
        <v>0.65410958904109584</v>
      </c>
      <c r="N582" s="72">
        <f t="shared" si="78"/>
        <v>9.6806453706251849E-2</v>
      </c>
      <c r="O582" s="39">
        <f t="shared" si="75"/>
        <v>0</v>
      </c>
      <c r="P582" s="39">
        <f>IF(AND(Eingabe!$B$37&gt;1,$M582&lt;=C$55),C$56,O582)</f>
        <v>0</v>
      </c>
      <c r="Q582" s="39">
        <f>IF(AND(Eingabe!$B$37&gt;2,$M582&lt;=D$55),D$56,P582)</f>
        <v>0</v>
      </c>
      <c r="R582" s="39">
        <f>IF(AND(Eingabe!$B$37&gt;3,$M582&lt;=E$55),E$56,Q582)</f>
        <v>0</v>
      </c>
      <c r="S582" s="39">
        <f>IF(AND(Eingabe!$B$37&gt;4,$M582&lt;=F$55),F$56,R582)</f>
        <v>0</v>
      </c>
      <c r="T582" s="39">
        <f>IF(AND(Eingabe!$B$37&gt;5,$M582&lt;=G$55),G$56,S582)</f>
        <v>0</v>
      </c>
      <c r="U582" s="17">
        <f t="shared" si="79"/>
        <v>59.01215328668777</v>
      </c>
      <c r="V582" s="17">
        <f t="shared" si="82"/>
        <v>59.012153286684182</v>
      </c>
      <c r="W582" s="17">
        <f t="shared" si="80"/>
        <v>5.9012153286687772</v>
      </c>
      <c r="X582" s="17">
        <f t="shared" si="81"/>
        <v>59.01215328668777</v>
      </c>
    </row>
    <row r="583" spans="11:24" x14ac:dyDescent="0.25">
      <c r="K583" s="70">
        <v>5740</v>
      </c>
      <c r="L583" s="39">
        <f t="shared" si="76"/>
        <v>5740</v>
      </c>
      <c r="M583" s="72">
        <f t="shared" si="77"/>
        <v>0.65525114155251141</v>
      </c>
      <c r="N583" s="72">
        <f t="shared" si="78"/>
        <v>9.6554437726535158E-2</v>
      </c>
      <c r="O583" s="39">
        <f t="shared" si="75"/>
        <v>0</v>
      </c>
      <c r="P583" s="39">
        <f>IF(AND(Eingabe!$B$37&gt;1,$M583&lt;=C$55),C$56,O583)</f>
        <v>0</v>
      </c>
      <c r="Q583" s="39">
        <f>IF(AND(Eingabe!$B$37&gt;2,$M583&lt;=D$55),D$56,P583)</f>
        <v>0</v>
      </c>
      <c r="R583" s="39">
        <f>IF(AND(Eingabe!$B$37&gt;3,$M583&lt;=E$55),E$56,Q583)</f>
        <v>0</v>
      </c>
      <c r="S583" s="39">
        <f>IF(AND(Eingabe!$B$37&gt;4,$M583&lt;=F$55),F$56,R583)</f>
        <v>0</v>
      </c>
      <c r="T583" s="39">
        <f>IF(AND(Eingabe!$B$37&gt;5,$M583&lt;=G$55),G$56,S583)</f>
        <v>0</v>
      </c>
      <c r="U583" s="17">
        <f t="shared" si="79"/>
        <v>58.858527107271435</v>
      </c>
      <c r="V583" s="17">
        <f t="shared" si="82"/>
        <v>58.858527107273581</v>
      </c>
      <c r="W583" s="17">
        <f t="shared" si="80"/>
        <v>5.8858527107271437</v>
      </c>
      <c r="X583" s="17">
        <f t="shared" si="81"/>
        <v>58.858527107271435</v>
      </c>
    </row>
    <row r="584" spans="11:24" x14ac:dyDescent="0.25">
      <c r="K584" s="70">
        <v>5750</v>
      </c>
      <c r="L584" s="39">
        <f t="shared" si="76"/>
        <v>5750</v>
      </c>
      <c r="M584" s="72">
        <f t="shared" si="77"/>
        <v>0.65639269406392697</v>
      </c>
      <c r="N584" s="72">
        <f t="shared" si="78"/>
        <v>9.6302790281230899E-2</v>
      </c>
      <c r="O584" s="39">
        <f t="shared" si="75"/>
        <v>0</v>
      </c>
      <c r="P584" s="39">
        <f>IF(AND(Eingabe!$B$37&gt;1,$M584&lt;=C$55),C$56,O584)</f>
        <v>0</v>
      </c>
      <c r="Q584" s="39">
        <f>IF(AND(Eingabe!$B$37&gt;2,$M584&lt;=D$55),D$56,P584)</f>
        <v>0</v>
      </c>
      <c r="R584" s="39">
        <f>IF(AND(Eingabe!$B$37&gt;3,$M584&lt;=E$55),E$56,Q584)</f>
        <v>0</v>
      </c>
      <c r="S584" s="39">
        <f>IF(AND(Eingabe!$B$37&gt;4,$M584&lt;=F$55),F$56,R584)</f>
        <v>0</v>
      </c>
      <c r="T584" s="39">
        <f>IF(AND(Eingabe!$B$37&gt;5,$M584&lt;=G$55),G$56,S584)</f>
        <v>0</v>
      </c>
      <c r="U584" s="17">
        <f t="shared" si="79"/>
        <v>58.705125582394182</v>
      </c>
      <c r="V584" s="17">
        <f t="shared" si="82"/>
        <v>58.70512558239632</v>
      </c>
      <c r="W584" s="17">
        <f t="shared" si="80"/>
        <v>5.870512558239418</v>
      </c>
      <c r="X584" s="17">
        <f t="shared" si="81"/>
        <v>58.705125582394182</v>
      </c>
    </row>
    <row r="585" spans="11:24" x14ac:dyDescent="0.25">
      <c r="K585" s="70">
        <v>5760</v>
      </c>
      <c r="L585" s="39">
        <f t="shared" si="76"/>
        <v>5760</v>
      </c>
      <c r="M585" s="72">
        <f t="shared" si="77"/>
        <v>0.65753424657534243</v>
      </c>
      <c r="N585" s="72">
        <f t="shared" si="78"/>
        <v>9.6051510191888734E-2</v>
      </c>
      <c r="O585" s="39">
        <f t="shared" ref="O585:O648" si="83">IF(K585&lt;$B$51,$B$57,0)</f>
        <v>0</v>
      </c>
      <c r="P585" s="39">
        <f>IF(AND(Eingabe!$B$37&gt;1,$M585&lt;=C$55),C$56,O585)</f>
        <v>0</v>
      </c>
      <c r="Q585" s="39">
        <f>IF(AND(Eingabe!$B$37&gt;2,$M585&lt;=D$55),D$56,P585)</f>
        <v>0</v>
      </c>
      <c r="R585" s="39">
        <f>IF(AND(Eingabe!$B$37&gt;3,$M585&lt;=E$55),E$56,Q585)</f>
        <v>0</v>
      </c>
      <c r="S585" s="39">
        <f>IF(AND(Eingabe!$B$37&gt;4,$M585&lt;=F$55),F$56,R585)</f>
        <v>0</v>
      </c>
      <c r="T585" s="39">
        <f>IF(AND(Eingabe!$B$37&gt;5,$M585&lt;=G$55),G$56,S585)</f>
        <v>0</v>
      </c>
      <c r="U585" s="17">
        <f t="shared" si="79"/>
        <v>58.551947993685602</v>
      </c>
      <c r="V585" s="17">
        <f t="shared" si="82"/>
        <v>58.551947993682042</v>
      </c>
      <c r="W585" s="17">
        <f t="shared" si="80"/>
        <v>5.8551947993685598</v>
      </c>
      <c r="X585" s="17">
        <f t="shared" si="81"/>
        <v>58.551947993685602</v>
      </c>
    </row>
    <row r="586" spans="11:24" x14ac:dyDescent="0.25">
      <c r="K586" s="70">
        <v>5770</v>
      </c>
      <c r="L586" s="39">
        <f t="shared" ref="L586:L649" si="84">IF(K586&gt;$B$10,$B$10,K586)</f>
        <v>5770</v>
      </c>
      <c r="M586" s="72">
        <f t="shared" ref="M586:M649" si="85">L586/$B$10</f>
        <v>0.658675799086758</v>
      </c>
      <c r="N586" s="72">
        <f t="shared" ref="N586:N649" si="86">IF(M586=1,0,1-$G$11*M586^$G$10)</f>
        <v>9.5800596285864348E-2</v>
      </c>
      <c r="O586" s="39">
        <f t="shared" si="83"/>
        <v>0</v>
      </c>
      <c r="P586" s="39">
        <f>IF(AND(Eingabe!$B$37&gt;1,$M586&lt;=C$55),C$56,O586)</f>
        <v>0</v>
      </c>
      <c r="Q586" s="39">
        <f>IF(AND(Eingabe!$B$37&gt;2,$M586&lt;=D$55),D$56,P586)</f>
        <v>0</v>
      </c>
      <c r="R586" s="39">
        <f>IF(AND(Eingabe!$B$37&gt;3,$M586&lt;=E$55),E$56,Q586)</f>
        <v>0</v>
      </c>
      <c r="S586" s="39">
        <f>IF(AND(Eingabe!$B$37&gt;4,$M586&lt;=F$55),F$56,R586)</f>
        <v>0</v>
      </c>
      <c r="T586" s="39">
        <f>IF(AND(Eingabe!$B$37&gt;5,$M586&lt;=G$55),G$56,S586)</f>
        <v>0</v>
      </c>
      <c r="U586" s="17">
        <f t="shared" ref="U586:U649" si="87">N586*$B$8*10</f>
        <v>58.398993626314571</v>
      </c>
      <c r="V586" s="17">
        <f t="shared" si="82"/>
        <v>58.398993626316695</v>
      </c>
      <c r="W586" s="17">
        <f t="shared" ref="W586:W649" si="88">N586*$B$8</f>
        <v>5.8398993626314573</v>
      </c>
      <c r="X586" s="17">
        <f t="shared" ref="X586:X649" si="89">W586*10</f>
        <v>58.398993626314571</v>
      </c>
    </row>
    <row r="587" spans="11:24" x14ac:dyDescent="0.25">
      <c r="K587" s="70">
        <v>5780</v>
      </c>
      <c r="L587" s="39">
        <f t="shared" si="84"/>
        <v>5780</v>
      </c>
      <c r="M587" s="72">
        <f t="shared" si="85"/>
        <v>0.65981735159817356</v>
      </c>
      <c r="N587" s="72">
        <f t="shared" si="86"/>
        <v>9.5550047396281479E-2</v>
      </c>
      <c r="O587" s="39">
        <f t="shared" si="83"/>
        <v>0</v>
      </c>
      <c r="P587" s="39">
        <f>IF(AND(Eingabe!$B$37&gt;1,$M587&lt;=C$55),C$56,O587)</f>
        <v>0</v>
      </c>
      <c r="Q587" s="39">
        <f>IF(AND(Eingabe!$B$37&gt;2,$M587&lt;=D$55),D$56,P587)</f>
        <v>0</v>
      </c>
      <c r="R587" s="39">
        <f>IF(AND(Eingabe!$B$37&gt;3,$M587&lt;=E$55),E$56,Q587)</f>
        <v>0</v>
      </c>
      <c r="S587" s="39">
        <f>IF(AND(Eingabe!$B$37&gt;4,$M587&lt;=F$55),F$56,R587)</f>
        <v>0</v>
      </c>
      <c r="T587" s="39">
        <f>IF(AND(Eingabe!$B$37&gt;5,$M587&lt;=G$55),G$56,S587)</f>
        <v>0</v>
      </c>
      <c r="U587" s="17">
        <f t="shared" si="87"/>
        <v>58.246261768966107</v>
      </c>
      <c r="V587" s="17">
        <f t="shared" ref="V587:V650" si="90">(M587-M586)*$B$10*N587*$B$8</f>
        <v>58.246261768968225</v>
      </c>
      <c r="W587" s="17">
        <f t="shared" si="88"/>
        <v>5.8246261768966106</v>
      </c>
      <c r="X587" s="17">
        <f t="shared" si="89"/>
        <v>58.246261768966107</v>
      </c>
    </row>
    <row r="588" spans="11:24" x14ac:dyDescent="0.25">
      <c r="K588" s="70">
        <v>5790</v>
      </c>
      <c r="L588" s="39">
        <f t="shared" si="84"/>
        <v>5790</v>
      </c>
      <c r="M588" s="72">
        <f t="shared" si="85"/>
        <v>0.66095890410958902</v>
      </c>
      <c r="N588" s="72">
        <f t="shared" si="86"/>
        <v>9.5299862361992727E-2</v>
      </c>
      <c r="O588" s="39">
        <f t="shared" si="83"/>
        <v>0</v>
      </c>
      <c r="P588" s="39">
        <f>IF(AND(Eingabe!$B$37&gt;1,$M588&lt;=C$55),C$56,O588)</f>
        <v>0</v>
      </c>
      <c r="Q588" s="39">
        <f>IF(AND(Eingabe!$B$37&gt;2,$M588&lt;=D$55),D$56,P588)</f>
        <v>0</v>
      </c>
      <c r="R588" s="39">
        <f>IF(AND(Eingabe!$B$37&gt;3,$M588&lt;=E$55),E$56,Q588)</f>
        <v>0</v>
      </c>
      <c r="S588" s="39">
        <f>IF(AND(Eingabe!$B$37&gt;4,$M588&lt;=F$55),F$56,R588)</f>
        <v>0</v>
      </c>
      <c r="T588" s="39">
        <f>IF(AND(Eingabe!$B$37&gt;5,$M588&lt;=G$55),G$56,S588)</f>
        <v>0</v>
      </c>
      <c r="U588" s="17">
        <f t="shared" si="87"/>
        <v>58.093751713817483</v>
      </c>
      <c r="V588" s="17">
        <f t="shared" si="90"/>
        <v>58.093751713813958</v>
      </c>
      <c r="W588" s="17">
        <f t="shared" si="88"/>
        <v>5.8093751713817481</v>
      </c>
      <c r="X588" s="17">
        <f t="shared" si="89"/>
        <v>58.093751713817483</v>
      </c>
    </row>
    <row r="589" spans="11:24" x14ac:dyDescent="0.25">
      <c r="K589" s="70">
        <v>5800</v>
      </c>
      <c r="L589" s="39">
        <f t="shared" si="84"/>
        <v>5800</v>
      </c>
      <c r="M589" s="72">
        <f t="shared" si="85"/>
        <v>0.66210045662100458</v>
      </c>
      <c r="N589" s="72">
        <f t="shared" si="86"/>
        <v>9.5050040027542027E-2</v>
      </c>
      <c r="O589" s="39">
        <f t="shared" si="83"/>
        <v>0</v>
      </c>
      <c r="P589" s="39">
        <f>IF(AND(Eingabe!$B$37&gt;1,$M589&lt;=C$55),C$56,O589)</f>
        <v>0</v>
      </c>
      <c r="Q589" s="39">
        <f>IF(AND(Eingabe!$B$37&gt;2,$M589&lt;=D$55),D$56,P589)</f>
        <v>0</v>
      </c>
      <c r="R589" s="39">
        <f>IF(AND(Eingabe!$B$37&gt;3,$M589&lt;=E$55),E$56,Q589)</f>
        <v>0</v>
      </c>
      <c r="S589" s="39">
        <f>IF(AND(Eingabe!$B$37&gt;4,$M589&lt;=F$55),F$56,R589)</f>
        <v>0</v>
      </c>
      <c r="T589" s="39">
        <f>IF(AND(Eingabe!$B$37&gt;5,$M589&lt;=G$55),G$56,S589)</f>
        <v>0</v>
      </c>
      <c r="U589" s="17">
        <f t="shared" si="87"/>
        <v>57.941462756515349</v>
      </c>
      <c r="V589" s="17">
        <f t="shared" si="90"/>
        <v>57.94146275651746</v>
      </c>
      <c r="W589" s="17">
        <f t="shared" si="88"/>
        <v>5.7941462756515349</v>
      </c>
      <c r="X589" s="17">
        <f t="shared" si="89"/>
        <v>57.941462756515349</v>
      </c>
    </row>
    <row r="590" spans="11:24" x14ac:dyDescent="0.25">
      <c r="K590" s="70">
        <v>5810</v>
      </c>
      <c r="L590" s="39">
        <f t="shared" si="84"/>
        <v>5810</v>
      </c>
      <c r="M590" s="72">
        <f t="shared" si="85"/>
        <v>0.66324200913242004</v>
      </c>
      <c r="N590" s="72">
        <f t="shared" si="86"/>
        <v>9.4800579243127236E-2</v>
      </c>
      <c r="O590" s="39">
        <f t="shared" si="83"/>
        <v>0</v>
      </c>
      <c r="P590" s="39">
        <f>IF(AND(Eingabe!$B$37&gt;1,$M590&lt;=C$55),C$56,O590)</f>
        <v>0</v>
      </c>
      <c r="Q590" s="39">
        <f>IF(AND(Eingabe!$B$37&gt;2,$M590&lt;=D$55),D$56,P590)</f>
        <v>0</v>
      </c>
      <c r="R590" s="39">
        <f>IF(AND(Eingabe!$B$37&gt;3,$M590&lt;=E$55),E$56,Q590)</f>
        <v>0</v>
      </c>
      <c r="S590" s="39">
        <f>IF(AND(Eingabe!$B$37&gt;4,$M590&lt;=F$55),F$56,R590)</f>
        <v>0</v>
      </c>
      <c r="T590" s="39">
        <f>IF(AND(Eingabe!$B$37&gt;5,$M590&lt;=G$55),G$56,S590)</f>
        <v>0</v>
      </c>
      <c r="U590" s="17">
        <f t="shared" si="87"/>
        <v>57.789394196152905</v>
      </c>
      <c r="V590" s="17">
        <f t="shared" si="90"/>
        <v>57.789394196149395</v>
      </c>
      <c r="W590" s="17">
        <f t="shared" si="88"/>
        <v>5.7789394196152903</v>
      </c>
      <c r="X590" s="17">
        <f t="shared" si="89"/>
        <v>57.789394196152905</v>
      </c>
    </row>
    <row r="591" spans="11:24" x14ac:dyDescent="0.25">
      <c r="K591" s="70">
        <v>5820</v>
      </c>
      <c r="L591" s="39">
        <f t="shared" si="84"/>
        <v>5820</v>
      </c>
      <c r="M591" s="72">
        <f t="shared" si="85"/>
        <v>0.66438356164383561</v>
      </c>
      <c r="N591" s="72">
        <f t="shared" si="86"/>
        <v>9.4551478864562388E-2</v>
      </c>
      <c r="O591" s="39">
        <f t="shared" si="83"/>
        <v>0</v>
      </c>
      <c r="P591" s="39">
        <f>IF(AND(Eingabe!$B$37&gt;1,$M591&lt;=C$55),C$56,O591)</f>
        <v>0</v>
      </c>
      <c r="Q591" s="39">
        <f>IF(AND(Eingabe!$B$37&gt;2,$M591&lt;=D$55),D$56,P591)</f>
        <v>0</v>
      </c>
      <c r="R591" s="39">
        <f>IF(AND(Eingabe!$B$37&gt;3,$M591&lt;=E$55),E$56,Q591)</f>
        <v>0</v>
      </c>
      <c r="S591" s="39">
        <f>IF(AND(Eingabe!$B$37&gt;4,$M591&lt;=F$55),F$56,R591)</f>
        <v>0</v>
      </c>
      <c r="T591" s="39">
        <f>IF(AND(Eingabe!$B$37&gt;5,$M591&lt;=G$55),G$56,S591)</f>
        <v>0</v>
      </c>
      <c r="U591" s="17">
        <f t="shared" si="87"/>
        <v>57.637545335246934</v>
      </c>
      <c r="V591" s="17">
        <f t="shared" si="90"/>
        <v>57.637545335249037</v>
      </c>
      <c r="W591" s="17">
        <f t="shared" si="88"/>
        <v>5.7637545335246934</v>
      </c>
      <c r="X591" s="17">
        <f t="shared" si="89"/>
        <v>57.637545335246934</v>
      </c>
    </row>
    <row r="592" spans="11:24" x14ac:dyDescent="0.25">
      <c r="K592" s="70">
        <v>5830</v>
      </c>
      <c r="L592" s="39">
        <f t="shared" si="84"/>
        <v>5830</v>
      </c>
      <c r="M592" s="72">
        <f t="shared" si="85"/>
        <v>0.66552511415525117</v>
      </c>
      <c r="N592" s="72">
        <f t="shared" si="86"/>
        <v>9.4302737753240606E-2</v>
      </c>
      <c r="O592" s="39">
        <f t="shared" si="83"/>
        <v>0</v>
      </c>
      <c r="P592" s="39">
        <f>IF(AND(Eingabe!$B$37&gt;1,$M592&lt;=C$55),C$56,O592)</f>
        <v>0</v>
      </c>
      <c r="Q592" s="39">
        <f>IF(AND(Eingabe!$B$37&gt;2,$M592&lt;=D$55),D$56,P592)</f>
        <v>0</v>
      </c>
      <c r="R592" s="39">
        <f>IF(AND(Eingabe!$B$37&gt;3,$M592&lt;=E$55),E$56,Q592)</f>
        <v>0</v>
      </c>
      <c r="S592" s="39">
        <f>IF(AND(Eingabe!$B$37&gt;4,$M592&lt;=F$55),F$56,R592)</f>
        <v>0</v>
      </c>
      <c r="T592" s="39">
        <f>IF(AND(Eingabe!$B$37&gt;5,$M592&lt;=G$55),G$56,S592)</f>
        <v>0</v>
      </c>
      <c r="U592" s="17">
        <f t="shared" si="87"/>
        <v>57.48591547971516</v>
      </c>
      <c r="V592" s="17">
        <f t="shared" si="90"/>
        <v>57.485915479717256</v>
      </c>
      <c r="W592" s="17">
        <f t="shared" si="88"/>
        <v>5.7485915479715164</v>
      </c>
      <c r="X592" s="17">
        <f t="shared" si="89"/>
        <v>57.48591547971516</v>
      </c>
    </row>
    <row r="593" spans="11:24" x14ac:dyDescent="0.25">
      <c r="K593" s="70">
        <v>5840</v>
      </c>
      <c r="L593" s="39">
        <f t="shared" si="84"/>
        <v>5840</v>
      </c>
      <c r="M593" s="72">
        <f t="shared" si="85"/>
        <v>0.66666666666666663</v>
      </c>
      <c r="N593" s="72">
        <f t="shared" si="86"/>
        <v>9.4054354776098137E-2</v>
      </c>
      <c r="O593" s="39">
        <f t="shared" si="83"/>
        <v>0</v>
      </c>
      <c r="P593" s="39">
        <f>IF(AND(Eingabe!$B$37&gt;1,$M593&lt;=C$55),C$56,O593)</f>
        <v>0</v>
      </c>
      <c r="Q593" s="39">
        <f>IF(AND(Eingabe!$B$37&gt;2,$M593&lt;=D$55),D$56,P593)</f>
        <v>0</v>
      </c>
      <c r="R593" s="39">
        <f>IF(AND(Eingabe!$B$37&gt;3,$M593&lt;=E$55),E$56,Q593)</f>
        <v>0</v>
      </c>
      <c r="S593" s="39">
        <f>IF(AND(Eingabe!$B$37&gt;4,$M593&lt;=F$55),F$56,R593)</f>
        <v>0</v>
      </c>
      <c r="T593" s="39">
        <f>IF(AND(Eingabe!$B$37&gt;5,$M593&lt;=G$55),G$56,S593)</f>
        <v>0</v>
      </c>
      <c r="U593" s="17">
        <f t="shared" si="87"/>
        <v>57.334503938854347</v>
      </c>
      <c r="V593" s="17">
        <f t="shared" si="90"/>
        <v>57.334503938850858</v>
      </c>
      <c r="W593" s="17">
        <f t="shared" si="88"/>
        <v>5.7334503938854349</v>
      </c>
      <c r="X593" s="17">
        <f t="shared" si="89"/>
        <v>57.334503938854347</v>
      </c>
    </row>
    <row r="594" spans="11:24" x14ac:dyDescent="0.25">
      <c r="K594" s="70">
        <v>5850</v>
      </c>
      <c r="L594" s="39">
        <f t="shared" si="84"/>
        <v>5850</v>
      </c>
      <c r="M594" s="72">
        <f t="shared" si="85"/>
        <v>0.6678082191780822</v>
      </c>
      <c r="N594" s="72">
        <f t="shared" si="86"/>
        <v>9.3806328805576711E-2</v>
      </c>
      <c r="O594" s="39">
        <f t="shared" si="83"/>
        <v>0</v>
      </c>
      <c r="P594" s="39">
        <f>IF(AND(Eingabe!$B$37&gt;1,$M594&lt;=C$55),C$56,O594)</f>
        <v>0</v>
      </c>
      <c r="Q594" s="39">
        <f>IF(AND(Eingabe!$B$37&gt;2,$M594&lt;=D$55),D$56,P594)</f>
        <v>0</v>
      </c>
      <c r="R594" s="39">
        <f>IF(AND(Eingabe!$B$37&gt;3,$M594&lt;=E$55),E$56,Q594)</f>
        <v>0</v>
      </c>
      <c r="S594" s="39">
        <f>IF(AND(Eingabe!$B$37&gt;4,$M594&lt;=F$55),F$56,R594)</f>
        <v>0</v>
      </c>
      <c r="T594" s="39">
        <f>IF(AND(Eingabe!$B$37&gt;5,$M594&lt;=G$55),G$56,S594)</f>
        <v>0</v>
      </c>
      <c r="U594" s="17">
        <f t="shared" si="87"/>
        <v>57.183310025317311</v>
      </c>
      <c r="V594" s="17">
        <f t="shared" si="90"/>
        <v>57.183310025319393</v>
      </c>
      <c r="W594" s="17">
        <f t="shared" si="88"/>
        <v>5.7183310025317313</v>
      </c>
      <c r="X594" s="17">
        <f t="shared" si="89"/>
        <v>57.183310025317311</v>
      </c>
    </row>
    <row r="595" spans="11:24" x14ac:dyDescent="0.25">
      <c r="K595" s="70">
        <v>5860</v>
      </c>
      <c r="L595" s="39">
        <f t="shared" si="84"/>
        <v>5860</v>
      </c>
      <c r="M595" s="72">
        <f t="shared" si="85"/>
        <v>0.66894977168949776</v>
      </c>
      <c r="N595" s="72">
        <f t="shared" si="86"/>
        <v>9.3558658719588572E-2</v>
      </c>
      <c r="O595" s="39">
        <f t="shared" si="83"/>
        <v>0</v>
      </c>
      <c r="P595" s="39">
        <f>IF(AND(Eingabe!$B$37&gt;1,$M595&lt;=C$55),C$56,O595)</f>
        <v>0</v>
      </c>
      <c r="Q595" s="39">
        <f>IF(AND(Eingabe!$B$37&gt;2,$M595&lt;=D$55),D$56,P595)</f>
        <v>0</v>
      </c>
      <c r="R595" s="39">
        <f>IF(AND(Eingabe!$B$37&gt;3,$M595&lt;=E$55),E$56,Q595)</f>
        <v>0</v>
      </c>
      <c r="S595" s="39">
        <f>IF(AND(Eingabe!$B$37&gt;4,$M595&lt;=F$55),F$56,R595)</f>
        <v>0</v>
      </c>
      <c r="T595" s="39">
        <f>IF(AND(Eingabe!$B$37&gt;5,$M595&lt;=G$55),G$56,S595)</f>
        <v>0</v>
      </c>
      <c r="U595" s="17">
        <f t="shared" si="87"/>
        <v>57.032333055091662</v>
      </c>
      <c r="V595" s="17">
        <f t="shared" si="90"/>
        <v>57.032333055093744</v>
      </c>
      <c r="W595" s="17">
        <f t="shared" si="88"/>
        <v>5.7032333055091664</v>
      </c>
      <c r="X595" s="17">
        <f t="shared" si="89"/>
        <v>57.032333055091662</v>
      </c>
    </row>
    <row r="596" spans="11:24" x14ac:dyDescent="0.25">
      <c r="K596" s="70">
        <v>5870</v>
      </c>
      <c r="L596" s="39">
        <f t="shared" si="84"/>
        <v>5870</v>
      </c>
      <c r="M596" s="72">
        <f t="shared" si="85"/>
        <v>0.67009132420091322</v>
      </c>
      <c r="N596" s="72">
        <f t="shared" si="86"/>
        <v>9.331134340147984E-2</v>
      </c>
      <c r="O596" s="39">
        <f t="shared" si="83"/>
        <v>0</v>
      </c>
      <c r="P596" s="39">
        <f>IF(AND(Eingabe!$B$37&gt;1,$M596&lt;=C$55),C$56,O596)</f>
        <v>0</v>
      </c>
      <c r="Q596" s="39">
        <f>IF(AND(Eingabe!$B$37&gt;2,$M596&lt;=D$55),D$56,P596)</f>
        <v>0</v>
      </c>
      <c r="R596" s="39">
        <f>IF(AND(Eingabe!$B$37&gt;3,$M596&lt;=E$55),E$56,Q596)</f>
        <v>0</v>
      </c>
      <c r="S596" s="39">
        <f>IF(AND(Eingabe!$B$37&gt;4,$M596&lt;=F$55),F$56,R596)</f>
        <v>0</v>
      </c>
      <c r="T596" s="39">
        <f>IF(AND(Eingabe!$B$37&gt;5,$M596&lt;=G$55),G$56,S596)</f>
        <v>0</v>
      </c>
      <c r="U596" s="17">
        <f t="shared" si="87"/>
        <v>56.88157234747743</v>
      </c>
      <c r="V596" s="17">
        <f t="shared" si="90"/>
        <v>56.881572347473977</v>
      </c>
      <c r="W596" s="17">
        <f t="shared" si="88"/>
        <v>5.6881572347477434</v>
      </c>
      <c r="X596" s="17">
        <f t="shared" si="89"/>
        <v>56.88157234747743</v>
      </c>
    </row>
    <row r="597" spans="11:24" x14ac:dyDescent="0.25">
      <c r="K597" s="70">
        <v>5880</v>
      </c>
      <c r="L597" s="39">
        <f t="shared" si="84"/>
        <v>5880</v>
      </c>
      <c r="M597" s="72">
        <f t="shared" si="85"/>
        <v>0.67123287671232879</v>
      </c>
      <c r="N597" s="72">
        <f t="shared" si="86"/>
        <v>9.306438173999565E-2</v>
      </c>
      <c r="O597" s="39">
        <f t="shared" si="83"/>
        <v>0</v>
      </c>
      <c r="P597" s="39">
        <f>IF(AND(Eingabe!$B$37&gt;1,$M597&lt;=C$55),C$56,O597)</f>
        <v>0</v>
      </c>
      <c r="Q597" s="39">
        <f>IF(AND(Eingabe!$B$37&gt;2,$M597&lt;=D$55),D$56,P597)</f>
        <v>0</v>
      </c>
      <c r="R597" s="39">
        <f>IF(AND(Eingabe!$B$37&gt;3,$M597&lt;=E$55),E$56,Q597)</f>
        <v>0</v>
      </c>
      <c r="S597" s="39">
        <f>IF(AND(Eingabe!$B$37&gt;4,$M597&lt;=F$55),F$56,R597)</f>
        <v>0</v>
      </c>
      <c r="T597" s="39">
        <f>IF(AND(Eingabe!$B$37&gt;5,$M597&lt;=G$55),G$56,S597)</f>
        <v>0</v>
      </c>
      <c r="U597" s="17">
        <f t="shared" si="87"/>
        <v>56.731027225065844</v>
      </c>
      <c r="V597" s="17">
        <f t="shared" si="90"/>
        <v>56.731027225067905</v>
      </c>
      <c r="W597" s="17">
        <f t="shared" si="88"/>
        <v>5.6731027225065844</v>
      </c>
      <c r="X597" s="17">
        <f t="shared" si="89"/>
        <v>56.731027225065844</v>
      </c>
    </row>
    <row r="598" spans="11:24" x14ac:dyDescent="0.25">
      <c r="K598" s="70">
        <v>5890</v>
      </c>
      <c r="L598" s="39">
        <f t="shared" si="84"/>
        <v>5890</v>
      </c>
      <c r="M598" s="72">
        <f t="shared" si="85"/>
        <v>0.67237442922374424</v>
      </c>
      <c r="N598" s="72">
        <f t="shared" si="86"/>
        <v>9.2817772629244399E-2</v>
      </c>
      <c r="O598" s="39">
        <f t="shared" si="83"/>
        <v>0</v>
      </c>
      <c r="P598" s="39">
        <f>IF(AND(Eingabe!$B$37&gt;1,$M598&lt;=C$55),C$56,O598)</f>
        <v>0</v>
      </c>
      <c r="Q598" s="39">
        <f>IF(AND(Eingabe!$B$37&gt;2,$M598&lt;=D$55),D$56,P598)</f>
        <v>0</v>
      </c>
      <c r="R598" s="39">
        <f>IF(AND(Eingabe!$B$37&gt;3,$M598&lt;=E$55),E$56,Q598)</f>
        <v>0</v>
      </c>
      <c r="S598" s="39">
        <f>IF(AND(Eingabe!$B$37&gt;4,$M598&lt;=F$55),F$56,R598)</f>
        <v>0</v>
      </c>
      <c r="T598" s="39">
        <f>IF(AND(Eingabe!$B$37&gt;5,$M598&lt;=G$55),G$56,S598)</f>
        <v>0</v>
      </c>
      <c r="U598" s="17">
        <f t="shared" si="87"/>
        <v>56.580697013717476</v>
      </c>
      <c r="V598" s="17">
        <f t="shared" si="90"/>
        <v>56.580697013714037</v>
      </c>
      <c r="W598" s="17">
        <f t="shared" si="88"/>
        <v>5.6580697013717476</v>
      </c>
      <c r="X598" s="17">
        <f t="shared" si="89"/>
        <v>56.580697013717476</v>
      </c>
    </row>
    <row r="599" spans="11:24" x14ac:dyDescent="0.25">
      <c r="K599" s="70">
        <v>5900</v>
      </c>
      <c r="L599" s="39">
        <f t="shared" si="84"/>
        <v>5900</v>
      </c>
      <c r="M599" s="72">
        <f t="shared" si="85"/>
        <v>0.67351598173515981</v>
      </c>
      <c r="N599" s="72">
        <f t="shared" si="86"/>
        <v>9.2571514968663227E-2</v>
      </c>
      <c r="O599" s="39">
        <f t="shared" si="83"/>
        <v>0</v>
      </c>
      <c r="P599" s="39">
        <f>IF(AND(Eingabe!$B$37&gt;1,$M599&lt;=C$55),C$56,O599)</f>
        <v>0</v>
      </c>
      <c r="Q599" s="39">
        <f>IF(AND(Eingabe!$B$37&gt;2,$M599&lt;=D$55),D$56,P599)</f>
        <v>0</v>
      </c>
      <c r="R599" s="39">
        <f>IF(AND(Eingabe!$B$37&gt;3,$M599&lt;=E$55),E$56,Q599)</f>
        <v>0</v>
      </c>
      <c r="S599" s="39">
        <f>IF(AND(Eingabe!$B$37&gt;4,$M599&lt;=F$55),F$56,R599)</f>
        <v>0</v>
      </c>
      <c r="T599" s="39">
        <f>IF(AND(Eingabe!$B$37&gt;5,$M599&lt;=G$55),G$56,S599)</f>
        <v>0</v>
      </c>
      <c r="U599" s="17">
        <f t="shared" si="87"/>
        <v>56.430581042541277</v>
      </c>
      <c r="V599" s="17">
        <f t="shared" si="90"/>
        <v>56.430581042543338</v>
      </c>
      <c r="W599" s="17">
        <f t="shared" si="88"/>
        <v>5.6430581042541279</v>
      </c>
      <c r="X599" s="17">
        <f t="shared" si="89"/>
        <v>56.430581042541277</v>
      </c>
    </row>
    <row r="600" spans="11:24" x14ac:dyDescent="0.25">
      <c r="K600" s="70">
        <v>5910</v>
      </c>
      <c r="L600" s="39">
        <f t="shared" si="84"/>
        <v>5910</v>
      </c>
      <c r="M600" s="72">
        <f t="shared" si="85"/>
        <v>0.67465753424657537</v>
      </c>
      <c r="N600" s="72">
        <f t="shared" si="86"/>
        <v>9.23256076629827E-2</v>
      </c>
      <c r="O600" s="39">
        <f t="shared" si="83"/>
        <v>0</v>
      </c>
      <c r="P600" s="39">
        <f>IF(AND(Eingabe!$B$37&gt;1,$M600&lt;=C$55),C$56,O600)</f>
        <v>0</v>
      </c>
      <c r="Q600" s="39">
        <f>IF(AND(Eingabe!$B$37&gt;2,$M600&lt;=D$55),D$56,P600)</f>
        <v>0</v>
      </c>
      <c r="R600" s="39">
        <f>IF(AND(Eingabe!$B$37&gt;3,$M600&lt;=E$55),E$56,Q600)</f>
        <v>0</v>
      </c>
      <c r="S600" s="39">
        <f>IF(AND(Eingabe!$B$37&gt;4,$M600&lt;=F$55),F$56,R600)</f>
        <v>0</v>
      </c>
      <c r="T600" s="39">
        <f>IF(AND(Eingabe!$B$37&gt;5,$M600&lt;=G$55),G$56,S600)</f>
        <v>0</v>
      </c>
      <c r="U600" s="17">
        <f t="shared" si="87"/>
        <v>56.280678643873017</v>
      </c>
      <c r="V600" s="17">
        <f t="shared" si="90"/>
        <v>56.280678643875071</v>
      </c>
      <c r="W600" s="17">
        <f t="shared" si="88"/>
        <v>5.6280678643873019</v>
      </c>
      <c r="X600" s="17">
        <f t="shared" si="89"/>
        <v>56.280678643873017</v>
      </c>
    </row>
    <row r="601" spans="11:24" x14ac:dyDescent="0.25">
      <c r="K601" s="70">
        <v>5920</v>
      </c>
      <c r="L601" s="39">
        <f t="shared" si="84"/>
        <v>5920</v>
      </c>
      <c r="M601" s="72">
        <f t="shared" si="85"/>
        <v>0.67579908675799083</v>
      </c>
      <c r="N601" s="72">
        <f t="shared" si="86"/>
        <v>9.2080049622193294E-2</v>
      </c>
      <c r="O601" s="39">
        <f t="shared" si="83"/>
        <v>0</v>
      </c>
      <c r="P601" s="39">
        <f>IF(AND(Eingabe!$B$37&gt;1,$M601&lt;=C$55),C$56,O601)</f>
        <v>0</v>
      </c>
      <c r="Q601" s="39">
        <f>IF(AND(Eingabe!$B$37&gt;2,$M601&lt;=D$55),D$56,P601)</f>
        <v>0</v>
      </c>
      <c r="R601" s="39">
        <f>IF(AND(Eingabe!$B$37&gt;3,$M601&lt;=E$55),E$56,Q601)</f>
        <v>0</v>
      </c>
      <c r="S601" s="39">
        <f>IF(AND(Eingabe!$B$37&gt;4,$M601&lt;=F$55),F$56,R601)</f>
        <v>0</v>
      </c>
      <c r="T601" s="39">
        <f>IF(AND(Eingabe!$B$37&gt;5,$M601&lt;=G$55),G$56,S601)</f>
        <v>0</v>
      </c>
      <c r="U601" s="17">
        <f t="shared" si="87"/>
        <v>56.130989153254816</v>
      </c>
      <c r="V601" s="17">
        <f t="shared" si="90"/>
        <v>56.130989153251406</v>
      </c>
      <c r="W601" s="17">
        <f t="shared" si="88"/>
        <v>5.613098915325482</v>
      </c>
      <c r="X601" s="17">
        <f t="shared" si="89"/>
        <v>56.130989153254816</v>
      </c>
    </row>
    <row r="602" spans="11:24" x14ac:dyDescent="0.25">
      <c r="K602" s="70">
        <v>5930</v>
      </c>
      <c r="L602" s="39">
        <f t="shared" si="84"/>
        <v>5930</v>
      </c>
      <c r="M602" s="72">
        <f t="shared" si="85"/>
        <v>0.6769406392694064</v>
      </c>
      <c r="N602" s="72">
        <f t="shared" si="86"/>
        <v>9.1834839761510634E-2</v>
      </c>
      <c r="O602" s="39">
        <f t="shared" si="83"/>
        <v>0</v>
      </c>
      <c r="P602" s="39">
        <f>IF(AND(Eingabe!$B$37&gt;1,$M602&lt;=C$55),C$56,O602)</f>
        <v>0</v>
      </c>
      <c r="Q602" s="39">
        <f>IF(AND(Eingabe!$B$37&gt;2,$M602&lt;=D$55),D$56,P602)</f>
        <v>0</v>
      </c>
      <c r="R602" s="39">
        <f>IF(AND(Eingabe!$B$37&gt;3,$M602&lt;=E$55),E$56,Q602)</f>
        <v>0</v>
      </c>
      <c r="S602" s="39">
        <f>IF(AND(Eingabe!$B$37&gt;4,$M602&lt;=F$55),F$56,R602)</f>
        <v>0</v>
      </c>
      <c r="T602" s="39">
        <f>IF(AND(Eingabe!$B$37&gt;5,$M602&lt;=G$55),G$56,S602)</f>
        <v>0</v>
      </c>
      <c r="U602" s="17">
        <f t="shared" si="87"/>
        <v>55.981511909414017</v>
      </c>
      <c r="V602" s="17">
        <f t="shared" si="90"/>
        <v>55.981511909416056</v>
      </c>
      <c r="W602" s="17">
        <f t="shared" si="88"/>
        <v>5.5981511909414019</v>
      </c>
      <c r="X602" s="17">
        <f t="shared" si="89"/>
        <v>55.981511909414017</v>
      </c>
    </row>
    <row r="603" spans="11:24" x14ac:dyDescent="0.25">
      <c r="K603" s="70">
        <v>5940</v>
      </c>
      <c r="L603" s="39">
        <f t="shared" si="84"/>
        <v>5940</v>
      </c>
      <c r="M603" s="72">
        <f t="shared" si="85"/>
        <v>0.67808219178082196</v>
      </c>
      <c r="N603" s="72">
        <f t="shared" si="86"/>
        <v>9.1589977001342193E-2</v>
      </c>
      <c r="O603" s="39">
        <f t="shared" si="83"/>
        <v>0</v>
      </c>
      <c r="P603" s="39">
        <f>IF(AND(Eingabe!$B$37&gt;1,$M603&lt;=C$55),C$56,O603)</f>
        <v>0</v>
      </c>
      <c r="Q603" s="39">
        <f>IF(AND(Eingabe!$B$37&gt;2,$M603&lt;=D$55),D$56,P603)</f>
        <v>0</v>
      </c>
      <c r="R603" s="39">
        <f>IF(AND(Eingabe!$B$37&gt;3,$M603&lt;=E$55),E$56,Q603)</f>
        <v>0</v>
      </c>
      <c r="S603" s="39">
        <f>IF(AND(Eingabe!$B$37&gt;4,$M603&lt;=F$55),F$56,R603)</f>
        <v>0</v>
      </c>
      <c r="T603" s="39">
        <f>IF(AND(Eingabe!$B$37&gt;5,$M603&lt;=G$55),G$56,S603)</f>
        <v>0</v>
      </c>
      <c r="U603" s="17">
        <f t="shared" si="87"/>
        <v>55.832246254242847</v>
      </c>
      <c r="V603" s="17">
        <f t="shared" si="90"/>
        <v>55.832246254244872</v>
      </c>
      <c r="W603" s="17">
        <f t="shared" si="88"/>
        <v>5.5832246254242843</v>
      </c>
      <c r="X603" s="17">
        <f t="shared" si="89"/>
        <v>55.832246254242847</v>
      </c>
    </row>
    <row r="604" spans="11:24" x14ac:dyDescent="0.25">
      <c r="K604" s="70">
        <v>5950</v>
      </c>
      <c r="L604" s="39">
        <f t="shared" si="84"/>
        <v>5950</v>
      </c>
      <c r="M604" s="72">
        <f t="shared" si="85"/>
        <v>0.67922374429223742</v>
      </c>
      <c r="N604" s="72">
        <f t="shared" si="86"/>
        <v>9.1345460267253209E-2</v>
      </c>
      <c r="O604" s="39">
        <f t="shared" si="83"/>
        <v>0</v>
      </c>
      <c r="P604" s="39">
        <f>IF(AND(Eingabe!$B$37&gt;1,$M604&lt;=C$55),C$56,O604)</f>
        <v>0</v>
      </c>
      <c r="Q604" s="39">
        <f>IF(AND(Eingabe!$B$37&gt;2,$M604&lt;=D$55),D$56,P604)</f>
        <v>0</v>
      </c>
      <c r="R604" s="39">
        <f>IF(AND(Eingabe!$B$37&gt;3,$M604&lt;=E$55),E$56,Q604)</f>
        <v>0</v>
      </c>
      <c r="S604" s="39">
        <f>IF(AND(Eingabe!$B$37&gt;4,$M604&lt;=F$55),F$56,R604)</f>
        <v>0</v>
      </c>
      <c r="T604" s="39">
        <f>IF(AND(Eingabe!$B$37&gt;5,$M604&lt;=G$55),G$56,S604)</f>
        <v>0</v>
      </c>
      <c r="U604" s="17">
        <f t="shared" si="87"/>
        <v>55.683191532777641</v>
      </c>
      <c r="V604" s="17">
        <f t="shared" si="90"/>
        <v>55.683191532774259</v>
      </c>
      <c r="W604" s="17">
        <f t="shared" si="88"/>
        <v>5.5683191532777645</v>
      </c>
      <c r="X604" s="17">
        <f t="shared" si="89"/>
        <v>55.683191532777641</v>
      </c>
    </row>
    <row r="605" spans="11:24" x14ac:dyDescent="0.25">
      <c r="K605" s="70">
        <v>5960</v>
      </c>
      <c r="L605" s="39">
        <f t="shared" si="84"/>
        <v>5960</v>
      </c>
      <c r="M605" s="72">
        <f t="shared" si="85"/>
        <v>0.68036529680365299</v>
      </c>
      <c r="N605" s="72">
        <f t="shared" si="86"/>
        <v>9.1101288489933707E-2</v>
      </c>
      <c r="O605" s="39">
        <f t="shared" si="83"/>
        <v>0</v>
      </c>
      <c r="P605" s="39">
        <f>IF(AND(Eingabe!$B$37&gt;1,$M605&lt;=C$55),C$56,O605)</f>
        <v>0</v>
      </c>
      <c r="Q605" s="39">
        <f>IF(AND(Eingabe!$B$37&gt;2,$M605&lt;=D$55),D$56,P605)</f>
        <v>0</v>
      </c>
      <c r="R605" s="39">
        <f>IF(AND(Eingabe!$B$37&gt;3,$M605&lt;=E$55),E$56,Q605)</f>
        <v>0</v>
      </c>
      <c r="S605" s="39">
        <f>IF(AND(Eingabe!$B$37&gt;4,$M605&lt;=F$55),F$56,R605)</f>
        <v>0</v>
      </c>
      <c r="T605" s="39">
        <f>IF(AND(Eingabe!$B$37&gt;5,$M605&lt;=G$55),G$56,S605)</f>
        <v>0</v>
      </c>
      <c r="U605" s="17">
        <f t="shared" si="87"/>
        <v>55.534347093178766</v>
      </c>
      <c r="V605" s="17">
        <f t="shared" si="90"/>
        <v>55.534347093180791</v>
      </c>
      <c r="W605" s="17">
        <f t="shared" si="88"/>
        <v>5.5534347093178766</v>
      </c>
      <c r="X605" s="17">
        <f t="shared" si="89"/>
        <v>55.534347093178766</v>
      </c>
    </row>
    <row r="606" spans="11:24" x14ac:dyDescent="0.25">
      <c r="K606" s="70">
        <v>5970</v>
      </c>
      <c r="L606" s="39">
        <f t="shared" si="84"/>
        <v>5970</v>
      </c>
      <c r="M606" s="72">
        <f t="shared" si="85"/>
        <v>0.68150684931506844</v>
      </c>
      <c r="N606" s="72">
        <f t="shared" si="86"/>
        <v>9.0857460605165863E-2</v>
      </c>
      <c r="O606" s="39">
        <f t="shared" si="83"/>
        <v>0</v>
      </c>
      <c r="P606" s="39">
        <f>IF(AND(Eingabe!$B$37&gt;1,$M606&lt;=C$55),C$56,O606)</f>
        <v>0</v>
      </c>
      <c r="Q606" s="39">
        <f>IF(AND(Eingabe!$B$37&gt;2,$M606&lt;=D$55),D$56,P606)</f>
        <v>0</v>
      </c>
      <c r="R606" s="39">
        <f>IF(AND(Eingabe!$B$37&gt;3,$M606&lt;=E$55),E$56,Q606)</f>
        <v>0</v>
      </c>
      <c r="S606" s="39">
        <f>IF(AND(Eingabe!$B$37&gt;4,$M606&lt;=F$55),F$56,R606)</f>
        <v>0</v>
      </c>
      <c r="T606" s="39">
        <f>IF(AND(Eingabe!$B$37&gt;5,$M606&lt;=G$55),G$56,S606)</f>
        <v>0</v>
      </c>
      <c r="U606" s="17">
        <f t="shared" si="87"/>
        <v>55.385712286710699</v>
      </c>
      <c r="V606" s="17">
        <f t="shared" si="90"/>
        <v>55.385712286707331</v>
      </c>
      <c r="W606" s="17">
        <f t="shared" si="88"/>
        <v>5.5385712286710698</v>
      </c>
      <c r="X606" s="17">
        <f t="shared" si="89"/>
        <v>55.385712286710699</v>
      </c>
    </row>
    <row r="607" spans="11:24" x14ac:dyDescent="0.25">
      <c r="K607" s="70">
        <v>5980</v>
      </c>
      <c r="L607" s="39">
        <f t="shared" si="84"/>
        <v>5980</v>
      </c>
      <c r="M607" s="72">
        <f t="shared" si="85"/>
        <v>0.68264840182648401</v>
      </c>
      <c r="N607" s="72">
        <f t="shared" si="86"/>
        <v>9.061397555379036E-2</v>
      </c>
      <c r="O607" s="39">
        <f t="shared" si="83"/>
        <v>0</v>
      </c>
      <c r="P607" s="39">
        <f>IF(AND(Eingabe!$B$37&gt;1,$M607&lt;=C$55),C$56,O607)</f>
        <v>0</v>
      </c>
      <c r="Q607" s="39">
        <f>IF(AND(Eingabe!$B$37&gt;2,$M607&lt;=D$55),D$56,P607)</f>
        <v>0</v>
      </c>
      <c r="R607" s="39">
        <f>IF(AND(Eingabe!$B$37&gt;3,$M607&lt;=E$55),E$56,Q607)</f>
        <v>0</v>
      </c>
      <c r="S607" s="39">
        <f>IF(AND(Eingabe!$B$37&gt;4,$M607&lt;=F$55),F$56,R607)</f>
        <v>0</v>
      </c>
      <c r="T607" s="39">
        <f>IF(AND(Eingabe!$B$37&gt;5,$M607&lt;=G$55),G$56,S607)</f>
        <v>0</v>
      </c>
      <c r="U607" s="17">
        <f t="shared" si="87"/>
        <v>55.237286467721525</v>
      </c>
      <c r="V607" s="17">
        <f t="shared" si="90"/>
        <v>55.237286467723536</v>
      </c>
      <c r="W607" s="17">
        <f t="shared" si="88"/>
        <v>5.5237286467721525</v>
      </c>
      <c r="X607" s="17">
        <f t="shared" si="89"/>
        <v>55.237286467721525</v>
      </c>
    </row>
    <row r="608" spans="11:24" x14ac:dyDescent="0.25">
      <c r="K608" s="70">
        <v>5990</v>
      </c>
      <c r="L608" s="39">
        <f t="shared" si="84"/>
        <v>5990</v>
      </c>
      <c r="M608" s="72">
        <f t="shared" si="85"/>
        <v>0.68378995433789957</v>
      </c>
      <c r="N608" s="72">
        <f t="shared" si="86"/>
        <v>9.0370832281675084E-2</v>
      </c>
      <c r="O608" s="39">
        <f t="shared" si="83"/>
        <v>0</v>
      </c>
      <c r="P608" s="39">
        <f>IF(AND(Eingabe!$B$37&gt;1,$M608&lt;=C$55),C$56,O608)</f>
        <v>0</v>
      </c>
      <c r="Q608" s="39">
        <f>IF(AND(Eingabe!$B$37&gt;2,$M608&lt;=D$55),D$56,P608)</f>
        <v>0</v>
      </c>
      <c r="R608" s="39">
        <f>IF(AND(Eingabe!$B$37&gt;3,$M608&lt;=E$55),E$56,Q608)</f>
        <v>0</v>
      </c>
      <c r="S608" s="39">
        <f>IF(AND(Eingabe!$B$37&gt;4,$M608&lt;=F$55),F$56,R608)</f>
        <v>0</v>
      </c>
      <c r="T608" s="39">
        <f>IF(AND(Eingabe!$B$37&gt;5,$M608&lt;=G$55),G$56,S608)</f>
        <v>0</v>
      </c>
      <c r="U608" s="17">
        <f t="shared" si="87"/>
        <v>55.089068993623854</v>
      </c>
      <c r="V608" s="17">
        <f t="shared" si="90"/>
        <v>55.089068993625858</v>
      </c>
      <c r="W608" s="17">
        <f t="shared" si="88"/>
        <v>5.5089068993623851</v>
      </c>
      <c r="X608" s="17">
        <f t="shared" si="89"/>
        <v>55.089068993623854</v>
      </c>
    </row>
    <row r="609" spans="11:24" x14ac:dyDescent="0.25">
      <c r="K609" s="70">
        <v>6000</v>
      </c>
      <c r="L609" s="39">
        <f t="shared" si="84"/>
        <v>6000</v>
      </c>
      <c r="M609" s="72">
        <f t="shared" si="85"/>
        <v>0.68493150684931503</v>
      </c>
      <c r="N609" s="72">
        <f t="shared" si="86"/>
        <v>9.0128029739681814E-2</v>
      </c>
      <c r="O609" s="39">
        <f t="shared" si="83"/>
        <v>0</v>
      </c>
      <c r="P609" s="39">
        <f>IF(AND(Eingabe!$B$37&gt;1,$M609&lt;=C$55),C$56,O609)</f>
        <v>0</v>
      </c>
      <c r="Q609" s="39">
        <f>IF(AND(Eingabe!$B$37&gt;2,$M609&lt;=D$55),D$56,P609)</f>
        <v>0</v>
      </c>
      <c r="R609" s="39">
        <f>IF(AND(Eingabe!$B$37&gt;3,$M609&lt;=E$55),E$56,Q609)</f>
        <v>0</v>
      </c>
      <c r="S609" s="39">
        <f>IF(AND(Eingabe!$B$37&gt;4,$M609&lt;=F$55),F$56,R609)</f>
        <v>0</v>
      </c>
      <c r="T609" s="39">
        <f>IF(AND(Eingabe!$B$37&gt;5,$M609&lt;=G$55),G$56,S609)</f>
        <v>0</v>
      </c>
      <c r="U609" s="17">
        <f t="shared" si="87"/>
        <v>54.941059224874529</v>
      </c>
      <c r="V609" s="17">
        <f t="shared" si="90"/>
        <v>54.941059224871196</v>
      </c>
      <c r="W609" s="17">
        <f t="shared" si="88"/>
        <v>5.4941059224874529</v>
      </c>
      <c r="X609" s="17">
        <f t="shared" si="89"/>
        <v>54.941059224874529</v>
      </c>
    </row>
    <row r="610" spans="11:24" x14ac:dyDescent="0.25">
      <c r="K610" s="70">
        <v>6010</v>
      </c>
      <c r="L610" s="39">
        <f t="shared" si="84"/>
        <v>6010</v>
      </c>
      <c r="M610" s="72">
        <f t="shared" si="85"/>
        <v>0.6860730593607306</v>
      </c>
      <c r="N610" s="72">
        <f t="shared" si="86"/>
        <v>8.9885566883635026E-2</v>
      </c>
      <c r="O610" s="39">
        <f t="shared" si="83"/>
        <v>0</v>
      </c>
      <c r="P610" s="39">
        <f>IF(AND(Eingabe!$B$37&gt;1,$M610&lt;=C$55),C$56,O610)</f>
        <v>0</v>
      </c>
      <c r="Q610" s="39">
        <f>IF(AND(Eingabe!$B$37&gt;2,$M610&lt;=D$55),D$56,P610)</f>
        <v>0</v>
      </c>
      <c r="R610" s="39">
        <f>IF(AND(Eingabe!$B$37&gt;3,$M610&lt;=E$55),E$56,Q610)</f>
        <v>0</v>
      </c>
      <c r="S610" s="39">
        <f>IF(AND(Eingabe!$B$37&gt;4,$M610&lt;=F$55),F$56,R610)</f>
        <v>0</v>
      </c>
      <c r="T610" s="39">
        <f>IF(AND(Eingabe!$B$37&gt;5,$M610&lt;=G$55),G$56,S610)</f>
        <v>0</v>
      </c>
      <c r="U610" s="17">
        <f t="shared" si="87"/>
        <v>54.793256524955602</v>
      </c>
      <c r="V610" s="17">
        <f t="shared" si="90"/>
        <v>54.793256524957599</v>
      </c>
      <c r="W610" s="17">
        <f t="shared" si="88"/>
        <v>5.47932565249556</v>
      </c>
      <c r="X610" s="17">
        <f t="shared" si="89"/>
        <v>54.793256524955602</v>
      </c>
    </row>
    <row r="611" spans="11:24" x14ac:dyDescent="0.25">
      <c r="K611" s="70">
        <v>6020</v>
      </c>
      <c r="L611" s="39">
        <f t="shared" si="84"/>
        <v>6020</v>
      </c>
      <c r="M611" s="72">
        <f t="shared" si="85"/>
        <v>0.68721461187214616</v>
      </c>
      <c r="N611" s="72">
        <f t="shared" si="86"/>
        <v>8.9643442674289808E-2</v>
      </c>
      <c r="O611" s="39">
        <f t="shared" si="83"/>
        <v>0</v>
      </c>
      <c r="P611" s="39">
        <f>IF(AND(Eingabe!$B$37&gt;1,$M611&lt;=C$55),C$56,O611)</f>
        <v>0</v>
      </c>
      <c r="Q611" s="39">
        <f>IF(AND(Eingabe!$B$37&gt;2,$M611&lt;=D$55),D$56,P611)</f>
        <v>0</v>
      </c>
      <c r="R611" s="39">
        <f>IF(AND(Eingabe!$B$37&gt;3,$M611&lt;=E$55),E$56,Q611)</f>
        <v>0</v>
      </c>
      <c r="S611" s="39">
        <f>IF(AND(Eingabe!$B$37&gt;4,$M611&lt;=F$55),F$56,R611)</f>
        <v>0</v>
      </c>
      <c r="T611" s="39">
        <f>IF(AND(Eingabe!$B$37&gt;5,$M611&lt;=G$55),G$56,S611)</f>
        <v>0</v>
      </c>
      <c r="U611" s="17">
        <f t="shared" si="87"/>
        <v>54.645660260354745</v>
      </c>
      <c r="V611" s="17">
        <f t="shared" si="90"/>
        <v>54.645660260356735</v>
      </c>
      <c r="W611" s="17">
        <f t="shared" si="88"/>
        <v>5.4645660260354747</v>
      </c>
      <c r="X611" s="17">
        <f t="shared" si="89"/>
        <v>54.645660260354745</v>
      </c>
    </row>
    <row r="612" spans="11:24" x14ac:dyDescent="0.25">
      <c r="K612" s="70">
        <v>6030</v>
      </c>
      <c r="L612" s="39">
        <f t="shared" si="84"/>
        <v>6030</v>
      </c>
      <c r="M612" s="72">
        <f t="shared" si="85"/>
        <v>0.68835616438356162</v>
      </c>
      <c r="N612" s="72">
        <f t="shared" si="86"/>
        <v>8.9401656077300773E-2</v>
      </c>
      <c r="O612" s="39">
        <f t="shared" si="83"/>
        <v>0</v>
      </c>
      <c r="P612" s="39">
        <f>IF(AND(Eingabe!$B$37&gt;1,$M612&lt;=C$55),C$56,O612)</f>
        <v>0</v>
      </c>
      <c r="Q612" s="39">
        <f>IF(AND(Eingabe!$B$37&gt;2,$M612&lt;=D$55),D$56,P612)</f>
        <v>0</v>
      </c>
      <c r="R612" s="39">
        <f>IF(AND(Eingabe!$B$37&gt;3,$M612&lt;=E$55),E$56,Q612)</f>
        <v>0</v>
      </c>
      <c r="S612" s="39">
        <f>IF(AND(Eingabe!$B$37&gt;4,$M612&lt;=F$55),F$56,R612)</f>
        <v>0</v>
      </c>
      <c r="T612" s="39">
        <f>IF(AND(Eingabe!$B$37&gt;5,$M612&lt;=G$55),G$56,S612)</f>
        <v>0</v>
      </c>
      <c r="U612" s="17">
        <f t="shared" si="87"/>
        <v>54.498269800546367</v>
      </c>
      <c r="V612" s="17">
        <f t="shared" si="90"/>
        <v>54.498269800543056</v>
      </c>
      <c r="W612" s="17">
        <f t="shared" si="88"/>
        <v>5.4498269800546364</v>
      </c>
      <c r="X612" s="17">
        <f t="shared" si="89"/>
        <v>54.498269800546367</v>
      </c>
    </row>
    <row r="613" spans="11:24" x14ac:dyDescent="0.25">
      <c r="K613" s="70">
        <v>6040</v>
      </c>
      <c r="L613" s="39">
        <f t="shared" si="84"/>
        <v>6040</v>
      </c>
      <c r="M613" s="72">
        <f t="shared" si="85"/>
        <v>0.68949771689497719</v>
      </c>
      <c r="N613" s="72">
        <f t="shared" si="86"/>
        <v>8.9160206063190528E-2</v>
      </c>
      <c r="O613" s="39">
        <f t="shared" si="83"/>
        <v>0</v>
      </c>
      <c r="P613" s="39">
        <f>IF(AND(Eingabe!$B$37&gt;1,$M613&lt;=C$55),C$56,O613)</f>
        <v>0</v>
      </c>
      <c r="Q613" s="39">
        <f>IF(AND(Eingabe!$B$37&gt;2,$M613&lt;=D$55),D$56,P613)</f>
        <v>0</v>
      </c>
      <c r="R613" s="39">
        <f>IF(AND(Eingabe!$B$37&gt;3,$M613&lt;=E$55),E$56,Q613)</f>
        <v>0</v>
      </c>
      <c r="S613" s="39">
        <f>IF(AND(Eingabe!$B$37&gt;4,$M613&lt;=F$55),F$56,R613)</f>
        <v>0</v>
      </c>
      <c r="T613" s="39">
        <f>IF(AND(Eingabe!$B$37&gt;5,$M613&lt;=G$55),G$56,S613)</f>
        <v>0</v>
      </c>
      <c r="U613" s="17">
        <f t="shared" si="87"/>
        <v>54.351084517972311</v>
      </c>
      <c r="V613" s="17">
        <f t="shared" si="90"/>
        <v>54.351084517974286</v>
      </c>
      <c r="W613" s="17">
        <f t="shared" si="88"/>
        <v>5.4351084517972312</v>
      </c>
      <c r="X613" s="17">
        <f t="shared" si="89"/>
        <v>54.351084517972311</v>
      </c>
    </row>
    <row r="614" spans="11:24" x14ac:dyDescent="0.25">
      <c r="K614" s="70">
        <v>6050</v>
      </c>
      <c r="L614" s="39">
        <f t="shared" si="84"/>
        <v>6050</v>
      </c>
      <c r="M614" s="72">
        <f t="shared" si="85"/>
        <v>0.69063926940639264</v>
      </c>
      <c r="N614" s="72">
        <f t="shared" si="86"/>
        <v>8.8919091607319145E-2</v>
      </c>
      <c r="O614" s="39">
        <f t="shared" si="83"/>
        <v>0</v>
      </c>
      <c r="P614" s="39">
        <f>IF(AND(Eingabe!$B$37&gt;1,$M614&lt;=C$55),C$56,O614)</f>
        <v>0</v>
      </c>
      <c r="Q614" s="39">
        <f>IF(AND(Eingabe!$B$37&gt;2,$M614&lt;=D$55),D$56,P614)</f>
        <v>0</v>
      </c>
      <c r="R614" s="39">
        <f>IF(AND(Eingabe!$B$37&gt;3,$M614&lt;=E$55),E$56,Q614)</f>
        <v>0</v>
      </c>
      <c r="S614" s="39">
        <f>IF(AND(Eingabe!$B$37&gt;4,$M614&lt;=F$55),F$56,R614)</f>
        <v>0</v>
      </c>
      <c r="T614" s="39">
        <f>IF(AND(Eingabe!$B$37&gt;5,$M614&lt;=G$55),G$56,S614)</f>
        <v>0</v>
      </c>
      <c r="U614" s="17">
        <f t="shared" si="87"/>
        <v>54.204103788023311</v>
      </c>
      <c r="V614" s="17">
        <f t="shared" si="90"/>
        <v>54.204103788020021</v>
      </c>
      <c r="W614" s="17">
        <f t="shared" si="88"/>
        <v>5.4204103788023312</v>
      </c>
      <c r="X614" s="17">
        <f t="shared" si="89"/>
        <v>54.204103788023311</v>
      </c>
    </row>
    <row r="615" spans="11:24" x14ac:dyDescent="0.25">
      <c r="K615" s="70">
        <v>6060</v>
      </c>
      <c r="L615" s="39">
        <f t="shared" si="84"/>
        <v>6060</v>
      </c>
      <c r="M615" s="72">
        <f t="shared" si="85"/>
        <v>0.69178082191780821</v>
      </c>
      <c r="N615" s="72">
        <f t="shared" si="86"/>
        <v>8.8678311689852962E-2</v>
      </c>
      <c r="O615" s="39">
        <f t="shared" si="83"/>
        <v>0</v>
      </c>
      <c r="P615" s="39">
        <f>IF(AND(Eingabe!$B$37&gt;1,$M615&lt;=C$55),C$56,O615)</f>
        <v>0</v>
      </c>
      <c r="Q615" s="39">
        <f>IF(AND(Eingabe!$B$37&gt;2,$M615&lt;=D$55),D$56,P615)</f>
        <v>0</v>
      </c>
      <c r="R615" s="39">
        <f>IF(AND(Eingabe!$B$37&gt;3,$M615&lt;=E$55),E$56,Q615)</f>
        <v>0</v>
      </c>
      <c r="S615" s="39">
        <f>IF(AND(Eingabe!$B$37&gt;4,$M615&lt;=F$55),F$56,R615)</f>
        <v>0</v>
      </c>
      <c r="T615" s="39">
        <f>IF(AND(Eingabe!$B$37&gt;5,$M615&lt;=G$55),G$56,S615)</f>
        <v>0</v>
      </c>
      <c r="U615" s="17">
        <f t="shared" si="87"/>
        <v>54.057326989019955</v>
      </c>
      <c r="V615" s="17">
        <f t="shared" si="90"/>
        <v>54.057326989021924</v>
      </c>
      <c r="W615" s="17">
        <f t="shared" si="88"/>
        <v>5.4057326989019954</v>
      </c>
      <c r="X615" s="17">
        <f t="shared" si="89"/>
        <v>54.057326989019955</v>
      </c>
    </row>
    <row r="616" spans="11:24" x14ac:dyDescent="0.25">
      <c r="K616" s="70">
        <v>6070</v>
      </c>
      <c r="L616" s="39">
        <f t="shared" si="84"/>
        <v>6070</v>
      </c>
      <c r="M616" s="72">
        <f t="shared" si="85"/>
        <v>0.69292237442922378</v>
      </c>
      <c r="N616" s="72">
        <f t="shared" si="86"/>
        <v>8.8437865295734497E-2</v>
      </c>
      <c r="O616" s="39">
        <f t="shared" si="83"/>
        <v>0</v>
      </c>
      <c r="P616" s="39">
        <f>IF(AND(Eingabe!$B$37&gt;1,$M616&lt;=C$55),C$56,O616)</f>
        <v>0</v>
      </c>
      <c r="Q616" s="39">
        <f>IF(AND(Eingabe!$B$37&gt;2,$M616&lt;=D$55),D$56,P616)</f>
        <v>0</v>
      </c>
      <c r="R616" s="39">
        <f>IF(AND(Eingabe!$B$37&gt;3,$M616&lt;=E$55),E$56,Q616)</f>
        <v>0</v>
      </c>
      <c r="S616" s="39">
        <f>IF(AND(Eingabe!$B$37&gt;4,$M616&lt;=F$55),F$56,R616)</f>
        <v>0</v>
      </c>
      <c r="T616" s="39">
        <f>IF(AND(Eingabe!$B$37&gt;5,$M616&lt;=G$55),G$56,S616)</f>
        <v>0</v>
      </c>
      <c r="U616" s="17">
        <f t="shared" si="87"/>
        <v>53.910753502194318</v>
      </c>
      <c r="V616" s="17">
        <f t="shared" si="90"/>
        <v>53.910753502196279</v>
      </c>
      <c r="W616" s="17">
        <f t="shared" si="88"/>
        <v>5.391075350219432</v>
      </c>
      <c r="X616" s="17">
        <f t="shared" si="89"/>
        <v>53.910753502194318</v>
      </c>
    </row>
    <row r="617" spans="11:24" x14ac:dyDescent="0.25">
      <c r="K617" s="70">
        <v>6080</v>
      </c>
      <c r="L617" s="39">
        <f t="shared" si="84"/>
        <v>6080</v>
      </c>
      <c r="M617" s="72">
        <f t="shared" si="85"/>
        <v>0.69406392694063923</v>
      </c>
      <c r="N617" s="72">
        <f t="shared" si="86"/>
        <v>8.8197751414652248E-2</v>
      </c>
      <c r="O617" s="39">
        <f t="shared" si="83"/>
        <v>0</v>
      </c>
      <c r="P617" s="39">
        <f>IF(AND(Eingabe!$B$37&gt;1,$M617&lt;=C$55),C$56,O617)</f>
        <v>0</v>
      </c>
      <c r="Q617" s="39">
        <f>IF(AND(Eingabe!$B$37&gt;2,$M617&lt;=D$55),D$56,P617)</f>
        <v>0</v>
      </c>
      <c r="R617" s="39">
        <f>IF(AND(Eingabe!$B$37&gt;3,$M617&lt;=E$55),E$56,Q617)</f>
        <v>0</v>
      </c>
      <c r="S617" s="39">
        <f>IF(AND(Eingabe!$B$37&gt;4,$M617&lt;=F$55),F$56,R617)</f>
        <v>0</v>
      </c>
      <c r="T617" s="39">
        <f>IF(AND(Eingabe!$B$37&gt;5,$M617&lt;=G$55),G$56,S617)</f>
        <v>0</v>
      </c>
      <c r="U617" s="17">
        <f t="shared" si="87"/>
        <v>53.764382711671573</v>
      </c>
      <c r="V617" s="17">
        <f t="shared" si="90"/>
        <v>53.764382711668311</v>
      </c>
      <c r="W617" s="17">
        <f t="shared" si="88"/>
        <v>5.3764382711671574</v>
      </c>
      <c r="X617" s="17">
        <f t="shared" si="89"/>
        <v>53.764382711671573</v>
      </c>
    </row>
    <row r="618" spans="11:24" x14ac:dyDescent="0.25">
      <c r="K618" s="70">
        <v>6090</v>
      </c>
      <c r="L618" s="39">
        <f t="shared" si="84"/>
        <v>6090</v>
      </c>
      <c r="M618" s="72">
        <f t="shared" si="85"/>
        <v>0.6952054794520548</v>
      </c>
      <c r="N618" s="72">
        <f t="shared" si="86"/>
        <v>8.7957969041010942E-2</v>
      </c>
      <c r="O618" s="39">
        <f t="shared" si="83"/>
        <v>0</v>
      </c>
      <c r="P618" s="39">
        <f>IF(AND(Eingabe!$B$37&gt;1,$M618&lt;=C$55),C$56,O618)</f>
        <v>0</v>
      </c>
      <c r="Q618" s="39">
        <f>IF(AND(Eingabe!$B$37&gt;2,$M618&lt;=D$55),D$56,P618)</f>
        <v>0</v>
      </c>
      <c r="R618" s="39">
        <f>IF(AND(Eingabe!$B$37&gt;3,$M618&lt;=E$55),E$56,Q618)</f>
        <v>0</v>
      </c>
      <c r="S618" s="39">
        <f>IF(AND(Eingabe!$B$37&gt;4,$M618&lt;=F$55),F$56,R618)</f>
        <v>0</v>
      </c>
      <c r="T618" s="39">
        <f>IF(AND(Eingabe!$B$37&gt;5,$M618&lt;=G$55),G$56,S618)</f>
        <v>0</v>
      </c>
      <c r="U618" s="17">
        <f t="shared" si="87"/>
        <v>53.618214004451879</v>
      </c>
      <c r="V618" s="17">
        <f t="shared" si="90"/>
        <v>53.618214004453833</v>
      </c>
      <c r="W618" s="17">
        <f t="shared" si="88"/>
        <v>5.3618214004451881</v>
      </c>
      <c r="X618" s="17">
        <f t="shared" si="89"/>
        <v>53.618214004451879</v>
      </c>
    </row>
    <row r="619" spans="11:24" x14ac:dyDescent="0.25">
      <c r="K619" s="70">
        <v>6100</v>
      </c>
      <c r="L619" s="39">
        <f t="shared" si="84"/>
        <v>6100</v>
      </c>
      <c r="M619" s="72">
        <f t="shared" si="85"/>
        <v>0.69634703196347036</v>
      </c>
      <c r="N619" s="72">
        <f t="shared" si="86"/>
        <v>8.771851717390089E-2</v>
      </c>
      <c r="O619" s="39">
        <f t="shared" si="83"/>
        <v>0</v>
      </c>
      <c r="P619" s="39">
        <f>IF(AND(Eingabe!$B$37&gt;1,$M619&lt;=C$55),C$56,O619)</f>
        <v>0</v>
      </c>
      <c r="Q619" s="39">
        <f>IF(AND(Eingabe!$B$37&gt;2,$M619&lt;=D$55),D$56,P619)</f>
        <v>0</v>
      </c>
      <c r="R619" s="39">
        <f>IF(AND(Eingabe!$B$37&gt;3,$M619&lt;=E$55),E$56,Q619)</f>
        <v>0</v>
      </c>
      <c r="S619" s="39">
        <f>IF(AND(Eingabe!$B$37&gt;4,$M619&lt;=F$55),F$56,R619)</f>
        <v>0</v>
      </c>
      <c r="T619" s="39">
        <f>IF(AND(Eingabe!$B$37&gt;5,$M619&lt;=G$55),G$56,S619)</f>
        <v>0</v>
      </c>
      <c r="U619" s="17">
        <f t="shared" si="87"/>
        <v>53.472246770391642</v>
      </c>
      <c r="V619" s="17">
        <f t="shared" si="90"/>
        <v>53.472246770393589</v>
      </c>
      <c r="W619" s="17">
        <f t="shared" si="88"/>
        <v>5.347224677039164</v>
      </c>
      <c r="X619" s="17">
        <f t="shared" si="89"/>
        <v>53.472246770391642</v>
      </c>
    </row>
    <row r="620" spans="11:24" x14ac:dyDescent="0.25">
      <c r="K620" s="70">
        <v>6110</v>
      </c>
      <c r="L620" s="39">
        <f t="shared" si="84"/>
        <v>6110</v>
      </c>
      <c r="M620" s="72">
        <f t="shared" si="85"/>
        <v>0.69748858447488582</v>
      </c>
      <c r="N620" s="72">
        <f t="shared" si="86"/>
        <v>8.7479394817069789E-2</v>
      </c>
      <c r="O620" s="39">
        <f t="shared" si="83"/>
        <v>0</v>
      </c>
      <c r="P620" s="39">
        <f>IF(AND(Eingabe!$B$37&gt;1,$M620&lt;=C$55),C$56,O620)</f>
        <v>0</v>
      </c>
      <c r="Q620" s="39">
        <f>IF(AND(Eingabe!$B$37&gt;2,$M620&lt;=D$55),D$56,P620)</f>
        <v>0</v>
      </c>
      <c r="R620" s="39">
        <f>IF(AND(Eingabe!$B$37&gt;3,$M620&lt;=E$55),E$56,Q620)</f>
        <v>0</v>
      </c>
      <c r="S620" s="39">
        <f>IF(AND(Eingabe!$B$37&gt;4,$M620&lt;=F$55),F$56,R620)</f>
        <v>0</v>
      </c>
      <c r="T620" s="39">
        <f>IF(AND(Eingabe!$B$37&gt;5,$M620&lt;=G$55),G$56,S620)</f>
        <v>0</v>
      </c>
      <c r="U620" s="17">
        <f t="shared" si="87"/>
        <v>53.326480402186377</v>
      </c>
      <c r="V620" s="17">
        <f t="shared" si="90"/>
        <v>53.326480402183137</v>
      </c>
      <c r="W620" s="17">
        <f t="shared" si="88"/>
        <v>5.332648040218638</v>
      </c>
      <c r="X620" s="17">
        <f t="shared" si="89"/>
        <v>53.326480402186377</v>
      </c>
    </row>
    <row r="621" spans="11:24" x14ac:dyDescent="0.25">
      <c r="K621" s="70">
        <v>6120</v>
      </c>
      <c r="L621" s="39">
        <f t="shared" si="84"/>
        <v>6120</v>
      </c>
      <c r="M621" s="72">
        <f t="shared" si="85"/>
        <v>0.69863013698630139</v>
      </c>
      <c r="N621" s="72">
        <f t="shared" si="86"/>
        <v>8.7240600978892635E-2</v>
      </c>
      <c r="O621" s="39">
        <f t="shared" si="83"/>
        <v>0</v>
      </c>
      <c r="P621" s="39">
        <f>IF(AND(Eingabe!$B$37&gt;1,$M621&lt;=C$55),C$56,O621)</f>
        <v>0</v>
      </c>
      <c r="Q621" s="39">
        <f>IF(AND(Eingabe!$B$37&gt;2,$M621&lt;=D$55),D$56,P621)</f>
        <v>0</v>
      </c>
      <c r="R621" s="39">
        <f>IF(AND(Eingabe!$B$37&gt;3,$M621&lt;=E$55),E$56,Q621)</f>
        <v>0</v>
      </c>
      <c r="S621" s="39">
        <f>IF(AND(Eingabe!$B$37&gt;4,$M621&lt;=F$55),F$56,R621)</f>
        <v>0</v>
      </c>
      <c r="T621" s="39">
        <f>IF(AND(Eingabe!$B$37&gt;5,$M621&lt;=G$55),G$56,S621)</f>
        <v>0</v>
      </c>
      <c r="U621" s="17">
        <f t="shared" si="87"/>
        <v>53.180914295352359</v>
      </c>
      <c r="V621" s="17">
        <f t="shared" si="90"/>
        <v>53.180914295354299</v>
      </c>
      <c r="W621" s="17">
        <f t="shared" si="88"/>
        <v>5.3180914295352357</v>
      </c>
      <c r="X621" s="17">
        <f t="shared" si="89"/>
        <v>53.180914295352359</v>
      </c>
    </row>
    <row r="622" spans="11:24" x14ac:dyDescent="0.25">
      <c r="K622" s="70">
        <v>6130</v>
      </c>
      <c r="L622" s="39">
        <f t="shared" si="84"/>
        <v>6130</v>
      </c>
      <c r="M622" s="72">
        <f t="shared" si="85"/>
        <v>0.69977168949771684</v>
      </c>
      <c r="N622" s="72">
        <f t="shared" si="86"/>
        <v>8.7002134672342857E-2</v>
      </c>
      <c r="O622" s="39">
        <f t="shared" si="83"/>
        <v>0</v>
      </c>
      <c r="P622" s="39">
        <f>IF(AND(Eingabe!$B$37&gt;1,$M622&lt;=C$55),C$56,O622)</f>
        <v>0</v>
      </c>
      <c r="Q622" s="39">
        <f>IF(AND(Eingabe!$B$37&gt;2,$M622&lt;=D$55),D$56,P622)</f>
        <v>0</v>
      </c>
      <c r="R622" s="39">
        <f>IF(AND(Eingabe!$B$37&gt;3,$M622&lt;=E$55),E$56,Q622)</f>
        <v>0</v>
      </c>
      <c r="S622" s="39">
        <f>IF(AND(Eingabe!$B$37&gt;4,$M622&lt;=F$55),F$56,R622)</f>
        <v>0</v>
      </c>
      <c r="T622" s="39">
        <f>IF(AND(Eingabe!$B$37&gt;5,$M622&lt;=G$55),G$56,S622)</f>
        <v>0</v>
      </c>
      <c r="U622" s="17">
        <f t="shared" si="87"/>
        <v>53.035547848208999</v>
      </c>
      <c r="V622" s="17">
        <f t="shared" si="90"/>
        <v>53.03554784820578</v>
      </c>
      <c r="W622" s="17">
        <f t="shared" si="88"/>
        <v>5.3035547848208999</v>
      </c>
      <c r="X622" s="17">
        <f t="shared" si="89"/>
        <v>53.035547848208999</v>
      </c>
    </row>
    <row r="623" spans="11:24" x14ac:dyDescent="0.25">
      <c r="K623" s="70">
        <v>6140</v>
      </c>
      <c r="L623" s="39">
        <f t="shared" si="84"/>
        <v>6140</v>
      </c>
      <c r="M623" s="72">
        <f t="shared" si="85"/>
        <v>0.70091324200913241</v>
      </c>
      <c r="N623" s="72">
        <f t="shared" si="86"/>
        <v>8.6763994914963782E-2</v>
      </c>
      <c r="O623" s="39">
        <f t="shared" si="83"/>
        <v>0</v>
      </c>
      <c r="P623" s="39">
        <f>IF(AND(Eingabe!$B$37&gt;1,$M623&lt;=C$55),C$56,O623)</f>
        <v>0</v>
      </c>
      <c r="Q623" s="39">
        <f>IF(AND(Eingabe!$B$37&gt;2,$M623&lt;=D$55),D$56,P623)</f>
        <v>0</v>
      </c>
      <c r="R623" s="39">
        <f>IF(AND(Eingabe!$B$37&gt;3,$M623&lt;=E$55),E$56,Q623)</f>
        <v>0</v>
      </c>
      <c r="S623" s="39">
        <f>IF(AND(Eingabe!$B$37&gt;4,$M623&lt;=F$55),F$56,R623)</f>
        <v>0</v>
      </c>
      <c r="T623" s="39">
        <f>IF(AND(Eingabe!$B$37&gt;5,$M623&lt;=G$55),G$56,S623)</f>
        <v>0</v>
      </c>
      <c r="U623" s="17">
        <f t="shared" si="87"/>
        <v>52.89038046186149</v>
      </c>
      <c r="V623" s="17">
        <f t="shared" si="90"/>
        <v>52.890380461863415</v>
      </c>
      <c r="W623" s="17">
        <f t="shared" si="88"/>
        <v>5.2890380461861488</v>
      </c>
      <c r="X623" s="17">
        <f t="shared" si="89"/>
        <v>52.89038046186149</v>
      </c>
    </row>
    <row r="624" spans="11:24" x14ac:dyDescent="0.25">
      <c r="K624" s="70">
        <v>6150</v>
      </c>
      <c r="L624" s="39">
        <f t="shared" si="84"/>
        <v>6150</v>
      </c>
      <c r="M624" s="72">
        <f t="shared" si="85"/>
        <v>0.70205479452054798</v>
      </c>
      <c r="N624" s="72">
        <f t="shared" si="86"/>
        <v>8.6526180728839663E-2</v>
      </c>
      <c r="O624" s="39">
        <f t="shared" si="83"/>
        <v>0</v>
      </c>
      <c r="P624" s="39">
        <f>IF(AND(Eingabe!$B$37&gt;1,$M624&lt;=C$55),C$56,O624)</f>
        <v>0</v>
      </c>
      <c r="Q624" s="39">
        <f>IF(AND(Eingabe!$B$37&gt;2,$M624&lt;=D$55),D$56,P624)</f>
        <v>0</v>
      </c>
      <c r="R624" s="39">
        <f>IF(AND(Eingabe!$B$37&gt;3,$M624&lt;=E$55),E$56,Q624)</f>
        <v>0</v>
      </c>
      <c r="S624" s="39">
        <f>IF(AND(Eingabe!$B$37&gt;4,$M624&lt;=F$55),F$56,R624)</f>
        <v>0</v>
      </c>
      <c r="T624" s="39">
        <f>IF(AND(Eingabe!$B$37&gt;5,$M624&lt;=G$55),G$56,S624)</f>
        <v>0</v>
      </c>
      <c r="U624" s="17">
        <f t="shared" si="87"/>
        <v>52.745411540183085</v>
      </c>
      <c r="V624" s="17">
        <f t="shared" si="90"/>
        <v>52.745411540185003</v>
      </c>
      <c r="W624" s="17">
        <f t="shared" si="88"/>
        <v>5.2745411540183085</v>
      </c>
      <c r="X624" s="17">
        <f t="shared" si="89"/>
        <v>52.745411540183085</v>
      </c>
    </row>
    <row r="625" spans="11:24" x14ac:dyDescent="0.25">
      <c r="K625" s="70">
        <v>6160</v>
      </c>
      <c r="L625" s="39">
        <f t="shared" si="84"/>
        <v>6160</v>
      </c>
      <c r="M625" s="72">
        <f t="shared" si="85"/>
        <v>0.70319634703196343</v>
      </c>
      <c r="N625" s="72">
        <f t="shared" si="86"/>
        <v>8.6288691140567808E-2</v>
      </c>
      <c r="O625" s="39">
        <f t="shared" si="83"/>
        <v>0</v>
      </c>
      <c r="P625" s="39">
        <f>IF(AND(Eingabe!$B$37&gt;1,$M625&lt;=C$55),C$56,O625)</f>
        <v>0</v>
      </c>
      <c r="Q625" s="39">
        <f>IF(AND(Eingabe!$B$37&gt;2,$M625&lt;=D$55),D$56,P625)</f>
        <v>0</v>
      </c>
      <c r="R625" s="39">
        <f>IF(AND(Eingabe!$B$37&gt;3,$M625&lt;=E$55),E$56,Q625)</f>
        <v>0</v>
      </c>
      <c r="S625" s="39">
        <f>IF(AND(Eingabe!$B$37&gt;4,$M625&lt;=F$55),F$56,R625)</f>
        <v>0</v>
      </c>
      <c r="T625" s="39">
        <f>IF(AND(Eingabe!$B$37&gt;5,$M625&lt;=G$55),G$56,S625)</f>
        <v>0</v>
      </c>
      <c r="U625" s="17">
        <f t="shared" si="87"/>
        <v>52.600640489798181</v>
      </c>
      <c r="V625" s="17">
        <f t="shared" si="90"/>
        <v>52.600640489794991</v>
      </c>
      <c r="W625" s="17">
        <f t="shared" si="88"/>
        <v>5.2600640489798183</v>
      </c>
      <c r="X625" s="17">
        <f t="shared" si="89"/>
        <v>52.600640489798181</v>
      </c>
    </row>
    <row r="626" spans="11:24" x14ac:dyDescent="0.25">
      <c r="K626" s="70">
        <v>6170</v>
      </c>
      <c r="L626" s="39">
        <f t="shared" si="84"/>
        <v>6170</v>
      </c>
      <c r="M626" s="72">
        <f t="shared" si="85"/>
        <v>0.704337899543379</v>
      </c>
      <c r="N626" s="72">
        <f t="shared" si="86"/>
        <v>8.605152518123016E-2</v>
      </c>
      <c r="O626" s="39">
        <f t="shared" si="83"/>
        <v>0</v>
      </c>
      <c r="P626" s="39">
        <f>IF(AND(Eingabe!$B$37&gt;1,$M626&lt;=C$55),C$56,O626)</f>
        <v>0</v>
      </c>
      <c r="Q626" s="39">
        <f>IF(AND(Eingabe!$B$37&gt;2,$M626&lt;=D$55),D$56,P626)</f>
        <v>0</v>
      </c>
      <c r="R626" s="39">
        <f>IF(AND(Eingabe!$B$37&gt;3,$M626&lt;=E$55),E$56,Q626)</f>
        <v>0</v>
      </c>
      <c r="S626" s="39">
        <f>IF(AND(Eingabe!$B$37&gt;4,$M626&lt;=F$55),F$56,R626)</f>
        <v>0</v>
      </c>
      <c r="T626" s="39">
        <f>IF(AND(Eingabe!$B$37&gt;5,$M626&lt;=G$55),G$56,S626)</f>
        <v>0</v>
      </c>
      <c r="U626" s="17">
        <f t="shared" si="87"/>
        <v>52.45606672006496</v>
      </c>
      <c r="V626" s="17">
        <f t="shared" si="90"/>
        <v>52.456066720066872</v>
      </c>
      <c r="W626" s="17">
        <f t="shared" si="88"/>
        <v>5.2456066720064962</v>
      </c>
      <c r="X626" s="17">
        <f t="shared" si="89"/>
        <v>52.45606672006496</v>
      </c>
    </row>
    <row r="627" spans="11:24" x14ac:dyDescent="0.25">
      <c r="K627" s="70">
        <v>6180</v>
      </c>
      <c r="L627" s="39">
        <f t="shared" si="84"/>
        <v>6180</v>
      </c>
      <c r="M627" s="72">
        <f t="shared" si="85"/>
        <v>0.70547945205479456</v>
      </c>
      <c r="N627" s="72">
        <f t="shared" si="86"/>
        <v>8.5814681886365429E-2</v>
      </c>
      <c r="O627" s="39">
        <f t="shared" si="83"/>
        <v>0</v>
      </c>
      <c r="P627" s="39">
        <f>IF(AND(Eingabe!$B$37&gt;1,$M627&lt;=C$55),C$56,O627)</f>
        <v>0</v>
      </c>
      <c r="Q627" s="39">
        <f>IF(AND(Eingabe!$B$37&gt;2,$M627&lt;=D$55),D$56,P627)</f>
        <v>0</v>
      </c>
      <c r="R627" s="39">
        <f>IF(AND(Eingabe!$B$37&gt;3,$M627&lt;=E$55),E$56,Q627)</f>
        <v>0</v>
      </c>
      <c r="S627" s="39">
        <f>IF(AND(Eingabe!$B$37&gt;4,$M627&lt;=F$55),F$56,R627)</f>
        <v>0</v>
      </c>
      <c r="T627" s="39">
        <f>IF(AND(Eingabe!$B$37&gt;5,$M627&lt;=G$55),G$56,S627)</f>
        <v>0</v>
      </c>
      <c r="U627" s="17">
        <f t="shared" si="87"/>
        <v>52.311689643058379</v>
      </c>
      <c r="V627" s="17">
        <f t="shared" si="90"/>
        <v>52.311689643060284</v>
      </c>
      <c r="W627" s="17">
        <f t="shared" si="88"/>
        <v>5.2311689643058381</v>
      </c>
      <c r="X627" s="17">
        <f t="shared" si="89"/>
        <v>52.311689643058379</v>
      </c>
    </row>
    <row r="628" spans="11:24" x14ac:dyDescent="0.25">
      <c r="K628" s="70">
        <v>6190</v>
      </c>
      <c r="L628" s="39">
        <f t="shared" si="84"/>
        <v>6190</v>
      </c>
      <c r="M628" s="72">
        <f t="shared" si="85"/>
        <v>0.70662100456621002</v>
      </c>
      <c r="N628" s="72">
        <f t="shared" si="86"/>
        <v>8.5578160295941452E-2</v>
      </c>
      <c r="O628" s="39">
        <f t="shared" si="83"/>
        <v>0</v>
      </c>
      <c r="P628" s="39">
        <f>IF(AND(Eingabe!$B$37&gt;1,$M628&lt;=C$55),C$56,O628)</f>
        <v>0</v>
      </c>
      <c r="Q628" s="39">
        <f>IF(AND(Eingabe!$B$37&gt;2,$M628&lt;=D$55),D$56,P628)</f>
        <v>0</v>
      </c>
      <c r="R628" s="39">
        <f>IF(AND(Eingabe!$B$37&gt;3,$M628&lt;=E$55),E$56,Q628)</f>
        <v>0</v>
      </c>
      <c r="S628" s="39">
        <f>IF(AND(Eingabe!$B$37&gt;4,$M628&lt;=F$55),F$56,R628)</f>
        <v>0</v>
      </c>
      <c r="T628" s="39">
        <f>IF(AND(Eingabe!$B$37&gt;5,$M628&lt;=G$55),G$56,S628)</f>
        <v>0</v>
      </c>
      <c r="U628" s="17">
        <f t="shared" si="87"/>
        <v>52.167508673553357</v>
      </c>
      <c r="V628" s="17">
        <f t="shared" si="90"/>
        <v>52.167508673550188</v>
      </c>
      <c r="W628" s="17">
        <f t="shared" si="88"/>
        <v>5.2167508673553353</v>
      </c>
      <c r="X628" s="17">
        <f t="shared" si="89"/>
        <v>52.167508673553357</v>
      </c>
    </row>
    <row r="629" spans="11:24" x14ac:dyDescent="0.25">
      <c r="K629" s="70">
        <v>6200</v>
      </c>
      <c r="L629" s="39">
        <f t="shared" si="84"/>
        <v>6200</v>
      </c>
      <c r="M629" s="72">
        <f t="shared" si="85"/>
        <v>0.70776255707762559</v>
      </c>
      <c r="N629" s="72">
        <f t="shared" si="86"/>
        <v>8.5341959454327654E-2</v>
      </c>
      <c r="O629" s="39">
        <f t="shared" si="83"/>
        <v>0</v>
      </c>
      <c r="P629" s="39">
        <f>IF(AND(Eingabe!$B$37&gt;1,$M629&lt;=C$55),C$56,O629)</f>
        <v>0</v>
      </c>
      <c r="Q629" s="39">
        <f>IF(AND(Eingabe!$B$37&gt;2,$M629&lt;=D$55),D$56,P629)</f>
        <v>0</v>
      </c>
      <c r="R629" s="39">
        <f>IF(AND(Eingabe!$B$37&gt;3,$M629&lt;=E$55),E$56,Q629)</f>
        <v>0</v>
      </c>
      <c r="S629" s="39">
        <f>IF(AND(Eingabe!$B$37&gt;4,$M629&lt;=F$55),F$56,R629)</f>
        <v>0</v>
      </c>
      <c r="T629" s="39">
        <f>IF(AND(Eingabe!$B$37&gt;5,$M629&lt;=G$55),G$56,S629)</f>
        <v>0</v>
      </c>
      <c r="U629" s="17">
        <f t="shared" si="87"/>
        <v>52.023523229007949</v>
      </c>
      <c r="V629" s="17">
        <f t="shared" si="90"/>
        <v>52.023523229009847</v>
      </c>
      <c r="W629" s="17">
        <f t="shared" si="88"/>
        <v>5.2023523229007953</v>
      </c>
      <c r="X629" s="17">
        <f t="shared" si="89"/>
        <v>52.023523229007949</v>
      </c>
    </row>
    <row r="630" spans="11:24" x14ac:dyDescent="0.25">
      <c r="K630" s="70">
        <v>6210</v>
      </c>
      <c r="L630" s="39">
        <f t="shared" si="84"/>
        <v>6210</v>
      </c>
      <c r="M630" s="72">
        <f t="shared" si="85"/>
        <v>0.70890410958904104</v>
      </c>
      <c r="N630" s="72">
        <f t="shared" si="86"/>
        <v>8.5106078410268515E-2</v>
      </c>
      <c r="O630" s="39">
        <f t="shared" si="83"/>
        <v>0</v>
      </c>
      <c r="P630" s="39">
        <f>IF(AND(Eingabe!$B$37&gt;1,$M630&lt;=C$55),C$56,O630)</f>
        <v>0</v>
      </c>
      <c r="Q630" s="39">
        <f>IF(AND(Eingabe!$B$37&gt;2,$M630&lt;=D$55),D$56,P630)</f>
        <v>0</v>
      </c>
      <c r="R630" s="39">
        <f>IF(AND(Eingabe!$B$37&gt;3,$M630&lt;=E$55),E$56,Q630)</f>
        <v>0</v>
      </c>
      <c r="S630" s="39">
        <f>IF(AND(Eingabe!$B$37&gt;4,$M630&lt;=F$55),F$56,R630)</f>
        <v>0</v>
      </c>
      <c r="T630" s="39">
        <f>IF(AND(Eingabe!$B$37&gt;5,$M630&lt;=G$55),G$56,S630)</f>
        <v>0</v>
      </c>
      <c r="U630" s="17">
        <f t="shared" si="87"/>
        <v>51.87973272954725</v>
      </c>
      <c r="V630" s="17">
        <f t="shared" si="90"/>
        <v>51.879732729544095</v>
      </c>
      <c r="W630" s="17">
        <f t="shared" si="88"/>
        <v>5.187973272954725</v>
      </c>
      <c r="X630" s="17">
        <f t="shared" si="89"/>
        <v>51.87973272954725</v>
      </c>
    </row>
    <row r="631" spans="11:24" x14ac:dyDescent="0.25">
      <c r="K631" s="70">
        <v>6220</v>
      </c>
      <c r="L631" s="39">
        <f t="shared" si="84"/>
        <v>6220</v>
      </c>
      <c r="M631" s="72">
        <f t="shared" si="85"/>
        <v>0.71004566210045661</v>
      </c>
      <c r="N631" s="72">
        <f t="shared" si="86"/>
        <v>8.4870516216855041E-2</v>
      </c>
      <c r="O631" s="39">
        <f t="shared" si="83"/>
        <v>0</v>
      </c>
      <c r="P631" s="39">
        <f>IF(AND(Eingabe!$B$37&gt;1,$M631&lt;=C$55),C$56,O631)</f>
        <v>0</v>
      </c>
      <c r="Q631" s="39">
        <f>IF(AND(Eingabe!$B$37&gt;2,$M631&lt;=D$55),D$56,P631)</f>
        <v>0</v>
      </c>
      <c r="R631" s="39">
        <f>IF(AND(Eingabe!$B$37&gt;3,$M631&lt;=E$55),E$56,Q631)</f>
        <v>0</v>
      </c>
      <c r="S631" s="39">
        <f>IF(AND(Eingabe!$B$37&gt;4,$M631&lt;=F$55),F$56,R631)</f>
        <v>0</v>
      </c>
      <c r="T631" s="39">
        <f>IF(AND(Eingabe!$B$37&gt;5,$M631&lt;=G$55),G$56,S631)</f>
        <v>0</v>
      </c>
      <c r="U631" s="17">
        <f t="shared" si="87"/>
        <v>51.736136597945887</v>
      </c>
      <c r="V631" s="17">
        <f t="shared" si="90"/>
        <v>51.736136597947763</v>
      </c>
      <c r="W631" s="17">
        <f t="shared" si="88"/>
        <v>5.1736136597945883</v>
      </c>
      <c r="X631" s="17">
        <f t="shared" si="89"/>
        <v>51.736136597945887</v>
      </c>
    </row>
    <row r="632" spans="11:24" x14ac:dyDescent="0.25">
      <c r="K632" s="70">
        <v>6230</v>
      </c>
      <c r="L632" s="39">
        <f t="shared" si="84"/>
        <v>6230</v>
      </c>
      <c r="M632" s="72">
        <f t="shared" si="85"/>
        <v>0.71118721461187218</v>
      </c>
      <c r="N632" s="72">
        <f t="shared" si="86"/>
        <v>8.4635271931499556E-2</v>
      </c>
      <c r="O632" s="39">
        <f t="shared" si="83"/>
        <v>0</v>
      </c>
      <c r="P632" s="39">
        <f>IF(AND(Eingabe!$B$37&gt;1,$M632&lt;=C$55),C$56,O632)</f>
        <v>0</v>
      </c>
      <c r="Q632" s="39">
        <f>IF(AND(Eingabe!$B$37&gt;2,$M632&lt;=D$55),D$56,P632)</f>
        <v>0</v>
      </c>
      <c r="R632" s="39">
        <f>IF(AND(Eingabe!$B$37&gt;3,$M632&lt;=E$55),E$56,Q632)</f>
        <v>0</v>
      </c>
      <c r="S632" s="39">
        <f>IF(AND(Eingabe!$B$37&gt;4,$M632&lt;=F$55),F$56,R632)</f>
        <v>0</v>
      </c>
      <c r="T632" s="39">
        <f>IF(AND(Eingabe!$B$37&gt;5,$M632&lt;=G$55),G$56,S632)</f>
        <v>0</v>
      </c>
      <c r="U632" s="17">
        <f t="shared" si="87"/>
        <v>51.59273425961274</v>
      </c>
      <c r="V632" s="17">
        <f t="shared" si="90"/>
        <v>51.592734259614623</v>
      </c>
      <c r="W632" s="17">
        <f t="shared" si="88"/>
        <v>5.159273425961274</v>
      </c>
      <c r="X632" s="17">
        <f t="shared" si="89"/>
        <v>51.59273425961274</v>
      </c>
    </row>
    <row r="633" spans="11:24" x14ac:dyDescent="0.25">
      <c r="K633" s="70">
        <v>6240</v>
      </c>
      <c r="L633" s="39">
        <f t="shared" si="84"/>
        <v>6240</v>
      </c>
      <c r="M633" s="72">
        <f t="shared" si="85"/>
        <v>0.71232876712328763</v>
      </c>
      <c r="N633" s="72">
        <f t="shared" si="86"/>
        <v>8.4400344615907952E-2</v>
      </c>
      <c r="O633" s="39">
        <f t="shared" si="83"/>
        <v>0</v>
      </c>
      <c r="P633" s="39">
        <f>IF(AND(Eingabe!$B$37&gt;1,$M633&lt;=C$55),C$56,O633)</f>
        <v>0</v>
      </c>
      <c r="Q633" s="39">
        <f>IF(AND(Eingabe!$B$37&gt;2,$M633&lt;=D$55),D$56,P633)</f>
        <v>0</v>
      </c>
      <c r="R633" s="39">
        <f>IF(AND(Eingabe!$B$37&gt;3,$M633&lt;=E$55),E$56,Q633)</f>
        <v>0</v>
      </c>
      <c r="S633" s="39">
        <f>IF(AND(Eingabe!$B$37&gt;4,$M633&lt;=F$55),F$56,R633)</f>
        <v>0</v>
      </c>
      <c r="T633" s="39">
        <f>IF(AND(Eingabe!$B$37&gt;5,$M633&lt;=G$55),G$56,S633)</f>
        <v>0</v>
      </c>
      <c r="U633" s="17">
        <f t="shared" si="87"/>
        <v>51.449525142574032</v>
      </c>
      <c r="V633" s="17">
        <f t="shared" si="90"/>
        <v>51.449525142570899</v>
      </c>
      <c r="W633" s="17">
        <f t="shared" si="88"/>
        <v>5.1449525142574029</v>
      </c>
      <c r="X633" s="17">
        <f t="shared" si="89"/>
        <v>51.449525142574032</v>
      </c>
    </row>
    <row r="634" spans="11:24" x14ac:dyDescent="0.25">
      <c r="K634" s="70">
        <v>6250</v>
      </c>
      <c r="L634" s="39">
        <f t="shared" si="84"/>
        <v>6250</v>
      </c>
      <c r="M634" s="72">
        <f t="shared" si="85"/>
        <v>0.7134703196347032</v>
      </c>
      <c r="N634" s="72">
        <f t="shared" si="86"/>
        <v>8.4165733336053705E-2</v>
      </c>
      <c r="O634" s="39">
        <f t="shared" si="83"/>
        <v>0</v>
      </c>
      <c r="P634" s="39">
        <f>IF(AND(Eingabe!$B$37&gt;1,$M634&lt;=C$55),C$56,O634)</f>
        <v>0</v>
      </c>
      <c r="Q634" s="39">
        <f>IF(AND(Eingabe!$B$37&gt;2,$M634&lt;=D$55),D$56,P634)</f>
        <v>0</v>
      </c>
      <c r="R634" s="39">
        <f>IF(AND(Eingabe!$B$37&gt;3,$M634&lt;=E$55),E$56,Q634)</f>
        <v>0</v>
      </c>
      <c r="S634" s="39">
        <f>IF(AND(Eingabe!$B$37&gt;4,$M634&lt;=F$55),F$56,R634)</f>
        <v>0</v>
      </c>
      <c r="T634" s="39">
        <f>IF(AND(Eingabe!$B$37&gt;5,$M634&lt;=G$55),G$56,S634)</f>
        <v>0</v>
      </c>
      <c r="U634" s="17">
        <f t="shared" si="87"/>
        <v>51.306508677457394</v>
      </c>
      <c r="V634" s="17">
        <f t="shared" si="90"/>
        <v>51.306508677459263</v>
      </c>
      <c r="W634" s="17">
        <f t="shared" si="88"/>
        <v>5.1306508677457394</v>
      </c>
      <c r="X634" s="17">
        <f t="shared" si="89"/>
        <v>51.306508677457394</v>
      </c>
    </row>
    <row r="635" spans="11:24" x14ac:dyDescent="0.25">
      <c r="K635" s="70">
        <v>6260</v>
      </c>
      <c r="L635" s="39">
        <f t="shared" si="84"/>
        <v>6260</v>
      </c>
      <c r="M635" s="72">
        <f t="shared" si="85"/>
        <v>0.71461187214611877</v>
      </c>
      <c r="N635" s="72">
        <f t="shared" si="86"/>
        <v>8.3931437162151901E-2</v>
      </c>
      <c r="O635" s="39">
        <f t="shared" si="83"/>
        <v>0</v>
      </c>
      <c r="P635" s="39">
        <f>IF(AND(Eingabe!$B$37&gt;1,$M635&lt;=C$55),C$56,O635)</f>
        <v>0</v>
      </c>
      <c r="Q635" s="39">
        <f>IF(AND(Eingabe!$B$37&gt;2,$M635&lt;=D$55),D$56,P635)</f>
        <v>0</v>
      </c>
      <c r="R635" s="39">
        <f>IF(AND(Eingabe!$B$37&gt;3,$M635&lt;=E$55),E$56,Q635)</f>
        <v>0</v>
      </c>
      <c r="S635" s="39">
        <f>IF(AND(Eingabe!$B$37&gt;4,$M635&lt;=F$55),F$56,R635)</f>
        <v>0</v>
      </c>
      <c r="T635" s="39">
        <f>IF(AND(Eingabe!$B$37&gt;5,$M635&lt;=G$55),G$56,S635)</f>
        <v>0</v>
      </c>
      <c r="U635" s="17">
        <f t="shared" si="87"/>
        <v>51.163684297476159</v>
      </c>
      <c r="V635" s="17">
        <f t="shared" si="90"/>
        <v>51.163684297478021</v>
      </c>
      <c r="W635" s="17">
        <f t="shared" si="88"/>
        <v>5.1163684297476157</v>
      </c>
      <c r="X635" s="17">
        <f t="shared" si="89"/>
        <v>51.163684297476159</v>
      </c>
    </row>
    <row r="636" spans="11:24" x14ac:dyDescent="0.25">
      <c r="K636" s="70">
        <v>6270</v>
      </c>
      <c r="L636" s="39">
        <f t="shared" si="84"/>
        <v>6270</v>
      </c>
      <c r="M636" s="72">
        <f t="shared" si="85"/>
        <v>0.71575342465753422</v>
      </c>
      <c r="N636" s="72">
        <f t="shared" si="86"/>
        <v>8.3697455168632806E-2</v>
      </c>
      <c r="O636" s="39">
        <f t="shared" si="83"/>
        <v>0</v>
      </c>
      <c r="P636" s="39">
        <f>IF(AND(Eingabe!$B$37&gt;1,$M636&lt;=C$55),C$56,O636)</f>
        <v>0</v>
      </c>
      <c r="Q636" s="39">
        <f>IF(AND(Eingabe!$B$37&gt;2,$M636&lt;=D$55),D$56,P636)</f>
        <v>0</v>
      </c>
      <c r="R636" s="39">
        <f>IF(AND(Eingabe!$B$37&gt;3,$M636&lt;=E$55),E$56,Q636)</f>
        <v>0</v>
      </c>
      <c r="S636" s="39">
        <f>IF(AND(Eingabe!$B$37&gt;4,$M636&lt;=F$55),F$56,R636)</f>
        <v>0</v>
      </c>
      <c r="T636" s="39">
        <f>IF(AND(Eingabe!$B$37&gt;5,$M636&lt;=G$55),G$56,S636)</f>
        <v>0</v>
      </c>
      <c r="U636" s="17">
        <f t="shared" si="87"/>
        <v>51.021051438413146</v>
      </c>
      <c r="V636" s="17">
        <f t="shared" si="90"/>
        <v>51.021051438410048</v>
      </c>
      <c r="W636" s="17">
        <f t="shared" si="88"/>
        <v>5.1021051438413147</v>
      </c>
      <c r="X636" s="17">
        <f t="shared" si="89"/>
        <v>51.021051438413146</v>
      </c>
    </row>
    <row r="637" spans="11:24" x14ac:dyDescent="0.25">
      <c r="K637" s="70">
        <v>6280</v>
      </c>
      <c r="L637" s="39">
        <f t="shared" si="84"/>
        <v>6280</v>
      </c>
      <c r="M637" s="72">
        <f t="shared" si="85"/>
        <v>0.71689497716894979</v>
      </c>
      <c r="N637" s="72">
        <f t="shared" si="86"/>
        <v>8.3463786434116338E-2</v>
      </c>
      <c r="O637" s="39">
        <f t="shared" si="83"/>
        <v>0</v>
      </c>
      <c r="P637" s="39">
        <f>IF(AND(Eingabe!$B$37&gt;1,$M637&lt;=C$55),C$56,O637)</f>
        <v>0</v>
      </c>
      <c r="Q637" s="39">
        <f>IF(AND(Eingabe!$B$37&gt;2,$M637&lt;=D$55),D$56,P637)</f>
        <v>0</v>
      </c>
      <c r="R637" s="39">
        <f>IF(AND(Eingabe!$B$37&gt;3,$M637&lt;=E$55),E$56,Q637)</f>
        <v>0</v>
      </c>
      <c r="S637" s="39">
        <f>IF(AND(Eingabe!$B$37&gt;4,$M637&lt;=F$55),F$56,R637)</f>
        <v>0</v>
      </c>
      <c r="T637" s="39">
        <f>IF(AND(Eingabe!$B$37&gt;5,$M637&lt;=G$55),G$56,S637)</f>
        <v>0</v>
      </c>
      <c r="U637" s="17">
        <f t="shared" si="87"/>
        <v>50.878609538605168</v>
      </c>
      <c r="V637" s="17">
        <f t="shared" si="90"/>
        <v>50.878609538607023</v>
      </c>
      <c r="W637" s="17">
        <f t="shared" si="88"/>
        <v>5.0878609538605168</v>
      </c>
      <c r="X637" s="17">
        <f t="shared" si="89"/>
        <v>50.878609538605168</v>
      </c>
    </row>
    <row r="638" spans="11:24" x14ac:dyDescent="0.25">
      <c r="K638" s="70">
        <v>6290</v>
      </c>
      <c r="L638" s="39">
        <f t="shared" si="84"/>
        <v>6290</v>
      </c>
      <c r="M638" s="72">
        <f t="shared" si="85"/>
        <v>0.71803652968036524</v>
      </c>
      <c r="N638" s="72">
        <f t="shared" si="86"/>
        <v>8.3230430041386416E-2</v>
      </c>
      <c r="O638" s="39">
        <f t="shared" si="83"/>
        <v>0</v>
      </c>
      <c r="P638" s="39">
        <f>IF(AND(Eingabe!$B$37&gt;1,$M638&lt;=C$55),C$56,O638)</f>
        <v>0</v>
      </c>
      <c r="Q638" s="39">
        <f>IF(AND(Eingabe!$B$37&gt;2,$M638&lt;=D$55),D$56,P638)</f>
        <v>0</v>
      </c>
      <c r="R638" s="39">
        <f>IF(AND(Eingabe!$B$37&gt;3,$M638&lt;=E$55),E$56,Q638)</f>
        <v>0</v>
      </c>
      <c r="S638" s="39">
        <f>IF(AND(Eingabe!$B$37&gt;4,$M638&lt;=F$55),F$56,R638)</f>
        <v>0</v>
      </c>
      <c r="T638" s="39">
        <f>IF(AND(Eingabe!$B$37&gt;5,$M638&lt;=G$55),G$56,S638)</f>
        <v>0</v>
      </c>
      <c r="U638" s="17">
        <f t="shared" si="87"/>
        <v>50.736358038927342</v>
      </c>
      <c r="V638" s="17">
        <f t="shared" si="90"/>
        <v>50.736358038924259</v>
      </c>
      <c r="W638" s="17">
        <f t="shared" si="88"/>
        <v>5.0736358038927341</v>
      </c>
      <c r="X638" s="17">
        <f t="shared" si="89"/>
        <v>50.736358038927342</v>
      </c>
    </row>
    <row r="639" spans="11:24" x14ac:dyDescent="0.25">
      <c r="K639" s="70">
        <v>6300</v>
      </c>
      <c r="L639" s="39">
        <f t="shared" si="84"/>
        <v>6300</v>
      </c>
      <c r="M639" s="72">
        <f t="shared" si="85"/>
        <v>0.71917808219178081</v>
      </c>
      <c r="N639" s="72">
        <f t="shared" si="86"/>
        <v>8.2997385077365315E-2</v>
      </c>
      <c r="O639" s="39">
        <f t="shared" si="83"/>
        <v>0</v>
      </c>
      <c r="P639" s="39">
        <f>IF(AND(Eingabe!$B$37&gt;1,$M639&lt;=C$55),C$56,O639)</f>
        <v>0</v>
      </c>
      <c r="Q639" s="39">
        <f>IF(AND(Eingabe!$B$37&gt;2,$M639&lt;=D$55),D$56,P639)</f>
        <v>0</v>
      </c>
      <c r="R639" s="39">
        <f>IF(AND(Eingabe!$B$37&gt;3,$M639&lt;=E$55),E$56,Q639)</f>
        <v>0</v>
      </c>
      <c r="S639" s="39">
        <f>IF(AND(Eingabe!$B$37&gt;4,$M639&lt;=F$55),F$56,R639)</f>
        <v>0</v>
      </c>
      <c r="T639" s="39">
        <f>IF(AND(Eingabe!$B$37&gt;5,$M639&lt;=G$55),G$56,S639)</f>
        <v>0</v>
      </c>
      <c r="U639" s="17">
        <f t="shared" si="87"/>
        <v>50.594296382777486</v>
      </c>
      <c r="V639" s="17">
        <f t="shared" si="90"/>
        <v>50.594296382779326</v>
      </c>
      <c r="W639" s="17">
        <f t="shared" si="88"/>
        <v>5.0594296382777486</v>
      </c>
      <c r="X639" s="17">
        <f t="shared" si="89"/>
        <v>50.594296382777486</v>
      </c>
    </row>
    <row r="640" spans="11:24" x14ac:dyDescent="0.25">
      <c r="K640" s="70">
        <v>6310</v>
      </c>
      <c r="L640" s="39">
        <f t="shared" si="84"/>
        <v>6310</v>
      </c>
      <c r="M640" s="72">
        <f t="shared" si="85"/>
        <v>0.72031963470319638</v>
      </c>
      <c r="N640" s="72">
        <f t="shared" si="86"/>
        <v>8.276465063308891E-2</v>
      </c>
      <c r="O640" s="39">
        <f t="shared" si="83"/>
        <v>0</v>
      </c>
      <c r="P640" s="39">
        <f>IF(AND(Eingabe!$B$37&gt;1,$M640&lt;=C$55),C$56,O640)</f>
        <v>0</v>
      </c>
      <c r="Q640" s="39">
        <f>IF(AND(Eingabe!$B$37&gt;2,$M640&lt;=D$55),D$56,P640)</f>
        <v>0</v>
      </c>
      <c r="R640" s="39">
        <f>IF(AND(Eingabe!$B$37&gt;3,$M640&lt;=E$55),E$56,Q640)</f>
        <v>0</v>
      </c>
      <c r="S640" s="39">
        <f>IF(AND(Eingabe!$B$37&gt;4,$M640&lt;=F$55),F$56,R640)</f>
        <v>0</v>
      </c>
      <c r="T640" s="39">
        <f>IF(AND(Eingabe!$B$37&gt;5,$M640&lt;=G$55),G$56,S640)</f>
        <v>0</v>
      </c>
      <c r="U640" s="17">
        <f t="shared" si="87"/>
        <v>50.452424016061045</v>
      </c>
      <c r="V640" s="17">
        <f t="shared" si="90"/>
        <v>50.452424016062885</v>
      </c>
      <c r="W640" s="17">
        <f t="shared" si="88"/>
        <v>5.0452424016061048</v>
      </c>
      <c r="X640" s="17">
        <f t="shared" si="89"/>
        <v>50.452424016061045</v>
      </c>
    </row>
    <row r="641" spans="11:24" x14ac:dyDescent="0.25">
      <c r="K641" s="70">
        <v>6320</v>
      </c>
      <c r="L641" s="39">
        <f t="shared" si="84"/>
        <v>6320</v>
      </c>
      <c r="M641" s="72">
        <f t="shared" si="85"/>
        <v>0.72146118721461183</v>
      </c>
      <c r="N641" s="72">
        <f t="shared" si="86"/>
        <v>8.2532225803681358E-2</v>
      </c>
      <c r="O641" s="39">
        <f t="shared" si="83"/>
        <v>0</v>
      </c>
      <c r="P641" s="39">
        <f>IF(AND(Eingabe!$B$37&gt;1,$M641&lt;=C$55),C$56,O641)</f>
        <v>0</v>
      </c>
      <c r="Q641" s="39">
        <f>IF(AND(Eingabe!$B$37&gt;2,$M641&lt;=D$55),D$56,P641)</f>
        <v>0</v>
      </c>
      <c r="R641" s="39">
        <f>IF(AND(Eingabe!$B$37&gt;3,$M641&lt;=E$55),E$56,Q641)</f>
        <v>0</v>
      </c>
      <c r="S641" s="39">
        <f>IF(AND(Eingabe!$B$37&gt;4,$M641&lt;=F$55),F$56,R641)</f>
        <v>0</v>
      </c>
      <c r="T641" s="39">
        <f>IF(AND(Eingabe!$B$37&gt;5,$M641&lt;=G$55),G$56,S641)</f>
        <v>0</v>
      </c>
      <c r="U641" s="17">
        <f t="shared" si="87"/>
        <v>50.310740387175628</v>
      </c>
      <c r="V641" s="17">
        <f t="shared" si="90"/>
        <v>50.310740387172565</v>
      </c>
      <c r="W641" s="17">
        <f t="shared" si="88"/>
        <v>5.0310740387175628</v>
      </c>
      <c r="X641" s="17">
        <f t="shared" si="89"/>
        <v>50.310740387175628</v>
      </c>
    </row>
    <row r="642" spans="11:24" x14ac:dyDescent="0.25">
      <c r="K642" s="70">
        <v>6330</v>
      </c>
      <c r="L642" s="39">
        <f t="shared" si="84"/>
        <v>6330</v>
      </c>
      <c r="M642" s="72">
        <f t="shared" si="85"/>
        <v>0.7226027397260274</v>
      </c>
      <c r="N642" s="72">
        <f t="shared" si="86"/>
        <v>8.2300109688330236E-2</v>
      </c>
      <c r="O642" s="39">
        <f t="shared" si="83"/>
        <v>0</v>
      </c>
      <c r="P642" s="39">
        <f>IF(AND(Eingabe!$B$37&gt;1,$M642&lt;=C$55),C$56,O642)</f>
        <v>0</v>
      </c>
      <c r="Q642" s="39">
        <f>IF(AND(Eingabe!$B$37&gt;2,$M642&lt;=D$55),D$56,P642)</f>
        <v>0</v>
      </c>
      <c r="R642" s="39">
        <f>IF(AND(Eingabe!$B$37&gt;3,$M642&lt;=E$55),E$56,Q642)</f>
        <v>0</v>
      </c>
      <c r="S642" s="39">
        <f>IF(AND(Eingabe!$B$37&gt;4,$M642&lt;=F$55),F$56,R642)</f>
        <v>0</v>
      </c>
      <c r="T642" s="39">
        <f>IF(AND(Eingabe!$B$37&gt;5,$M642&lt;=G$55),G$56,S642)</f>
        <v>0</v>
      </c>
      <c r="U642" s="17">
        <f t="shared" si="87"/>
        <v>50.169244946995832</v>
      </c>
      <c r="V642" s="17">
        <f t="shared" si="90"/>
        <v>50.169244946997658</v>
      </c>
      <c r="W642" s="17">
        <f t="shared" si="88"/>
        <v>5.016924494699583</v>
      </c>
      <c r="X642" s="17">
        <f t="shared" si="89"/>
        <v>50.169244946995832</v>
      </c>
    </row>
    <row r="643" spans="11:24" x14ac:dyDescent="0.25">
      <c r="K643" s="70">
        <v>6340</v>
      </c>
      <c r="L643" s="39">
        <f t="shared" si="84"/>
        <v>6340</v>
      </c>
      <c r="M643" s="72">
        <f t="shared" si="85"/>
        <v>0.72374429223744297</v>
      </c>
      <c r="N643" s="72">
        <f t="shared" si="86"/>
        <v>8.2068301390262111E-2</v>
      </c>
      <c r="O643" s="39">
        <f t="shared" si="83"/>
        <v>0</v>
      </c>
      <c r="P643" s="39">
        <f>IF(AND(Eingabe!$B$37&gt;1,$M643&lt;=C$55),C$56,O643)</f>
        <v>0</v>
      </c>
      <c r="Q643" s="39">
        <f>IF(AND(Eingabe!$B$37&gt;2,$M643&lt;=D$55),D$56,P643)</f>
        <v>0</v>
      </c>
      <c r="R643" s="39">
        <f>IF(AND(Eingabe!$B$37&gt;3,$M643&lt;=E$55),E$56,Q643)</f>
        <v>0</v>
      </c>
      <c r="S643" s="39">
        <f>IF(AND(Eingabe!$B$37&gt;4,$M643&lt;=F$55),F$56,R643)</f>
        <v>0</v>
      </c>
      <c r="T643" s="39">
        <f>IF(AND(Eingabe!$B$37&gt;5,$M643&lt;=G$55),G$56,S643)</f>
        <v>0</v>
      </c>
      <c r="U643" s="17">
        <f t="shared" si="87"/>
        <v>50.027937148858406</v>
      </c>
      <c r="V643" s="17">
        <f t="shared" si="90"/>
        <v>50.027937148860232</v>
      </c>
      <c r="W643" s="17">
        <f t="shared" si="88"/>
        <v>5.0027937148858408</v>
      </c>
      <c r="X643" s="17">
        <f t="shared" si="89"/>
        <v>50.027937148858406</v>
      </c>
    </row>
    <row r="644" spans="11:24" x14ac:dyDescent="0.25">
      <c r="K644" s="70">
        <v>6350</v>
      </c>
      <c r="L644" s="39">
        <f t="shared" si="84"/>
        <v>6350</v>
      </c>
      <c r="M644" s="72">
        <f t="shared" si="85"/>
        <v>0.72488584474885842</v>
      </c>
      <c r="N644" s="72">
        <f t="shared" si="86"/>
        <v>8.1836800016717892E-2</v>
      </c>
      <c r="O644" s="39">
        <f t="shared" si="83"/>
        <v>0</v>
      </c>
      <c r="P644" s="39">
        <f>IF(AND(Eingabe!$B$37&gt;1,$M644&lt;=C$55),C$56,O644)</f>
        <v>0</v>
      </c>
      <c r="Q644" s="39">
        <f>IF(AND(Eingabe!$B$37&gt;2,$M644&lt;=D$55),D$56,P644)</f>
        <v>0</v>
      </c>
      <c r="R644" s="39">
        <f>IF(AND(Eingabe!$B$37&gt;3,$M644&lt;=E$55),E$56,Q644)</f>
        <v>0</v>
      </c>
      <c r="S644" s="39">
        <f>IF(AND(Eingabe!$B$37&gt;4,$M644&lt;=F$55),F$56,R644)</f>
        <v>0</v>
      </c>
      <c r="T644" s="39">
        <f>IF(AND(Eingabe!$B$37&gt;5,$M644&lt;=G$55),G$56,S644)</f>
        <v>0</v>
      </c>
      <c r="U644" s="17">
        <f t="shared" si="87"/>
        <v>49.886816448547215</v>
      </c>
      <c r="V644" s="17">
        <f t="shared" si="90"/>
        <v>49.886816448544174</v>
      </c>
      <c r="W644" s="17">
        <f t="shared" si="88"/>
        <v>4.9886816448547213</v>
      </c>
      <c r="X644" s="17">
        <f t="shared" si="89"/>
        <v>49.886816448547215</v>
      </c>
    </row>
    <row r="645" spans="11:24" x14ac:dyDescent="0.25">
      <c r="K645" s="70">
        <v>6360</v>
      </c>
      <c r="L645" s="39">
        <f t="shared" si="84"/>
        <v>6360</v>
      </c>
      <c r="M645" s="72">
        <f t="shared" si="85"/>
        <v>0.72602739726027399</v>
      </c>
      <c r="N645" s="72">
        <f t="shared" si="86"/>
        <v>8.1605604678928745E-2</v>
      </c>
      <c r="O645" s="39">
        <f t="shared" si="83"/>
        <v>0</v>
      </c>
      <c r="P645" s="39">
        <f>IF(AND(Eingabe!$B$37&gt;1,$M645&lt;=C$55),C$56,O645)</f>
        <v>0</v>
      </c>
      <c r="Q645" s="39">
        <f>IF(AND(Eingabe!$B$37&gt;2,$M645&lt;=D$55),D$56,P645)</f>
        <v>0</v>
      </c>
      <c r="R645" s="39">
        <f>IF(AND(Eingabe!$B$37&gt;3,$M645&lt;=E$55),E$56,Q645)</f>
        <v>0</v>
      </c>
      <c r="S645" s="39">
        <f>IF(AND(Eingabe!$B$37&gt;4,$M645&lt;=F$55),F$56,R645)</f>
        <v>0</v>
      </c>
      <c r="T645" s="39">
        <f>IF(AND(Eingabe!$B$37&gt;5,$M645&lt;=G$55),G$56,S645)</f>
        <v>0</v>
      </c>
      <c r="U645" s="17">
        <f t="shared" si="87"/>
        <v>49.745882304278481</v>
      </c>
      <c r="V645" s="17">
        <f t="shared" si="90"/>
        <v>49.745882304280293</v>
      </c>
      <c r="W645" s="17">
        <f t="shared" si="88"/>
        <v>4.9745882304278481</v>
      </c>
      <c r="X645" s="17">
        <f t="shared" si="89"/>
        <v>49.745882304278481</v>
      </c>
    </row>
    <row r="646" spans="11:24" x14ac:dyDescent="0.25">
      <c r="K646" s="70">
        <v>6370</v>
      </c>
      <c r="L646" s="39">
        <f t="shared" si="84"/>
        <v>6370</v>
      </c>
      <c r="M646" s="72">
        <f t="shared" si="85"/>
        <v>0.72716894977168944</v>
      </c>
      <c r="N646" s="72">
        <f t="shared" si="86"/>
        <v>8.1374714492091993E-2</v>
      </c>
      <c r="O646" s="39">
        <f t="shared" si="83"/>
        <v>0</v>
      </c>
      <c r="P646" s="39">
        <f>IF(AND(Eingabe!$B$37&gt;1,$M646&lt;=C$55),C$56,O646)</f>
        <v>0</v>
      </c>
      <c r="Q646" s="39">
        <f>IF(AND(Eingabe!$B$37&gt;2,$M646&lt;=D$55),D$56,P646)</f>
        <v>0</v>
      </c>
      <c r="R646" s="39">
        <f>IF(AND(Eingabe!$B$37&gt;3,$M646&lt;=E$55),E$56,Q646)</f>
        <v>0</v>
      </c>
      <c r="S646" s="39">
        <f>IF(AND(Eingabe!$B$37&gt;4,$M646&lt;=F$55),F$56,R646)</f>
        <v>0</v>
      </c>
      <c r="T646" s="39">
        <f>IF(AND(Eingabe!$B$37&gt;5,$M646&lt;=G$55),G$56,S646)</f>
        <v>0</v>
      </c>
      <c r="U646" s="17">
        <f t="shared" si="87"/>
        <v>49.605134176686214</v>
      </c>
      <c r="V646" s="17">
        <f t="shared" si="90"/>
        <v>49.605134176683201</v>
      </c>
      <c r="W646" s="17">
        <f t="shared" si="88"/>
        <v>4.9605134176686212</v>
      </c>
      <c r="X646" s="17">
        <f t="shared" si="89"/>
        <v>49.605134176686214</v>
      </c>
    </row>
    <row r="647" spans="11:24" x14ac:dyDescent="0.25">
      <c r="K647" s="70">
        <v>6380</v>
      </c>
      <c r="L647" s="39">
        <f t="shared" si="84"/>
        <v>6380</v>
      </c>
      <c r="M647" s="72">
        <f t="shared" si="85"/>
        <v>0.72831050228310501</v>
      </c>
      <c r="N647" s="72">
        <f t="shared" si="86"/>
        <v>8.1144128575347141E-2</v>
      </c>
      <c r="O647" s="39">
        <f t="shared" si="83"/>
        <v>0</v>
      </c>
      <c r="P647" s="39">
        <f>IF(AND(Eingabe!$B$37&gt;1,$M647&lt;=C$55),C$56,O647)</f>
        <v>0</v>
      </c>
      <c r="Q647" s="39">
        <f>IF(AND(Eingabe!$B$37&gt;2,$M647&lt;=D$55),D$56,P647)</f>
        <v>0</v>
      </c>
      <c r="R647" s="39">
        <f>IF(AND(Eingabe!$B$37&gt;3,$M647&lt;=E$55),E$56,Q647)</f>
        <v>0</v>
      </c>
      <c r="S647" s="39">
        <f>IF(AND(Eingabe!$B$37&gt;4,$M647&lt;=F$55),F$56,R647)</f>
        <v>0</v>
      </c>
      <c r="T647" s="39">
        <f>IF(AND(Eingabe!$B$37&gt;5,$M647&lt;=G$55),G$56,S647)</f>
        <v>0</v>
      </c>
      <c r="U647" s="17">
        <f t="shared" si="87"/>
        <v>49.464571528807504</v>
      </c>
      <c r="V647" s="17">
        <f t="shared" si="90"/>
        <v>49.464571528809302</v>
      </c>
      <c r="W647" s="17">
        <f t="shared" si="88"/>
        <v>4.9464571528807504</v>
      </c>
      <c r="X647" s="17">
        <f t="shared" si="89"/>
        <v>49.464571528807504</v>
      </c>
    </row>
    <row r="648" spans="11:24" x14ac:dyDescent="0.25">
      <c r="K648" s="70">
        <v>6390</v>
      </c>
      <c r="L648" s="39">
        <f t="shared" si="84"/>
        <v>6390</v>
      </c>
      <c r="M648" s="72">
        <f t="shared" si="85"/>
        <v>0.72945205479452058</v>
      </c>
      <c r="N648" s="72">
        <f t="shared" si="86"/>
        <v>8.0913846051751781E-2</v>
      </c>
      <c r="O648" s="39">
        <f t="shared" si="83"/>
        <v>0</v>
      </c>
      <c r="P648" s="39">
        <f>IF(AND(Eingabe!$B$37&gt;1,$M648&lt;=C$55),C$56,O648)</f>
        <v>0</v>
      </c>
      <c r="Q648" s="39">
        <f>IF(AND(Eingabe!$B$37&gt;2,$M648&lt;=D$55),D$56,P648)</f>
        <v>0</v>
      </c>
      <c r="R648" s="39">
        <f>IF(AND(Eingabe!$B$37&gt;3,$M648&lt;=E$55),E$56,Q648)</f>
        <v>0</v>
      </c>
      <c r="S648" s="39">
        <f>IF(AND(Eingabe!$B$37&gt;4,$M648&lt;=F$55),F$56,R648)</f>
        <v>0</v>
      </c>
      <c r="T648" s="39">
        <f>IF(AND(Eingabe!$B$37&gt;5,$M648&lt;=G$55),G$56,S648)</f>
        <v>0</v>
      </c>
      <c r="U648" s="17">
        <f t="shared" si="87"/>
        <v>49.324193826067869</v>
      </c>
      <c r="V648" s="17">
        <f t="shared" si="90"/>
        <v>49.32419382606966</v>
      </c>
      <c r="W648" s="17">
        <f t="shared" si="88"/>
        <v>4.9324193826067866</v>
      </c>
      <c r="X648" s="17">
        <f t="shared" si="89"/>
        <v>49.324193826067869</v>
      </c>
    </row>
    <row r="649" spans="11:24" x14ac:dyDescent="0.25">
      <c r="K649" s="70">
        <v>6400</v>
      </c>
      <c r="L649" s="39">
        <f t="shared" si="84"/>
        <v>6400</v>
      </c>
      <c r="M649" s="72">
        <f t="shared" si="85"/>
        <v>0.73059360730593603</v>
      </c>
      <c r="N649" s="72">
        <f t="shared" si="86"/>
        <v>8.0683866048259278E-2</v>
      </c>
      <c r="O649" s="39">
        <f t="shared" ref="O649:O712" si="91">IF(K649&lt;$B$51,$B$57,0)</f>
        <v>0</v>
      </c>
      <c r="P649" s="39">
        <f>IF(AND(Eingabe!$B$37&gt;1,$M649&lt;=C$55),C$56,O649)</f>
        <v>0</v>
      </c>
      <c r="Q649" s="39">
        <f>IF(AND(Eingabe!$B$37&gt;2,$M649&lt;=D$55),D$56,P649)</f>
        <v>0</v>
      </c>
      <c r="R649" s="39">
        <f>IF(AND(Eingabe!$B$37&gt;3,$M649&lt;=E$55),E$56,Q649)</f>
        <v>0</v>
      </c>
      <c r="S649" s="39">
        <f>IF(AND(Eingabe!$B$37&gt;4,$M649&lt;=F$55),F$56,R649)</f>
        <v>0</v>
      </c>
      <c r="T649" s="39">
        <f>IF(AND(Eingabe!$B$37&gt;5,$M649&lt;=G$55),G$56,S649)</f>
        <v>0</v>
      </c>
      <c r="U649" s="17">
        <f t="shared" si="87"/>
        <v>49.184000536267646</v>
      </c>
      <c r="V649" s="17">
        <f t="shared" si="90"/>
        <v>49.184000536264655</v>
      </c>
      <c r="W649" s="17">
        <f t="shared" si="88"/>
        <v>4.9184000536267645</v>
      </c>
      <c r="X649" s="17">
        <f t="shared" si="89"/>
        <v>49.184000536267646</v>
      </c>
    </row>
    <row r="650" spans="11:24" x14ac:dyDescent="0.25">
      <c r="K650" s="70">
        <v>6410</v>
      </c>
      <c r="L650" s="39">
        <f t="shared" ref="L650:L713" si="92">IF(K650&gt;$B$10,$B$10,K650)</f>
        <v>6410</v>
      </c>
      <c r="M650" s="72">
        <f t="shared" ref="M650:M713" si="93">L650/$B$10</f>
        <v>0.7317351598173516</v>
      </c>
      <c r="N650" s="72">
        <f t="shared" ref="N650:N713" si="94">IF(M650=1,0,1-$G$11*M650^$G$10)</f>
        <v>8.0454187695693791E-2</v>
      </c>
      <c r="O650" s="39">
        <f t="shared" si="91"/>
        <v>0</v>
      </c>
      <c r="P650" s="39">
        <f>IF(AND(Eingabe!$B$37&gt;1,$M650&lt;=C$55),C$56,O650)</f>
        <v>0</v>
      </c>
      <c r="Q650" s="39">
        <f>IF(AND(Eingabe!$B$37&gt;2,$M650&lt;=D$55),D$56,P650)</f>
        <v>0</v>
      </c>
      <c r="R650" s="39">
        <f>IF(AND(Eingabe!$B$37&gt;3,$M650&lt;=E$55),E$56,Q650)</f>
        <v>0</v>
      </c>
      <c r="S650" s="39">
        <f>IF(AND(Eingabe!$B$37&gt;4,$M650&lt;=F$55),F$56,R650)</f>
        <v>0</v>
      </c>
      <c r="T650" s="39">
        <f>IF(AND(Eingabe!$B$37&gt;5,$M650&lt;=G$55),G$56,S650)</f>
        <v>0</v>
      </c>
      <c r="U650" s="17">
        <f t="shared" ref="U650:U713" si="95">N650*$B$8*10</f>
        <v>49.043991129566763</v>
      </c>
      <c r="V650" s="17">
        <f t="shared" si="90"/>
        <v>49.043991129568553</v>
      </c>
      <c r="W650" s="17">
        <f t="shared" ref="W650:W713" si="96">N650*$B$8</f>
        <v>4.9043991129566766</v>
      </c>
      <c r="X650" s="17">
        <f t="shared" ref="X650:X713" si="97">W650*10</f>
        <v>49.043991129566763</v>
      </c>
    </row>
    <row r="651" spans="11:24" x14ac:dyDescent="0.25">
      <c r="K651" s="70">
        <v>6420</v>
      </c>
      <c r="L651" s="39">
        <f t="shared" si="92"/>
        <v>6420</v>
      </c>
      <c r="M651" s="72">
        <f t="shared" si="93"/>
        <v>0.73287671232876717</v>
      </c>
      <c r="N651" s="72">
        <f t="shared" si="94"/>
        <v>8.0224810128728397E-2</v>
      </c>
      <c r="O651" s="39">
        <f t="shared" si="91"/>
        <v>0</v>
      </c>
      <c r="P651" s="39">
        <f>IF(AND(Eingabe!$B$37&gt;1,$M651&lt;=C$55),C$56,O651)</f>
        <v>0</v>
      </c>
      <c r="Q651" s="39">
        <f>IF(AND(Eingabe!$B$37&gt;2,$M651&lt;=D$55),D$56,P651)</f>
        <v>0</v>
      </c>
      <c r="R651" s="39">
        <f>IF(AND(Eingabe!$B$37&gt;3,$M651&lt;=E$55),E$56,Q651)</f>
        <v>0</v>
      </c>
      <c r="S651" s="39">
        <f>IF(AND(Eingabe!$B$37&gt;4,$M651&lt;=F$55),F$56,R651)</f>
        <v>0</v>
      </c>
      <c r="T651" s="39">
        <f>IF(AND(Eingabe!$B$37&gt;5,$M651&lt;=G$55),G$56,S651)</f>
        <v>0</v>
      </c>
      <c r="U651" s="17">
        <f t="shared" si="95"/>
        <v>48.904165078471422</v>
      </c>
      <c r="V651" s="17">
        <f t="shared" ref="V651:V714" si="98">(M651-M650)*$B$10*N651*$B$8</f>
        <v>48.904165078473198</v>
      </c>
      <c r="W651" s="17">
        <f t="shared" si="96"/>
        <v>4.8904165078471422</v>
      </c>
      <c r="X651" s="17">
        <f t="shared" si="97"/>
        <v>48.904165078471422</v>
      </c>
    </row>
    <row r="652" spans="11:24" x14ac:dyDescent="0.25">
      <c r="K652" s="70">
        <v>6430</v>
      </c>
      <c r="L652" s="39">
        <f t="shared" si="92"/>
        <v>6430</v>
      </c>
      <c r="M652" s="72">
        <f t="shared" si="93"/>
        <v>0.73401826484018262</v>
      </c>
      <c r="N652" s="72">
        <f t="shared" si="94"/>
        <v>7.9995732485861559E-2</v>
      </c>
      <c r="O652" s="39">
        <f t="shared" si="91"/>
        <v>0</v>
      </c>
      <c r="P652" s="39">
        <f>IF(AND(Eingabe!$B$37&gt;1,$M652&lt;=C$55),C$56,O652)</f>
        <v>0</v>
      </c>
      <c r="Q652" s="39">
        <f>IF(AND(Eingabe!$B$37&gt;2,$M652&lt;=D$55),D$56,P652)</f>
        <v>0</v>
      </c>
      <c r="R652" s="39">
        <f>IF(AND(Eingabe!$B$37&gt;3,$M652&lt;=E$55),E$56,Q652)</f>
        <v>0</v>
      </c>
      <c r="S652" s="39">
        <f>IF(AND(Eingabe!$B$37&gt;4,$M652&lt;=F$55),F$56,R652)</f>
        <v>0</v>
      </c>
      <c r="T652" s="39">
        <f>IF(AND(Eingabe!$B$37&gt;5,$M652&lt;=G$55),G$56,S652)</f>
        <v>0</v>
      </c>
      <c r="U652" s="17">
        <f t="shared" si="95"/>
        <v>48.764521857819716</v>
      </c>
      <c r="V652" s="17">
        <f t="shared" si="98"/>
        <v>48.764521857816753</v>
      </c>
      <c r="W652" s="17">
        <f t="shared" si="96"/>
        <v>4.8764521857819716</v>
      </c>
      <c r="X652" s="17">
        <f t="shared" si="97"/>
        <v>48.764521857819716</v>
      </c>
    </row>
    <row r="653" spans="11:24" x14ac:dyDescent="0.25">
      <c r="K653" s="70">
        <v>6440</v>
      </c>
      <c r="L653" s="39">
        <f t="shared" si="92"/>
        <v>6440</v>
      </c>
      <c r="M653" s="72">
        <f t="shared" si="93"/>
        <v>0.73515981735159819</v>
      </c>
      <c r="N653" s="72">
        <f t="shared" si="94"/>
        <v>7.9766953909394034E-2</v>
      </c>
      <c r="O653" s="39">
        <f t="shared" si="91"/>
        <v>0</v>
      </c>
      <c r="P653" s="39">
        <f>IF(AND(Eingabe!$B$37&gt;1,$M653&lt;=C$55),C$56,O653)</f>
        <v>0</v>
      </c>
      <c r="Q653" s="39">
        <f>IF(AND(Eingabe!$B$37&gt;2,$M653&lt;=D$55),D$56,P653)</f>
        <v>0</v>
      </c>
      <c r="R653" s="39">
        <f>IF(AND(Eingabe!$B$37&gt;3,$M653&lt;=E$55),E$56,Q653)</f>
        <v>0</v>
      </c>
      <c r="S653" s="39">
        <f>IF(AND(Eingabe!$B$37&gt;4,$M653&lt;=F$55),F$56,R653)</f>
        <v>0</v>
      </c>
      <c r="T653" s="39">
        <f>IF(AND(Eingabe!$B$37&gt;5,$M653&lt;=G$55),G$56,S653)</f>
        <v>0</v>
      </c>
      <c r="U653" s="17">
        <f t="shared" si="95"/>
        <v>48.625060944767597</v>
      </c>
      <c r="V653" s="17">
        <f t="shared" si="98"/>
        <v>48.625060944769373</v>
      </c>
      <c r="W653" s="17">
        <f t="shared" si="96"/>
        <v>4.8625060944767595</v>
      </c>
      <c r="X653" s="17">
        <f t="shared" si="97"/>
        <v>48.625060944767597</v>
      </c>
    </row>
    <row r="654" spans="11:24" x14ac:dyDescent="0.25">
      <c r="K654" s="70">
        <v>6450</v>
      </c>
      <c r="L654" s="39">
        <f t="shared" si="92"/>
        <v>6450</v>
      </c>
      <c r="M654" s="72">
        <f t="shared" si="93"/>
        <v>0.73630136986301364</v>
      </c>
      <c r="N654" s="72">
        <f t="shared" si="94"/>
        <v>7.9538473545406996E-2</v>
      </c>
      <c r="O654" s="39">
        <f t="shared" si="91"/>
        <v>0</v>
      </c>
      <c r="P654" s="39">
        <f>IF(AND(Eingabe!$B$37&gt;1,$M654&lt;=C$55),C$56,O654)</f>
        <v>0</v>
      </c>
      <c r="Q654" s="39">
        <f>IF(AND(Eingabe!$B$37&gt;2,$M654&lt;=D$55),D$56,P654)</f>
        <v>0</v>
      </c>
      <c r="R654" s="39">
        <f>IF(AND(Eingabe!$B$37&gt;3,$M654&lt;=E$55),E$56,Q654)</f>
        <v>0</v>
      </c>
      <c r="S654" s="39">
        <f>IF(AND(Eingabe!$B$37&gt;4,$M654&lt;=F$55),F$56,R654)</f>
        <v>0</v>
      </c>
      <c r="T654" s="39">
        <f>IF(AND(Eingabe!$B$37&gt;5,$M654&lt;=G$55),G$56,S654)</f>
        <v>0</v>
      </c>
      <c r="U654" s="17">
        <f t="shared" si="95"/>
        <v>48.4857818187755</v>
      </c>
      <c r="V654" s="17">
        <f t="shared" si="98"/>
        <v>48.485781818772551</v>
      </c>
      <c r="W654" s="17">
        <f t="shared" si="96"/>
        <v>4.8485781818775502</v>
      </c>
      <c r="X654" s="17">
        <f t="shared" si="97"/>
        <v>48.4857818187755</v>
      </c>
    </row>
    <row r="655" spans="11:24" x14ac:dyDescent="0.25">
      <c r="K655" s="70">
        <v>6460</v>
      </c>
      <c r="L655" s="39">
        <f t="shared" si="92"/>
        <v>6460</v>
      </c>
      <c r="M655" s="72">
        <f t="shared" si="93"/>
        <v>0.73744292237442921</v>
      </c>
      <c r="N655" s="72">
        <f t="shared" si="94"/>
        <v>7.9310290543738615E-2</v>
      </c>
      <c r="O655" s="39">
        <f t="shared" si="91"/>
        <v>0</v>
      </c>
      <c r="P655" s="39">
        <f>IF(AND(Eingabe!$B$37&gt;1,$M655&lt;=C$55),C$56,O655)</f>
        <v>0</v>
      </c>
      <c r="Q655" s="39">
        <f>IF(AND(Eingabe!$B$37&gt;2,$M655&lt;=D$55),D$56,P655)</f>
        <v>0</v>
      </c>
      <c r="R655" s="39">
        <f>IF(AND(Eingabe!$B$37&gt;3,$M655&lt;=E$55),E$56,Q655)</f>
        <v>0</v>
      </c>
      <c r="S655" s="39">
        <f>IF(AND(Eingabe!$B$37&gt;4,$M655&lt;=F$55),F$56,R655)</f>
        <v>0</v>
      </c>
      <c r="T655" s="39">
        <f>IF(AND(Eingabe!$B$37&gt;5,$M655&lt;=G$55),G$56,S655)</f>
        <v>0</v>
      </c>
      <c r="U655" s="17">
        <f t="shared" si="95"/>
        <v>48.346683961594088</v>
      </c>
      <c r="V655" s="17">
        <f t="shared" si="98"/>
        <v>48.346683961595851</v>
      </c>
      <c r="W655" s="17">
        <f t="shared" si="96"/>
        <v>4.834668396159409</v>
      </c>
      <c r="X655" s="17">
        <f t="shared" si="97"/>
        <v>48.346683961594088</v>
      </c>
    </row>
    <row r="656" spans="11:24" x14ac:dyDescent="0.25">
      <c r="K656" s="70">
        <v>6470</v>
      </c>
      <c r="L656" s="39">
        <f t="shared" si="92"/>
        <v>6470</v>
      </c>
      <c r="M656" s="72">
        <f t="shared" si="93"/>
        <v>0.73858447488584478</v>
      </c>
      <c r="N656" s="72">
        <f t="shared" si="94"/>
        <v>7.9082404057962519E-2</v>
      </c>
      <c r="O656" s="39">
        <f t="shared" si="91"/>
        <v>0</v>
      </c>
      <c r="P656" s="39">
        <f>IF(AND(Eingabe!$B$37&gt;1,$M656&lt;=C$55),C$56,O656)</f>
        <v>0</v>
      </c>
      <c r="Q656" s="39">
        <f>IF(AND(Eingabe!$B$37&gt;2,$M656&lt;=D$55),D$56,P656)</f>
        <v>0</v>
      </c>
      <c r="R656" s="39">
        <f>IF(AND(Eingabe!$B$37&gt;3,$M656&lt;=E$55),E$56,Q656)</f>
        <v>0</v>
      </c>
      <c r="S656" s="39">
        <f>IF(AND(Eingabe!$B$37&gt;4,$M656&lt;=F$55),F$56,R656)</f>
        <v>0</v>
      </c>
      <c r="T656" s="39">
        <f>IF(AND(Eingabe!$B$37&gt;5,$M656&lt;=G$55),G$56,S656)</f>
        <v>0</v>
      </c>
      <c r="U656" s="17">
        <f t="shared" si="95"/>
        <v>48.20776685725113</v>
      </c>
      <c r="V656" s="17">
        <f t="shared" si="98"/>
        <v>48.207766857252878</v>
      </c>
      <c r="W656" s="17">
        <f t="shared" si="96"/>
        <v>4.8207766857251126</v>
      </c>
      <c r="X656" s="17">
        <f t="shared" si="97"/>
        <v>48.20776685725113</v>
      </c>
    </row>
    <row r="657" spans="11:24" x14ac:dyDescent="0.25">
      <c r="K657" s="70">
        <v>6480</v>
      </c>
      <c r="L657" s="39">
        <f t="shared" si="92"/>
        <v>6480</v>
      </c>
      <c r="M657" s="72">
        <f t="shared" si="93"/>
        <v>0.73972602739726023</v>
      </c>
      <c r="N657" s="72">
        <f t="shared" si="94"/>
        <v>7.885481324536503E-2</v>
      </c>
      <c r="O657" s="39">
        <f t="shared" si="91"/>
        <v>0</v>
      </c>
      <c r="P657" s="39">
        <f>IF(AND(Eingabe!$B$37&gt;1,$M657&lt;=C$55),C$56,O657)</f>
        <v>0</v>
      </c>
      <c r="Q657" s="39">
        <f>IF(AND(Eingabe!$B$37&gt;2,$M657&lt;=D$55),D$56,P657)</f>
        <v>0</v>
      </c>
      <c r="R657" s="39">
        <f>IF(AND(Eingabe!$B$37&gt;3,$M657&lt;=E$55),E$56,Q657)</f>
        <v>0</v>
      </c>
      <c r="S657" s="39">
        <f>IF(AND(Eingabe!$B$37&gt;4,$M657&lt;=F$55),F$56,R657)</f>
        <v>0</v>
      </c>
      <c r="T657" s="39">
        <f>IF(AND(Eingabe!$B$37&gt;5,$M657&lt;=G$55),G$56,S657)</f>
        <v>0</v>
      </c>
      <c r="U657" s="17">
        <f t="shared" si="95"/>
        <v>48.069029992037585</v>
      </c>
      <c r="V657" s="17">
        <f t="shared" si="98"/>
        <v>48.069029992034672</v>
      </c>
      <c r="W657" s="17">
        <f t="shared" si="96"/>
        <v>4.8069029992037589</v>
      </c>
      <c r="X657" s="17">
        <f t="shared" si="97"/>
        <v>48.069029992037585</v>
      </c>
    </row>
    <row r="658" spans="11:24" x14ac:dyDescent="0.25">
      <c r="K658" s="70">
        <v>6490</v>
      </c>
      <c r="L658" s="39">
        <f t="shared" si="92"/>
        <v>6490</v>
      </c>
      <c r="M658" s="72">
        <f t="shared" si="93"/>
        <v>0.7408675799086758</v>
      </c>
      <c r="N658" s="72">
        <f t="shared" si="94"/>
        <v>7.8627517266923741E-2</v>
      </c>
      <c r="O658" s="39">
        <f t="shared" si="91"/>
        <v>0</v>
      </c>
      <c r="P658" s="39">
        <f>IF(AND(Eingabe!$B$37&gt;1,$M658&lt;=C$55),C$56,O658)</f>
        <v>0</v>
      </c>
      <c r="Q658" s="39">
        <f>IF(AND(Eingabe!$B$37&gt;2,$M658&lt;=D$55),D$56,P658)</f>
        <v>0</v>
      </c>
      <c r="R658" s="39">
        <f>IF(AND(Eingabe!$B$37&gt;3,$M658&lt;=E$55),E$56,Q658)</f>
        <v>0</v>
      </c>
      <c r="S658" s="39">
        <f>IF(AND(Eingabe!$B$37&gt;4,$M658&lt;=F$55),F$56,R658)</f>
        <v>0</v>
      </c>
      <c r="T658" s="39">
        <f>IF(AND(Eingabe!$B$37&gt;5,$M658&lt;=G$55),G$56,S658)</f>
        <v>0</v>
      </c>
      <c r="U658" s="17">
        <f t="shared" si="95"/>
        <v>47.93047285449461</v>
      </c>
      <c r="V658" s="17">
        <f t="shared" si="98"/>
        <v>47.930472854496358</v>
      </c>
      <c r="W658" s="17">
        <f t="shared" si="96"/>
        <v>4.793047285449461</v>
      </c>
      <c r="X658" s="17">
        <f t="shared" si="97"/>
        <v>47.93047285449461</v>
      </c>
    </row>
    <row r="659" spans="11:24" x14ac:dyDescent="0.25">
      <c r="K659" s="70">
        <v>6500</v>
      </c>
      <c r="L659" s="39">
        <f t="shared" si="92"/>
        <v>6500</v>
      </c>
      <c r="M659" s="72">
        <f t="shared" si="93"/>
        <v>0.74200913242009137</v>
      </c>
      <c r="N659" s="72">
        <f t="shared" si="94"/>
        <v>7.8400515287285089E-2</v>
      </c>
      <c r="O659" s="39">
        <f t="shared" si="91"/>
        <v>0</v>
      </c>
      <c r="P659" s="39">
        <f>IF(AND(Eingabe!$B$37&gt;1,$M659&lt;=C$55),C$56,O659)</f>
        <v>0</v>
      </c>
      <c r="Q659" s="39">
        <f>IF(AND(Eingabe!$B$37&gt;2,$M659&lt;=D$55),D$56,P659)</f>
        <v>0</v>
      </c>
      <c r="R659" s="39">
        <f>IF(AND(Eingabe!$B$37&gt;3,$M659&lt;=E$55),E$56,Q659)</f>
        <v>0</v>
      </c>
      <c r="S659" s="39">
        <f>IF(AND(Eingabe!$B$37&gt;4,$M659&lt;=F$55),F$56,R659)</f>
        <v>0</v>
      </c>
      <c r="T659" s="39">
        <f>IF(AND(Eingabe!$B$37&gt;5,$M659&lt;=G$55),G$56,S659)</f>
        <v>0</v>
      </c>
      <c r="U659" s="17">
        <f t="shared" si="95"/>
        <v>47.79209493539981</v>
      </c>
      <c r="V659" s="17">
        <f t="shared" si="98"/>
        <v>47.792094935401558</v>
      </c>
      <c r="W659" s="17">
        <f t="shared" si="96"/>
        <v>4.7792094935399811</v>
      </c>
      <c r="X659" s="17">
        <f t="shared" si="97"/>
        <v>47.79209493539981</v>
      </c>
    </row>
    <row r="660" spans="11:24" x14ac:dyDescent="0.25">
      <c r="K660" s="70">
        <v>6510</v>
      </c>
      <c r="L660" s="39">
        <f t="shared" si="92"/>
        <v>6510</v>
      </c>
      <c r="M660" s="72">
        <f t="shared" si="93"/>
        <v>0.74315068493150682</v>
      </c>
      <c r="N660" s="72">
        <f t="shared" si="94"/>
        <v>7.8173806474743257E-2</v>
      </c>
      <c r="O660" s="39">
        <f t="shared" si="91"/>
        <v>0</v>
      </c>
      <c r="P660" s="39">
        <f>IF(AND(Eingabe!$B$37&gt;1,$M660&lt;=C$55),C$56,O660)</f>
        <v>0</v>
      </c>
      <c r="Q660" s="39">
        <f>IF(AND(Eingabe!$B$37&gt;2,$M660&lt;=D$55),D$56,P660)</f>
        <v>0</v>
      </c>
      <c r="R660" s="39">
        <f>IF(AND(Eingabe!$B$37&gt;3,$M660&lt;=E$55),E$56,Q660)</f>
        <v>0</v>
      </c>
      <c r="S660" s="39">
        <f>IF(AND(Eingabe!$B$37&gt;4,$M660&lt;=F$55),F$56,R660)</f>
        <v>0</v>
      </c>
      <c r="T660" s="39">
        <f>IF(AND(Eingabe!$B$37&gt;5,$M660&lt;=G$55),G$56,S660)</f>
        <v>0</v>
      </c>
      <c r="U660" s="17">
        <f t="shared" si="95"/>
        <v>47.65389572775446</v>
      </c>
      <c r="V660" s="17">
        <f t="shared" si="98"/>
        <v>47.653895727751554</v>
      </c>
      <c r="W660" s="17">
        <f t="shared" si="96"/>
        <v>4.7653895727754456</v>
      </c>
      <c r="X660" s="17">
        <f t="shared" si="97"/>
        <v>47.65389572775446</v>
      </c>
    </row>
    <row r="661" spans="11:24" x14ac:dyDescent="0.25">
      <c r="K661" s="70">
        <v>6520</v>
      </c>
      <c r="L661" s="39">
        <f t="shared" si="92"/>
        <v>6520</v>
      </c>
      <c r="M661" s="72">
        <f t="shared" si="93"/>
        <v>0.74429223744292239</v>
      </c>
      <c r="N661" s="72">
        <f t="shared" si="94"/>
        <v>7.7947390001218531E-2</v>
      </c>
      <c r="O661" s="39">
        <f t="shared" si="91"/>
        <v>0</v>
      </c>
      <c r="P661" s="39">
        <f>IF(AND(Eingabe!$B$37&gt;1,$M661&lt;=C$55),C$56,O661)</f>
        <v>0</v>
      </c>
      <c r="Q661" s="39">
        <f>IF(AND(Eingabe!$B$37&gt;2,$M661&lt;=D$55),D$56,P661)</f>
        <v>0</v>
      </c>
      <c r="R661" s="39">
        <f>IF(AND(Eingabe!$B$37&gt;3,$M661&lt;=E$55),E$56,Q661)</f>
        <v>0</v>
      </c>
      <c r="S661" s="39">
        <f>IF(AND(Eingabe!$B$37&gt;4,$M661&lt;=F$55),F$56,R661)</f>
        <v>0</v>
      </c>
      <c r="T661" s="39">
        <f>IF(AND(Eingabe!$B$37&gt;5,$M661&lt;=G$55),G$56,S661)</f>
        <v>0</v>
      </c>
      <c r="U661" s="17">
        <f t="shared" si="95"/>
        <v>47.5158747267702</v>
      </c>
      <c r="V661" s="17">
        <f t="shared" si="98"/>
        <v>47.515874726771933</v>
      </c>
      <c r="W661" s="17">
        <f t="shared" si="96"/>
        <v>4.75158747267702</v>
      </c>
      <c r="X661" s="17">
        <f t="shared" si="97"/>
        <v>47.5158747267702</v>
      </c>
    </row>
    <row r="662" spans="11:24" x14ac:dyDescent="0.25">
      <c r="K662" s="70">
        <v>6530</v>
      </c>
      <c r="L662" s="39">
        <f t="shared" si="92"/>
        <v>6530</v>
      </c>
      <c r="M662" s="72">
        <f t="shared" si="93"/>
        <v>0.74543378995433784</v>
      </c>
      <c r="N662" s="72">
        <f t="shared" si="94"/>
        <v>7.7721265042235199E-2</v>
      </c>
      <c r="O662" s="39">
        <f t="shared" si="91"/>
        <v>0</v>
      </c>
      <c r="P662" s="39">
        <f>IF(AND(Eingabe!$B$37&gt;1,$M662&lt;=C$55),C$56,O662)</f>
        <v>0</v>
      </c>
      <c r="Q662" s="39">
        <f>IF(AND(Eingabe!$B$37&gt;2,$M662&lt;=D$55),D$56,P662)</f>
        <v>0</v>
      </c>
      <c r="R662" s="39">
        <f>IF(AND(Eingabe!$B$37&gt;3,$M662&lt;=E$55),E$56,Q662)</f>
        <v>0</v>
      </c>
      <c r="S662" s="39">
        <f>IF(AND(Eingabe!$B$37&gt;4,$M662&lt;=F$55),F$56,R662)</f>
        <v>0</v>
      </c>
      <c r="T662" s="39">
        <f>IF(AND(Eingabe!$B$37&gt;5,$M662&lt;=G$55),G$56,S662)</f>
        <v>0</v>
      </c>
      <c r="U662" s="17">
        <f t="shared" si="95"/>
        <v>47.378031429855703</v>
      </c>
      <c r="V662" s="17">
        <f t="shared" si="98"/>
        <v>47.378031429852825</v>
      </c>
      <c r="W662" s="17">
        <f t="shared" si="96"/>
        <v>4.7378031429855705</v>
      </c>
      <c r="X662" s="17">
        <f t="shared" si="97"/>
        <v>47.378031429855703</v>
      </c>
    </row>
    <row r="663" spans="11:24" x14ac:dyDescent="0.25">
      <c r="K663" s="70">
        <v>6540</v>
      </c>
      <c r="L663" s="39">
        <f t="shared" si="92"/>
        <v>6540</v>
      </c>
      <c r="M663" s="72">
        <f t="shared" si="93"/>
        <v>0.74657534246575341</v>
      </c>
      <c r="N663" s="72">
        <f t="shared" si="94"/>
        <v>7.7495430776901908E-2</v>
      </c>
      <c r="O663" s="39">
        <f t="shared" si="91"/>
        <v>0</v>
      </c>
      <c r="P663" s="39">
        <f>IF(AND(Eingabe!$B$37&gt;1,$M663&lt;=C$55),C$56,O663)</f>
        <v>0</v>
      </c>
      <c r="Q663" s="39">
        <f>IF(AND(Eingabe!$B$37&gt;2,$M663&lt;=D$55),D$56,P663)</f>
        <v>0</v>
      </c>
      <c r="R663" s="39">
        <f>IF(AND(Eingabe!$B$37&gt;3,$M663&lt;=E$55),E$56,Q663)</f>
        <v>0</v>
      </c>
      <c r="S663" s="39">
        <f>IF(AND(Eingabe!$B$37&gt;4,$M663&lt;=F$55),F$56,R663)</f>
        <v>0</v>
      </c>
      <c r="T663" s="39">
        <f>IF(AND(Eingabe!$B$37&gt;5,$M663&lt;=G$55),G$56,S663)</f>
        <v>0</v>
      </c>
      <c r="U663" s="17">
        <f t="shared" si="95"/>
        <v>47.24036533660459</v>
      </c>
      <c r="V663" s="17">
        <f t="shared" si="98"/>
        <v>47.24036533660631</v>
      </c>
      <c r="W663" s="17">
        <f t="shared" si="96"/>
        <v>4.7240365336604588</v>
      </c>
      <c r="X663" s="17">
        <f t="shared" si="97"/>
        <v>47.24036533660459</v>
      </c>
    </row>
    <row r="664" spans="11:24" x14ac:dyDescent="0.25">
      <c r="K664" s="70">
        <v>6550</v>
      </c>
      <c r="L664" s="39">
        <f t="shared" si="92"/>
        <v>6550</v>
      </c>
      <c r="M664" s="72">
        <f t="shared" si="93"/>
        <v>0.74771689497716898</v>
      </c>
      <c r="N664" s="72">
        <f t="shared" si="94"/>
        <v>7.7269886387889342E-2</v>
      </c>
      <c r="O664" s="39">
        <f t="shared" si="91"/>
        <v>0</v>
      </c>
      <c r="P664" s="39">
        <f>IF(AND(Eingabe!$B$37&gt;1,$M664&lt;=C$55),C$56,O664)</f>
        <v>0</v>
      </c>
      <c r="Q664" s="39">
        <f>IF(AND(Eingabe!$B$37&gt;2,$M664&lt;=D$55),D$56,P664)</f>
        <v>0</v>
      </c>
      <c r="R664" s="39">
        <f>IF(AND(Eingabe!$B$37&gt;3,$M664&lt;=E$55),E$56,Q664)</f>
        <v>0</v>
      </c>
      <c r="S664" s="39">
        <f>IF(AND(Eingabe!$B$37&gt;4,$M664&lt;=F$55),F$56,R664)</f>
        <v>0</v>
      </c>
      <c r="T664" s="39">
        <f>IF(AND(Eingabe!$B$37&gt;5,$M664&lt;=G$55),G$56,S664)</f>
        <v>0</v>
      </c>
      <c r="U664" s="17">
        <f t="shared" si="95"/>
        <v>47.102875948781858</v>
      </c>
      <c r="V664" s="17">
        <f t="shared" si="98"/>
        <v>47.10287594878357</v>
      </c>
      <c r="W664" s="17">
        <f t="shared" si="96"/>
        <v>4.7102875948781859</v>
      </c>
      <c r="X664" s="17">
        <f t="shared" si="97"/>
        <v>47.102875948781858</v>
      </c>
    </row>
    <row r="665" spans="11:24" x14ac:dyDescent="0.25">
      <c r="K665" s="70">
        <v>6560</v>
      </c>
      <c r="L665" s="39">
        <f t="shared" si="92"/>
        <v>6560</v>
      </c>
      <c r="M665" s="72">
        <f t="shared" si="93"/>
        <v>0.74885844748858443</v>
      </c>
      <c r="N665" s="72">
        <f t="shared" si="94"/>
        <v>7.7044631061409463E-2</v>
      </c>
      <c r="O665" s="39">
        <f t="shared" si="91"/>
        <v>0</v>
      </c>
      <c r="P665" s="39">
        <f>IF(AND(Eingabe!$B$37&gt;1,$M665&lt;=C$55),C$56,O665)</f>
        <v>0</v>
      </c>
      <c r="Q665" s="39">
        <f>IF(AND(Eingabe!$B$37&gt;2,$M665&lt;=D$55),D$56,P665)</f>
        <v>0</v>
      </c>
      <c r="R665" s="39">
        <f>IF(AND(Eingabe!$B$37&gt;3,$M665&lt;=E$55),E$56,Q665)</f>
        <v>0</v>
      </c>
      <c r="S665" s="39">
        <f>IF(AND(Eingabe!$B$37&gt;4,$M665&lt;=F$55),F$56,R665)</f>
        <v>0</v>
      </c>
      <c r="T665" s="39">
        <f>IF(AND(Eingabe!$B$37&gt;5,$M665&lt;=G$55),G$56,S665)</f>
        <v>0</v>
      </c>
      <c r="U665" s="17">
        <f t="shared" si="95"/>
        <v>46.965562770311251</v>
      </c>
      <c r="V665" s="17">
        <f t="shared" si="98"/>
        <v>46.965562770308395</v>
      </c>
      <c r="W665" s="17">
        <f t="shared" si="96"/>
        <v>4.6965562770311253</v>
      </c>
      <c r="X665" s="17">
        <f t="shared" si="97"/>
        <v>46.965562770311251</v>
      </c>
    </row>
    <row r="666" spans="11:24" x14ac:dyDescent="0.25">
      <c r="K666" s="70">
        <v>6570</v>
      </c>
      <c r="L666" s="39">
        <f t="shared" si="92"/>
        <v>6570</v>
      </c>
      <c r="M666" s="72">
        <f t="shared" si="93"/>
        <v>0.75</v>
      </c>
      <c r="N666" s="72">
        <f t="shared" si="94"/>
        <v>7.681966398719553E-2</v>
      </c>
      <c r="O666" s="39">
        <f t="shared" si="91"/>
        <v>0</v>
      </c>
      <c r="P666" s="39">
        <f>IF(AND(Eingabe!$B$37&gt;1,$M666&lt;=C$55),C$56,O666)</f>
        <v>0</v>
      </c>
      <c r="Q666" s="39">
        <f>IF(AND(Eingabe!$B$37&gt;2,$M666&lt;=D$55),D$56,P666)</f>
        <v>0</v>
      </c>
      <c r="R666" s="39">
        <f>IF(AND(Eingabe!$B$37&gt;3,$M666&lt;=E$55),E$56,Q666)</f>
        <v>0</v>
      </c>
      <c r="S666" s="39">
        <f>IF(AND(Eingabe!$B$37&gt;4,$M666&lt;=F$55),F$56,R666)</f>
        <v>0</v>
      </c>
      <c r="T666" s="39">
        <f>IF(AND(Eingabe!$B$37&gt;5,$M666&lt;=G$55),G$56,S666)</f>
        <v>0</v>
      </c>
      <c r="U666" s="17">
        <f t="shared" si="95"/>
        <v>46.828425307263032</v>
      </c>
      <c r="V666" s="17">
        <f t="shared" si="98"/>
        <v>46.828425307264737</v>
      </c>
      <c r="W666" s="17">
        <f t="shared" si="96"/>
        <v>4.6828425307263029</v>
      </c>
      <c r="X666" s="17">
        <f t="shared" si="97"/>
        <v>46.828425307263032</v>
      </c>
    </row>
    <row r="667" spans="11:24" x14ac:dyDescent="0.25">
      <c r="K667" s="70">
        <v>6580</v>
      </c>
      <c r="L667" s="39">
        <f t="shared" si="92"/>
        <v>6580</v>
      </c>
      <c r="M667" s="72">
        <f t="shared" si="93"/>
        <v>0.75114155251141557</v>
      </c>
      <c r="N667" s="72">
        <f t="shared" si="94"/>
        <v>7.6594984358480889E-2</v>
      </c>
      <c r="O667" s="39">
        <f t="shared" si="91"/>
        <v>0</v>
      </c>
      <c r="P667" s="39">
        <f>IF(AND(Eingabe!$B$37&gt;1,$M667&lt;=C$55),C$56,O667)</f>
        <v>0</v>
      </c>
      <c r="Q667" s="39">
        <f>IF(AND(Eingabe!$B$37&gt;2,$M667&lt;=D$55),D$56,P667)</f>
        <v>0</v>
      </c>
      <c r="R667" s="39">
        <f>IF(AND(Eingabe!$B$37&gt;3,$M667&lt;=E$55),E$56,Q667)</f>
        <v>0</v>
      </c>
      <c r="S667" s="39">
        <f>IF(AND(Eingabe!$B$37&gt;4,$M667&lt;=F$55),F$56,R667)</f>
        <v>0</v>
      </c>
      <c r="T667" s="39">
        <f>IF(AND(Eingabe!$B$37&gt;5,$M667&lt;=G$55),G$56,S667)</f>
        <v>0</v>
      </c>
      <c r="U667" s="17">
        <f t="shared" si="95"/>
        <v>46.691463067841084</v>
      </c>
      <c r="V667" s="17">
        <f t="shared" si="98"/>
        <v>46.69146306784279</v>
      </c>
      <c r="W667" s="17">
        <f t="shared" si="96"/>
        <v>4.6691463067841088</v>
      </c>
      <c r="X667" s="17">
        <f t="shared" si="97"/>
        <v>46.691463067841084</v>
      </c>
    </row>
    <row r="668" spans="11:24" x14ac:dyDescent="0.25">
      <c r="K668" s="70">
        <v>6590</v>
      </c>
      <c r="L668" s="39">
        <f t="shared" si="92"/>
        <v>6590</v>
      </c>
      <c r="M668" s="72">
        <f t="shared" si="93"/>
        <v>0.75228310502283102</v>
      </c>
      <c r="N668" s="72">
        <f t="shared" si="94"/>
        <v>7.6370591371978991E-2</v>
      </c>
      <c r="O668" s="39">
        <f t="shared" si="91"/>
        <v>0</v>
      </c>
      <c r="P668" s="39">
        <f>IF(AND(Eingabe!$B$37&gt;1,$M668&lt;=C$55),C$56,O668)</f>
        <v>0</v>
      </c>
      <c r="Q668" s="39">
        <f>IF(AND(Eingabe!$B$37&gt;2,$M668&lt;=D$55),D$56,P668)</f>
        <v>0</v>
      </c>
      <c r="R668" s="39">
        <f>IF(AND(Eingabe!$B$37&gt;3,$M668&lt;=E$55),E$56,Q668)</f>
        <v>0</v>
      </c>
      <c r="S668" s="39">
        <f>IF(AND(Eingabe!$B$37&gt;4,$M668&lt;=F$55),F$56,R668)</f>
        <v>0</v>
      </c>
      <c r="T668" s="39">
        <f>IF(AND(Eingabe!$B$37&gt;5,$M668&lt;=G$55),G$56,S668)</f>
        <v>0</v>
      </c>
      <c r="U668" s="17">
        <f t="shared" si="95"/>
        <v>46.554675562370761</v>
      </c>
      <c r="V668" s="17">
        <f t="shared" si="98"/>
        <v>46.554675562367926</v>
      </c>
      <c r="W668" s="17">
        <f t="shared" si="96"/>
        <v>4.6554675562370758</v>
      </c>
      <c r="X668" s="17">
        <f t="shared" si="97"/>
        <v>46.554675562370761</v>
      </c>
    </row>
    <row r="669" spans="11:24" x14ac:dyDescent="0.25">
      <c r="K669" s="70">
        <v>6600</v>
      </c>
      <c r="L669" s="39">
        <f t="shared" si="92"/>
        <v>6600</v>
      </c>
      <c r="M669" s="72">
        <f t="shared" si="93"/>
        <v>0.75342465753424659</v>
      </c>
      <c r="N669" s="72">
        <f t="shared" si="94"/>
        <v>7.6146484227862299E-2</v>
      </c>
      <c r="O669" s="39">
        <f t="shared" si="91"/>
        <v>0</v>
      </c>
      <c r="P669" s="39">
        <f>IF(AND(Eingabe!$B$37&gt;1,$M669&lt;=C$55),C$56,O669)</f>
        <v>0</v>
      </c>
      <c r="Q669" s="39">
        <f>IF(AND(Eingabe!$B$37&gt;2,$M669&lt;=D$55),D$56,P669)</f>
        <v>0</v>
      </c>
      <c r="R669" s="39">
        <f>IF(AND(Eingabe!$B$37&gt;3,$M669&lt;=E$55),E$56,Q669)</f>
        <v>0</v>
      </c>
      <c r="S669" s="39">
        <f>IF(AND(Eingabe!$B$37&gt;4,$M669&lt;=F$55),F$56,R669)</f>
        <v>0</v>
      </c>
      <c r="T669" s="39">
        <f>IF(AND(Eingabe!$B$37&gt;5,$M669&lt;=G$55),G$56,S669)</f>
        <v>0</v>
      </c>
      <c r="U669" s="17">
        <f t="shared" si="95"/>
        <v>46.418062303285922</v>
      </c>
      <c r="V669" s="17">
        <f t="shared" si="98"/>
        <v>46.418062303287613</v>
      </c>
      <c r="W669" s="17">
        <f t="shared" si="96"/>
        <v>4.6418062303285925</v>
      </c>
      <c r="X669" s="17">
        <f t="shared" si="97"/>
        <v>46.418062303285922</v>
      </c>
    </row>
    <row r="670" spans="11:24" x14ac:dyDescent="0.25">
      <c r="K670" s="70">
        <v>6610</v>
      </c>
      <c r="L670" s="39">
        <f t="shared" si="92"/>
        <v>6610</v>
      </c>
      <c r="M670" s="72">
        <f t="shared" si="93"/>
        <v>0.75456621004566216</v>
      </c>
      <c r="N670" s="72">
        <f t="shared" si="94"/>
        <v>7.5922662129743523E-2</v>
      </c>
      <c r="O670" s="39">
        <f t="shared" si="91"/>
        <v>0</v>
      </c>
      <c r="P670" s="39">
        <f>IF(AND(Eingabe!$B$37&gt;1,$M670&lt;=C$55),C$56,O670)</f>
        <v>0</v>
      </c>
      <c r="Q670" s="39">
        <f>IF(AND(Eingabe!$B$37&gt;2,$M670&lt;=D$55),D$56,P670)</f>
        <v>0</v>
      </c>
      <c r="R670" s="39">
        <f>IF(AND(Eingabe!$B$37&gt;3,$M670&lt;=E$55),E$56,Q670)</f>
        <v>0</v>
      </c>
      <c r="S670" s="39">
        <f>IF(AND(Eingabe!$B$37&gt;4,$M670&lt;=F$55),F$56,R670)</f>
        <v>0</v>
      </c>
      <c r="T670" s="39">
        <f>IF(AND(Eingabe!$B$37&gt;5,$M670&lt;=G$55),G$56,S670)</f>
        <v>0</v>
      </c>
      <c r="U670" s="17">
        <f t="shared" si="95"/>
        <v>46.281622805117628</v>
      </c>
      <c r="V670" s="17">
        <f t="shared" si="98"/>
        <v>46.281622805119312</v>
      </c>
      <c r="W670" s="17">
        <f t="shared" si="96"/>
        <v>4.6281622805117628</v>
      </c>
      <c r="X670" s="17">
        <f t="shared" si="97"/>
        <v>46.281622805117628</v>
      </c>
    </row>
    <row r="671" spans="11:24" x14ac:dyDescent="0.25">
      <c r="K671" s="70">
        <v>6620</v>
      </c>
      <c r="L671" s="39">
        <f t="shared" si="92"/>
        <v>6620</v>
      </c>
      <c r="M671" s="72">
        <f t="shared" si="93"/>
        <v>0.75570776255707761</v>
      </c>
      <c r="N671" s="72">
        <f t="shared" si="94"/>
        <v>7.5699124284654418E-2</v>
      </c>
      <c r="O671" s="39">
        <f t="shared" si="91"/>
        <v>0</v>
      </c>
      <c r="P671" s="39">
        <f>IF(AND(Eingabe!$B$37&gt;1,$M671&lt;=C$55),C$56,O671)</f>
        <v>0</v>
      </c>
      <c r="Q671" s="39">
        <f>IF(AND(Eingabe!$B$37&gt;2,$M671&lt;=D$55),D$56,P671)</f>
        <v>0</v>
      </c>
      <c r="R671" s="39">
        <f>IF(AND(Eingabe!$B$37&gt;3,$M671&lt;=E$55),E$56,Q671)</f>
        <v>0</v>
      </c>
      <c r="S671" s="39">
        <f>IF(AND(Eingabe!$B$37&gt;4,$M671&lt;=F$55),F$56,R671)</f>
        <v>0</v>
      </c>
      <c r="T671" s="39">
        <f>IF(AND(Eingabe!$B$37&gt;5,$M671&lt;=G$55),G$56,S671)</f>
        <v>0</v>
      </c>
      <c r="U671" s="17">
        <f t="shared" si="95"/>
        <v>46.145356584481121</v>
      </c>
      <c r="V671" s="17">
        <f t="shared" si="98"/>
        <v>46.145356584478314</v>
      </c>
      <c r="W671" s="17">
        <f t="shared" si="96"/>
        <v>4.6145356584481121</v>
      </c>
      <c r="X671" s="17">
        <f t="shared" si="97"/>
        <v>46.145356584481121</v>
      </c>
    </row>
    <row r="672" spans="11:24" x14ac:dyDescent="0.25">
      <c r="K672" s="70">
        <v>6630</v>
      </c>
      <c r="L672" s="39">
        <f t="shared" si="92"/>
        <v>6630</v>
      </c>
      <c r="M672" s="72">
        <f t="shared" si="93"/>
        <v>0.75684931506849318</v>
      </c>
      <c r="N672" s="72">
        <f t="shared" si="94"/>
        <v>7.5475869903026682E-2</v>
      </c>
      <c r="O672" s="39">
        <f t="shared" si="91"/>
        <v>0</v>
      </c>
      <c r="P672" s="39">
        <f>IF(AND(Eingabe!$B$37&gt;1,$M672&lt;=C$55),C$56,O672)</f>
        <v>0</v>
      </c>
      <c r="Q672" s="39">
        <f>IF(AND(Eingabe!$B$37&gt;2,$M672&lt;=D$55),D$56,P672)</f>
        <v>0</v>
      </c>
      <c r="R672" s="39">
        <f>IF(AND(Eingabe!$B$37&gt;3,$M672&lt;=E$55),E$56,Q672)</f>
        <v>0</v>
      </c>
      <c r="S672" s="39">
        <f>IF(AND(Eingabe!$B$37&gt;4,$M672&lt;=F$55),F$56,R672)</f>
        <v>0</v>
      </c>
      <c r="T672" s="39">
        <f>IF(AND(Eingabe!$B$37&gt;5,$M672&lt;=G$55),G$56,S672)</f>
        <v>0</v>
      </c>
      <c r="U672" s="17">
        <f t="shared" si="95"/>
        <v>46.009263160064215</v>
      </c>
      <c r="V672" s="17">
        <f t="shared" si="98"/>
        <v>46.009263160065892</v>
      </c>
      <c r="W672" s="17">
        <f t="shared" si="96"/>
        <v>4.6009263160064213</v>
      </c>
      <c r="X672" s="17">
        <f t="shared" si="97"/>
        <v>46.009263160064215</v>
      </c>
    </row>
    <row r="673" spans="11:24" x14ac:dyDescent="0.25">
      <c r="K673" s="70">
        <v>6640</v>
      </c>
      <c r="L673" s="39">
        <f t="shared" si="92"/>
        <v>6640</v>
      </c>
      <c r="M673" s="72">
        <f t="shared" si="93"/>
        <v>0.75799086757990863</v>
      </c>
      <c r="N673" s="72">
        <f t="shared" si="94"/>
        <v>7.5252898198671869E-2</v>
      </c>
      <c r="O673" s="39">
        <f t="shared" si="91"/>
        <v>0</v>
      </c>
      <c r="P673" s="39">
        <f>IF(AND(Eingabe!$B$37&gt;1,$M673&lt;=C$55),C$56,O673)</f>
        <v>0</v>
      </c>
      <c r="Q673" s="39">
        <f>IF(AND(Eingabe!$B$37&gt;2,$M673&lt;=D$55),D$56,P673)</f>
        <v>0</v>
      </c>
      <c r="R673" s="39">
        <f>IF(AND(Eingabe!$B$37&gt;3,$M673&lt;=E$55),E$56,Q673)</f>
        <v>0</v>
      </c>
      <c r="S673" s="39">
        <f>IF(AND(Eingabe!$B$37&gt;4,$M673&lt;=F$55),F$56,R673)</f>
        <v>0</v>
      </c>
      <c r="T673" s="39">
        <f>IF(AND(Eingabe!$B$37&gt;5,$M673&lt;=G$55),G$56,S673)</f>
        <v>0</v>
      </c>
      <c r="U673" s="17">
        <f t="shared" si="95"/>
        <v>45.873342052615044</v>
      </c>
      <c r="V673" s="17">
        <f t="shared" si="98"/>
        <v>45.873342052612259</v>
      </c>
      <c r="W673" s="17">
        <f t="shared" si="96"/>
        <v>4.587334205261504</v>
      </c>
      <c r="X673" s="17">
        <f t="shared" si="97"/>
        <v>45.873342052615044</v>
      </c>
    </row>
    <row r="674" spans="11:24" x14ac:dyDescent="0.25">
      <c r="K674" s="70">
        <v>6650</v>
      </c>
      <c r="L674" s="39">
        <f t="shared" si="92"/>
        <v>6650</v>
      </c>
      <c r="M674" s="72">
        <f t="shared" si="93"/>
        <v>0.7591324200913242</v>
      </c>
      <c r="N674" s="72">
        <f t="shared" si="94"/>
        <v>7.5030208388762065E-2</v>
      </c>
      <c r="O674" s="39">
        <f t="shared" si="91"/>
        <v>0</v>
      </c>
      <c r="P674" s="39">
        <f>IF(AND(Eingabe!$B$37&gt;1,$M674&lt;=C$55),C$56,O674)</f>
        <v>0</v>
      </c>
      <c r="Q674" s="39">
        <f>IF(AND(Eingabe!$B$37&gt;2,$M674&lt;=D$55),D$56,P674)</f>
        <v>0</v>
      </c>
      <c r="R674" s="39">
        <f>IF(AND(Eingabe!$B$37&gt;3,$M674&lt;=E$55),E$56,Q674)</f>
        <v>0</v>
      </c>
      <c r="S674" s="39">
        <f>IF(AND(Eingabe!$B$37&gt;4,$M674&lt;=F$55),F$56,R674)</f>
        <v>0</v>
      </c>
      <c r="T674" s="39">
        <f>IF(AND(Eingabe!$B$37&gt;5,$M674&lt;=G$55),G$56,S674)</f>
        <v>0</v>
      </c>
      <c r="U674" s="17">
        <f t="shared" si="95"/>
        <v>45.7375927849303</v>
      </c>
      <c r="V674" s="17">
        <f t="shared" si="98"/>
        <v>45.737592784931962</v>
      </c>
      <c r="W674" s="17">
        <f t="shared" si="96"/>
        <v>4.5737592784930303</v>
      </c>
      <c r="X674" s="17">
        <f t="shared" si="97"/>
        <v>45.7375927849303</v>
      </c>
    </row>
    <row r="675" spans="11:24" x14ac:dyDescent="0.25">
      <c r="K675" s="70">
        <v>6660</v>
      </c>
      <c r="L675" s="39">
        <f t="shared" si="92"/>
        <v>6660</v>
      </c>
      <c r="M675" s="72">
        <f t="shared" si="93"/>
        <v>0.76027397260273977</v>
      </c>
      <c r="N675" s="72">
        <f t="shared" si="94"/>
        <v>7.4807799693810462E-2</v>
      </c>
      <c r="O675" s="39">
        <f t="shared" si="91"/>
        <v>0</v>
      </c>
      <c r="P675" s="39">
        <f>IF(AND(Eingabe!$B$37&gt;1,$M675&lt;=C$55),C$56,O675)</f>
        <v>0</v>
      </c>
      <c r="Q675" s="39">
        <f>IF(AND(Eingabe!$B$37&gt;2,$M675&lt;=D$55),D$56,P675)</f>
        <v>0</v>
      </c>
      <c r="R675" s="39">
        <f>IF(AND(Eingabe!$B$37&gt;3,$M675&lt;=E$55),E$56,Q675)</f>
        <v>0</v>
      </c>
      <c r="S675" s="39">
        <f>IF(AND(Eingabe!$B$37&gt;4,$M675&lt;=F$55),F$56,R675)</f>
        <v>0</v>
      </c>
      <c r="T675" s="39">
        <f>IF(AND(Eingabe!$B$37&gt;5,$M675&lt;=G$55),G$56,S675)</f>
        <v>0</v>
      </c>
      <c r="U675" s="17">
        <f t="shared" si="95"/>
        <v>45.602014881843367</v>
      </c>
      <c r="V675" s="17">
        <f t="shared" si="98"/>
        <v>45.602014881845022</v>
      </c>
      <c r="W675" s="17">
        <f t="shared" si="96"/>
        <v>4.5602014881843367</v>
      </c>
      <c r="X675" s="17">
        <f t="shared" si="97"/>
        <v>45.602014881843367</v>
      </c>
    </row>
    <row r="676" spans="11:24" x14ac:dyDescent="0.25">
      <c r="K676" s="70">
        <v>6670</v>
      </c>
      <c r="L676" s="39">
        <f t="shared" si="92"/>
        <v>6670</v>
      </c>
      <c r="M676" s="72">
        <f t="shared" si="93"/>
        <v>0.76141552511415522</v>
      </c>
      <c r="N676" s="72">
        <f t="shared" si="94"/>
        <v>7.4585671337652149E-2</v>
      </c>
      <c r="O676" s="39">
        <f t="shared" si="91"/>
        <v>0</v>
      </c>
      <c r="P676" s="39">
        <f>IF(AND(Eingabe!$B$37&gt;1,$M676&lt;=C$55),C$56,O676)</f>
        <v>0</v>
      </c>
      <c r="Q676" s="39">
        <f>IF(AND(Eingabe!$B$37&gt;2,$M676&lt;=D$55),D$56,P676)</f>
        <v>0</v>
      </c>
      <c r="R676" s="39">
        <f>IF(AND(Eingabe!$B$37&gt;3,$M676&lt;=E$55),E$56,Q676)</f>
        <v>0</v>
      </c>
      <c r="S676" s="39">
        <f>IF(AND(Eingabe!$B$37&gt;4,$M676&lt;=F$55),F$56,R676)</f>
        <v>0</v>
      </c>
      <c r="T676" s="39">
        <f>IF(AND(Eingabe!$B$37&gt;5,$M676&lt;=G$55),G$56,S676)</f>
        <v>0</v>
      </c>
      <c r="U676" s="17">
        <f t="shared" si="95"/>
        <v>45.466607870212606</v>
      </c>
      <c r="V676" s="17">
        <f t="shared" si="98"/>
        <v>45.466607870209849</v>
      </c>
      <c r="W676" s="17">
        <f t="shared" si="96"/>
        <v>4.5466607870212608</v>
      </c>
      <c r="X676" s="17">
        <f t="shared" si="97"/>
        <v>45.466607870212606</v>
      </c>
    </row>
    <row r="677" spans="11:24" x14ac:dyDescent="0.25">
      <c r="K677" s="70">
        <v>6680</v>
      </c>
      <c r="L677" s="39">
        <f t="shared" si="92"/>
        <v>6680</v>
      </c>
      <c r="M677" s="72">
        <f t="shared" si="93"/>
        <v>0.76255707762557079</v>
      </c>
      <c r="N677" s="72">
        <f t="shared" si="94"/>
        <v>7.4363822547425018E-2</v>
      </c>
      <c r="O677" s="39">
        <f t="shared" si="91"/>
        <v>0</v>
      </c>
      <c r="P677" s="39">
        <f>IF(AND(Eingabe!$B$37&gt;1,$M677&lt;=C$55),C$56,O677)</f>
        <v>0</v>
      </c>
      <c r="Q677" s="39">
        <f>IF(AND(Eingabe!$B$37&gt;2,$M677&lt;=D$55),D$56,P677)</f>
        <v>0</v>
      </c>
      <c r="R677" s="39">
        <f>IF(AND(Eingabe!$B$37&gt;3,$M677&lt;=E$55),E$56,Q677)</f>
        <v>0</v>
      </c>
      <c r="S677" s="39">
        <f>IF(AND(Eingabe!$B$37&gt;4,$M677&lt;=F$55),F$56,R677)</f>
        <v>0</v>
      </c>
      <c r="T677" s="39">
        <f>IF(AND(Eingabe!$B$37&gt;5,$M677&lt;=G$55),G$56,S677)</f>
        <v>0</v>
      </c>
      <c r="U677" s="17">
        <f t="shared" si="95"/>
        <v>45.331371278909771</v>
      </c>
      <c r="V677" s="17">
        <f t="shared" si="98"/>
        <v>45.331371278911426</v>
      </c>
      <c r="W677" s="17">
        <f t="shared" si="96"/>
        <v>4.5331371278909769</v>
      </c>
      <c r="X677" s="17">
        <f t="shared" si="97"/>
        <v>45.331371278909771</v>
      </c>
    </row>
    <row r="678" spans="11:24" x14ac:dyDescent="0.25">
      <c r="K678" s="70">
        <v>6690</v>
      </c>
      <c r="L678" s="39">
        <f t="shared" si="92"/>
        <v>6690</v>
      </c>
      <c r="M678" s="72">
        <f t="shared" si="93"/>
        <v>0.76369863013698636</v>
      </c>
      <c r="N678" s="72">
        <f t="shared" si="94"/>
        <v>7.4142252553550447E-2</v>
      </c>
      <c r="O678" s="39">
        <f t="shared" si="91"/>
        <v>0</v>
      </c>
      <c r="P678" s="39">
        <f>IF(AND(Eingabe!$B$37&gt;1,$M678&lt;=C$55),C$56,O678)</f>
        <v>0</v>
      </c>
      <c r="Q678" s="39">
        <f>IF(AND(Eingabe!$B$37&gt;2,$M678&lt;=D$55),D$56,P678)</f>
        <v>0</v>
      </c>
      <c r="R678" s="39">
        <f>IF(AND(Eingabe!$B$37&gt;3,$M678&lt;=E$55),E$56,Q678)</f>
        <v>0</v>
      </c>
      <c r="S678" s="39">
        <f>IF(AND(Eingabe!$B$37&gt;4,$M678&lt;=F$55),F$56,R678)</f>
        <v>0</v>
      </c>
      <c r="T678" s="39">
        <f>IF(AND(Eingabe!$B$37&gt;5,$M678&lt;=G$55),G$56,S678)</f>
        <v>0</v>
      </c>
      <c r="U678" s="17">
        <f t="shared" si="95"/>
        <v>45.196304638808151</v>
      </c>
      <c r="V678" s="17">
        <f t="shared" si="98"/>
        <v>45.196304638809792</v>
      </c>
      <c r="W678" s="17">
        <f t="shared" si="96"/>
        <v>4.5196304638808149</v>
      </c>
      <c r="X678" s="17">
        <f t="shared" si="97"/>
        <v>45.196304638808151</v>
      </c>
    </row>
    <row r="679" spans="11:24" x14ac:dyDescent="0.25">
      <c r="K679" s="70">
        <v>6700</v>
      </c>
      <c r="L679" s="39">
        <f t="shared" si="92"/>
        <v>6700</v>
      </c>
      <c r="M679" s="72">
        <f t="shared" si="93"/>
        <v>0.76484018264840181</v>
      </c>
      <c r="N679" s="72">
        <f t="shared" si="94"/>
        <v>7.3920960589714979E-2</v>
      </c>
      <c r="O679" s="39">
        <f t="shared" si="91"/>
        <v>0</v>
      </c>
      <c r="P679" s="39">
        <f>IF(AND(Eingabe!$B$37&gt;1,$M679&lt;=C$55),C$56,O679)</f>
        <v>0</v>
      </c>
      <c r="Q679" s="39">
        <f>IF(AND(Eingabe!$B$37&gt;2,$M679&lt;=D$55),D$56,P679)</f>
        <v>0</v>
      </c>
      <c r="R679" s="39">
        <f>IF(AND(Eingabe!$B$37&gt;3,$M679&lt;=E$55),E$56,Q679)</f>
        <v>0</v>
      </c>
      <c r="S679" s="39">
        <f>IF(AND(Eingabe!$B$37&gt;4,$M679&lt;=F$55),F$56,R679)</f>
        <v>0</v>
      </c>
      <c r="T679" s="39">
        <f>IF(AND(Eingabe!$B$37&gt;5,$M679&lt;=G$55),G$56,S679)</f>
        <v>0</v>
      </c>
      <c r="U679" s="17">
        <f t="shared" si="95"/>
        <v>45.061407482771465</v>
      </c>
      <c r="V679" s="17">
        <f t="shared" si="98"/>
        <v>45.061407482768729</v>
      </c>
      <c r="W679" s="17">
        <f t="shared" si="96"/>
        <v>4.5061407482771463</v>
      </c>
      <c r="X679" s="17">
        <f t="shared" si="97"/>
        <v>45.061407482771465</v>
      </c>
    </row>
    <row r="680" spans="11:24" x14ac:dyDescent="0.25">
      <c r="K680" s="70">
        <v>6710</v>
      </c>
      <c r="L680" s="39">
        <f t="shared" si="92"/>
        <v>6710</v>
      </c>
      <c r="M680" s="72">
        <f t="shared" si="93"/>
        <v>0.76598173515981738</v>
      </c>
      <c r="N680" s="72">
        <f t="shared" si="94"/>
        <v>7.3699945892851337E-2</v>
      </c>
      <c r="O680" s="39">
        <f t="shared" si="91"/>
        <v>0</v>
      </c>
      <c r="P680" s="39">
        <f>IF(AND(Eingabe!$B$37&gt;1,$M680&lt;=C$55),C$56,O680)</f>
        <v>0</v>
      </c>
      <c r="Q680" s="39">
        <f>IF(AND(Eingabe!$B$37&gt;2,$M680&lt;=D$55),D$56,P680)</f>
        <v>0</v>
      </c>
      <c r="R680" s="39">
        <f>IF(AND(Eingabe!$B$37&gt;3,$M680&lt;=E$55),E$56,Q680)</f>
        <v>0</v>
      </c>
      <c r="S680" s="39">
        <f>IF(AND(Eingabe!$B$37&gt;4,$M680&lt;=F$55),F$56,R680)</f>
        <v>0</v>
      </c>
      <c r="T680" s="39">
        <f>IF(AND(Eingabe!$B$37&gt;5,$M680&lt;=G$55),G$56,S680)</f>
        <v>0</v>
      </c>
      <c r="U680" s="17">
        <f t="shared" si="95"/>
        <v>44.926679345642249</v>
      </c>
      <c r="V680" s="17">
        <f t="shared" si="98"/>
        <v>44.92667934564389</v>
      </c>
      <c r="W680" s="17">
        <f t="shared" si="96"/>
        <v>4.4926679345642251</v>
      </c>
      <c r="X680" s="17">
        <f t="shared" si="97"/>
        <v>44.926679345642249</v>
      </c>
    </row>
    <row r="681" spans="11:24" x14ac:dyDescent="0.25">
      <c r="K681" s="70">
        <v>6720</v>
      </c>
      <c r="L681" s="39">
        <f t="shared" si="92"/>
        <v>6720</v>
      </c>
      <c r="M681" s="72">
        <f t="shared" si="93"/>
        <v>0.76712328767123283</v>
      </c>
      <c r="N681" s="72">
        <f t="shared" si="94"/>
        <v>7.3479207703119886E-2</v>
      </c>
      <c r="O681" s="39">
        <f t="shared" si="91"/>
        <v>0</v>
      </c>
      <c r="P681" s="39">
        <f>IF(AND(Eingabe!$B$37&gt;1,$M681&lt;=C$55),C$56,O681)</f>
        <v>0</v>
      </c>
      <c r="Q681" s="39">
        <f>IF(AND(Eingabe!$B$37&gt;2,$M681&lt;=D$55),D$56,P681)</f>
        <v>0</v>
      </c>
      <c r="R681" s="39">
        <f>IF(AND(Eingabe!$B$37&gt;3,$M681&lt;=E$55),E$56,Q681)</f>
        <v>0</v>
      </c>
      <c r="S681" s="39">
        <f>IF(AND(Eingabe!$B$37&gt;4,$M681&lt;=F$55),F$56,R681)</f>
        <v>0</v>
      </c>
      <c r="T681" s="39">
        <f>IF(AND(Eingabe!$B$37&gt;5,$M681&lt;=G$55),G$56,S681)</f>
        <v>0</v>
      </c>
      <c r="U681" s="17">
        <f t="shared" si="95"/>
        <v>44.79211976423062</v>
      </c>
      <c r="V681" s="17">
        <f t="shared" si="98"/>
        <v>44.792119764227898</v>
      </c>
      <c r="W681" s="17">
        <f t="shared" si="96"/>
        <v>4.4792119764230618</v>
      </c>
      <c r="X681" s="17">
        <f t="shared" si="97"/>
        <v>44.79211976423062</v>
      </c>
    </row>
    <row r="682" spans="11:24" x14ac:dyDescent="0.25">
      <c r="K682" s="70">
        <v>6730</v>
      </c>
      <c r="L682" s="39">
        <f t="shared" si="92"/>
        <v>6730</v>
      </c>
      <c r="M682" s="72">
        <f t="shared" si="93"/>
        <v>0.7682648401826484</v>
      </c>
      <c r="N682" s="72">
        <f t="shared" si="94"/>
        <v>7.3258745263889979E-2</v>
      </c>
      <c r="O682" s="39">
        <f t="shared" si="91"/>
        <v>0</v>
      </c>
      <c r="P682" s="39">
        <f>IF(AND(Eingabe!$B$37&gt;1,$M682&lt;=C$55),C$56,O682)</f>
        <v>0</v>
      </c>
      <c r="Q682" s="39">
        <f>IF(AND(Eingabe!$B$37&gt;2,$M682&lt;=D$55),D$56,P682)</f>
        <v>0</v>
      </c>
      <c r="R682" s="39">
        <f>IF(AND(Eingabe!$B$37&gt;3,$M682&lt;=E$55),E$56,Q682)</f>
        <v>0</v>
      </c>
      <c r="S682" s="39">
        <f>IF(AND(Eingabe!$B$37&gt;4,$M682&lt;=F$55),F$56,R682)</f>
        <v>0</v>
      </c>
      <c r="T682" s="39">
        <f>IF(AND(Eingabe!$B$37&gt;5,$M682&lt;=G$55),G$56,S682)</f>
        <v>0</v>
      </c>
      <c r="U682" s="17">
        <f t="shared" si="95"/>
        <v>44.657728277302795</v>
      </c>
      <c r="V682" s="17">
        <f t="shared" si="98"/>
        <v>44.657728277304422</v>
      </c>
      <c r="W682" s="17">
        <f t="shared" si="96"/>
        <v>4.4657728277302793</v>
      </c>
      <c r="X682" s="17">
        <f t="shared" si="97"/>
        <v>44.657728277302795</v>
      </c>
    </row>
    <row r="683" spans="11:24" x14ac:dyDescent="0.25">
      <c r="K683" s="70">
        <v>6740</v>
      </c>
      <c r="L683" s="39">
        <f t="shared" si="92"/>
        <v>6740</v>
      </c>
      <c r="M683" s="72">
        <f t="shared" si="93"/>
        <v>0.76940639269406397</v>
      </c>
      <c r="N683" s="72">
        <f t="shared" si="94"/>
        <v>7.3038557821722416E-2</v>
      </c>
      <c r="O683" s="39">
        <f t="shared" si="91"/>
        <v>0</v>
      </c>
      <c r="P683" s="39">
        <f>IF(AND(Eingabe!$B$37&gt;1,$M683&lt;=C$55),C$56,O683)</f>
        <v>0</v>
      </c>
      <c r="Q683" s="39">
        <f>IF(AND(Eingabe!$B$37&gt;2,$M683&lt;=D$55),D$56,P683)</f>
        <v>0</v>
      </c>
      <c r="R683" s="39">
        <f>IF(AND(Eingabe!$B$37&gt;3,$M683&lt;=E$55),E$56,Q683)</f>
        <v>0</v>
      </c>
      <c r="S683" s="39">
        <f>IF(AND(Eingabe!$B$37&gt;4,$M683&lt;=F$55),F$56,R683)</f>
        <v>0</v>
      </c>
      <c r="T683" s="39">
        <f>IF(AND(Eingabe!$B$37&gt;5,$M683&lt;=G$55),G$56,S683)</f>
        <v>0</v>
      </c>
      <c r="U683" s="17">
        <f t="shared" si="95"/>
        <v>44.523504425570515</v>
      </c>
      <c r="V683" s="17">
        <f t="shared" si="98"/>
        <v>44.523504425572142</v>
      </c>
      <c r="W683" s="17">
        <f t="shared" si="96"/>
        <v>4.4523504425570515</v>
      </c>
      <c r="X683" s="17">
        <f t="shared" si="97"/>
        <v>44.523504425570515</v>
      </c>
    </row>
    <row r="684" spans="11:24" x14ac:dyDescent="0.25">
      <c r="K684" s="70">
        <v>6750</v>
      </c>
      <c r="L684" s="39">
        <f t="shared" si="92"/>
        <v>6750</v>
      </c>
      <c r="M684" s="72">
        <f t="shared" si="93"/>
        <v>0.77054794520547942</v>
      </c>
      <c r="N684" s="72">
        <f t="shared" si="94"/>
        <v>7.2818644626350237E-2</v>
      </c>
      <c r="O684" s="39">
        <f t="shared" si="91"/>
        <v>0</v>
      </c>
      <c r="P684" s="39">
        <f>IF(AND(Eingabe!$B$37&gt;1,$M684&lt;=C$55),C$56,O684)</f>
        <v>0</v>
      </c>
      <c r="Q684" s="39">
        <f>IF(AND(Eingabe!$B$37&gt;2,$M684&lt;=D$55),D$56,P684)</f>
        <v>0</v>
      </c>
      <c r="R684" s="39">
        <f>IF(AND(Eingabe!$B$37&gt;3,$M684&lt;=E$55),E$56,Q684)</f>
        <v>0</v>
      </c>
      <c r="S684" s="39">
        <f>IF(AND(Eingabe!$B$37&gt;4,$M684&lt;=F$55),F$56,R684)</f>
        <v>0</v>
      </c>
      <c r="T684" s="39">
        <f>IF(AND(Eingabe!$B$37&gt;5,$M684&lt;=G$55),G$56,S684)</f>
        <v>0</v>
      </c>
      <c r="U684" s="17">
        <f t="shared" si="95"/>
        <v>44.389447751679256</v>
      </c>
      <c r="V684" s="17">
        <f t="shared" si="98"/>
        <v>44.389447751676563</v>
      </c>
      <c r="W684" s="17">
        <f t="shared" si="96"/>
        <v>4.4389447751679256</v>
      </c>
      <c r="X684" s="17">
        <f t="shared" si="97"/>
        <v>44.389447751679256</v>
      </c>
    </row>
    <row r="685" spans="11:24" x14ac:dyDescent="0.25">
      <c r="K685" s="70">
        <v>6760</v>
      </c>
      <c r="L685" s="39">
        <f t="shared" si="92"/>
        <v>6760</v>
      </c>
      <c r="M685" s="72">
        <f t="shared" si="93"/>
        <v>0.77168949771689499</v>
      </c>
      <c r="N685" s="72">
        <f t="shared" si="94"/>
        <v>7.2599004930661515E-2</v>
      </c>
      <c r="O685" s="39">
        <f t="shared" si="91"/>
        <v>0</v>
      </c>
      <c r="P685" s="39">
        <f>IF(AND(Eingabe!$B$37&gt;1,$M685&lt;=C$55),C$56,O685)</f>
        <v>0</v>
      </c>
      <c r="Q685" s="39">
        <f>IF(AND(Eingabe!$B$37&gt;2,$M685&lt;=D$55),D$56,P685)</f>
        <v>0</v>
      </c>
      <c r="R685" s="39">
        <f>IF(AND(Eingabe!$B$37&gt;3,$M685&lt;=E$55),E$56,Q685)</f>
        <v>0</v>
      </c>
      <c r="S685" s="39">
        <f>IF(AND(Eingabe!$B$37&gt;4,$M685&lt;=F$55),F$56,R685)</f>
        <v>0</v>
      </c>
      <c r="T685" s="39">
        <f>IF(AND(Eingabe!$B$37&gt;5,$M685&lt;=G$55),G$56,S685)</f>
        <v>0</v>
      </c>
      <c r="U685" s="17">
        <f t="shared" si="95"/>
        <v>44.255557800197778</v>
      </c>
      <c r="V685" s="17">
        <f t="shared" si="98"/>
        <v>44.255557800199384</v>
      </c>
      <c r="W685" s="17">
        <f t="shared" si="96"/>
        <v>4.4255557800197778</v>
      </c>
      <c r="X685" s="17">
        <f t="shared" si="97"/>
        <v>44.255557800197778</v>
      </c>
    </row>
    <row r="686" spans="11:24" x14ac:dyDescent="0.25">
      <c r="K686" s="70">
        <v>6770</v>
      </c>
      <c r="L686" s="39">
        <f t="shared" si="92"/>
        <v>6770</v>
      </c>
      <c r="M686" s="72">
        <f t="shared" si="93"/>
        <v>0.77283105022831056</v>
      </c>
      <c r="N686" s="72">
        <f t="shared" si="94"/>
        <v>7.2379637990681034E-2</v>
      </c>
      <c r="O686" s="39">
        <f t="shared" si="91"/>
        <v>0</v>
      </c>
      <c r="P686" s="39">
        <f>IF(AND(Eingabe!$B$37&gt;1,$M686&lt;=C$55),C$56,O686)</f>
        <v>0</v>
      </c>
      <c r="Q686" s="39">
        <f>IF(AND(Eingabe!$B$37&gt;2,$M686&lt;=D$55),D$56,P686)</f>
        <v>0</v>
      </c>
      <c r="R686" s="39">
        <f>IF(AND(Eingabe!$B$37&gt;3,$M686&lt;=E$55),E$56,Q686)</f>
        <v>0</v>
      </c>
      <c r="S686" s="39">
        <f>IF(AND(Eingabe!$B$37&gt;4,$M686&lt;=F$55),F$56,R686)</f>
        <v>0</v>
      </c>
      <c r="T686" s="39">
        <f>IF(AND(Eingabe!$B$37&gt;5,$M686&lt;=G$55),G$56,S686)</f>
        <v>0</v>
      </c>
      <c r="U686" s="17">
        <f t="shared" si="95"/>
        <v>44.12183411760693</v>
      </c>
      <c r="V686" s="17">
        <f t="shared" si="98"/>
        <v>44.121834117608536</v>
      </c>
      <c r="W686" s="17">
        <f t="shared" si="96"/>
        <v>4.4121834117606928</v>
      </c>
      <c r="X686" s="17">
        <f t="shared" si="97"/>
        <v>44.12183411760693</v>
      </c>
    </row>
    <row r="687" spans="11:24" x14ac:dyDescent="0.25">
      <c r="K687" s="70">
        <v>6780</v>
      </c>
      <c r="L687" s="39">
        <f t="shared" si="92"/>
        <v>6780</v>
      </c>
      <c r="M687" s="72">
        <f t="shared" si="93"/>
        <v>0.77397260273972601</v>
      </c>
      <c r="N687" s="72">
        <f t="shared" si="94"/>
        <v>7.2160543065552529E-2</v>
      </c>
      <c r="O687" s="39">
        <f t="shared" si="91"/>
        <v>0</v>
      </c>
      <c r="P687" s="39">
        <f>IF(AND(Eingabe!$B$37&gt;1,$M687&lt;=C$55),C$56,O687)</f>
        <v>0</v>
      </c>
      <c r="Q687" s="39">
        <f>IF(AND(Eingabe!$B$37&gt;2,$M687&lt;=D$55),D$56,P687)</f>
        <v>0</v>
      </c>
      <c r="R687" s="39">
        <f>IF(AND(Eingabe!$B$37&gt;3,$M687&lt;=E$55),E$56,Q687)</f>
        <v>0</v>
      </c>
      <c r="S687" s="39">
        <f>IF(AND(Eingabe!$B$37&gt;4,$M687&lt;=F$55),F$56,R687)</f>
        <v>0</v>
      </c>
      <c r="T687" s="39">
        <f>IF(AND(Eingabe!$B$37&gt;5,$M687&lt;=G$55),G$56,S687)</f>
        <v>0</v>
      </c>
      <c r="U687" s="17">
        <f t="shared" si="95"/>
        <v>43.98827625228887</v>
      </c>
      <c r="V687" s="17">
        <f t="shared" si="98"/>
        <v>43.988276252286198</v>
      </c>
      <c r="W687" s="17">
        <f t="shared" si="96"/>
        <v>4.3988276252288872</v>
      </c>
      <c r="X687" s="17">
        <f t="shared" si="97"/>
        <v>43.98827625228887</v>
      </c>
    </row>
    <row r="688" spans="11:24" x14ac:dyDescent="0.25">
      <c r="K688" s="70">
        <v>6790</v>
      </c>
      <c r="L688" s="39">
        <f t="shared" si="92"/>
        <v>6790</v>
      </c>
      <c r="M688" s="72">
        <f t="shared" si="93"/>
        <v>0.77511415525114158</v>
      </c>
      <c r="N688" s="72">
        <f t="shared" si="94"/>
        <v>7.1941719417521255E-2</v>
      </c>
      <c r="O688" s="39">
        <f t="shared" si="91"/>
        <v>0</v>
      </c>
      <c r="P688" s="39">
        <f>IF(AND(Eingabe!$B$37&gt;1,$M688&lt;=C$55),C$56,O688)</f>
        <v>0</v>
      </c>
      <c r="Q688" s="39">
        <f>IF(AND(Eingabe!$B$37&gt;2,$M688&lt;=D$55),D$56,P688)</f>
        <v>0</v>
      </c>
      <c r="R688" s="39">
        <f>IF(AND(Eingabe!$B$37&gt;3,$M688&lt;=E$55),E$56,Q688)</f>
        <v>0</v>
      </c>
      <c r="S688" s="39">
        <f>IF(AND(Eingabe!$B$37&gt;4,$M688&lt;=F$55),F$56,R688)</f>
        <v>0</v>
      </c>
      <c r="T688" s="39">
        <f>IF(AND(Eingabe!$B$37&gt;5,$M688&lt;=G$55),G$56,S688)</f>
        <v>0</v>
      </c>
      <c r="U688" s="17">
        <f t="shared" si="95"/>
        <v>43.854883754516379</v>
      </c>
      <c r="V688" s="17">
        <f t="shared" si="98"/>
        <v>43.854883754517978</v>
      </c>
      <c r="W688" s="17">
        <f t="shared" si="96"/>
        <v>4.3854883754516383</v>
      </c>
      <c r="X688" s="17">
        <f t="shared" si="97"/>
        <v>43.854883754516379</v>
      </c>
    </row>
    <row r="689" spans="11:24" x14ac:dyDescent="0.25">
      <c r="K689" s="70">
        <v>6800</v>
      </c>
      <c r="L689" s="39">
        <f t="shared" si="92"/>
        <v>6800</v>
      </c>
      <c r="M689" s="72">
        <f t="shared" si="93"/>
        <v>0.77625570776255703</v>
      </c>
      <c r="N689" s="72">
        <f t="shared" si="94"/>
        <v>7.1723166311916109E-2</v>
      </c>
      <c r="O689" s="39">
        <f t="shared" si="91"/>
        <v>0</v>
      </c>
      <c r="P689" s="39">
        <f>IF(AND(Eingabe!$B$37&gt;1,$M689&lt;=C$55),C$56,O689)</f>
        <v>0</v>
      </c>
      <c r="Q689" s="39">
        <f>IF(AND(Eingabe!$B$37&gt;2,$M689&lt;=D$55),D$56,P689)</f>
        <v>0</v>
      </c>
      <c r="R689" s="39">
        <f>IF(AND(Eingabe!$B$37&gt;3,$M689&lt;=E$55),E$56,Q689)</f>
        <v>0</v>
      </c>
      <c r="S689" s="39">
        <f>IF(AND(Eingabe!$B$37&gt;4,$M689&lt;=F$55),F$56,R689)</f>
        <v>0</v>
      </c>
      <c r="T689" s="39">
        <f>IF(AND(Eingabe!$B$37&gt;5,$M689&lt;=G$55),G$56,S689)</f>
        <v>0</v>
      </c>
      <c r="U689" s="17">
        <f t="shared" si="95"/>
        <v>43.721656176442011</v>
      </c>
      <c r="V689" s="17">
        <f t="shared" si="98"/>
        <v>43.72165617643936</v>
      </c>
      <c r="W689" s="17">
        <f t="shared" si="96"/>
        <v>4.3721656176442014</v>
      </c>
      <c r="X689" s="17">
        <f t="shared" si="97"/>
        <v>43.721656176442011</v>
      </c>
    </row>
    <row r="690" spans="11:24" x14ac:dyDescent="0.25">
      <c r="K690" s="70">
        <v>6810</v>
      </c>
      <c r="L690" s="39">
        <f t="shared" si="92"/>
        <v>6810</v>
      </c>
      <c r="M690" s="72">
        <f t="shared" si="93"/>
        <v>0.7773972602739726</v>
      </c>
      <c r="N690" s="72">
        <f t="shared" si="94"/>
        <v>7.1504883017132759E-2</v>
      </c>
      <c r="O690" s="39">
        <f t="shared" si="91"/>
        <v>0</v>
      </c>
      <c r="P690" s="39">
        <f>IF(AND(Eingabe!$B$37&gt;1,$M690&lt;=C$55),C$56,O690)</f>
        <v>0</v>
      </c>
      <c r="Q690" s="39">
        <f>IF(AND(Eingabe!$B$37&gt;2,$M690&lt;=D$55),D$56,P690)</f>
        <v>0</v>
      </c>
      <c r="R690" s="39">
        <f>IF(AND(Eingabe!$B$37&gt;3,$M690&lt;=E$55),E$56,Q690)</f>
        <v>0</v>
      </c>
      <c r="S690" s="39">
        <f>IF(AND(Eingabe!$B$37&gt;4,$M690&lt;=F$55),F$56,R690)</f>
        <v>0</v>
      </c>
      <c r="T690" s="39">
        <f>IF(AND(Eingabe!$B$37&gt;5,$M690&lt;=G$55),G$56,S690)</f>
        <v>0</v>
      </c>
      <c r="U690" s="17">
        <f t="shared" si="95"/>
        <v>43.588593072087782</v>
      </c>
      <c r="V690" s="17">
        <f t="shared" si="98"/>
        <v>43.588593072089367</v>
      </c>
      <c r="W690" s="17">
        <f t="shared" si="96"/>
        <v>4.3588593072087782</v>
      </c>
      <c r="X690" s="17">
        <f t="shared" si="97"/>
        <v>43.588593072087782</v>
      </c>
    </row>
    <row r="691" spans="11:24" x14ac:dyDescent="0.25">
      <c r="K691" s="70">
        <v>6820</v>
      </c>
      <c r="L691" s="39">
        <f t="shared" si="92"/>
        <v>6820</v>
      </c>
      <c r="M691" s="72">
        <f t="shared" si="93"/>
        <v>0.77853881278538817</v>
      </c>
      <c r="N691" s="72">
        <f t="shared" si="94"/>
        <v>7.1286868804615544E-2</v>
      </c>
      <c r="O691" s="39">
        <f t="shared" si="91"/>
        <v>0</v>
      </c>
      <c r="P691" s="39">
        <f>IF(AND(Eingabe!$B$37&gt;1,$M691&lt;=C$55),C$56,O691)</f>
        <v>0</v>
      </c>
      <c r="Q691" s="39">
        <f>IF(AND(Eingabe!$B$37&gt;2,$M691&lt;=D$55),D$56,P691)</f>
        <v>0</v>
      </c>
      <c r="R691" s="39">
        <f>IF(AND(Eingabe!$B$37&gt;3,$M691&lt;=E$55),E$56,Q691)</f>
        <v>0</v>
      </c>
      <c r="S691" s="39">
        <f>IF(AND(Eingabe!$B$37&gt;4,$M691&lt;=F$55),F$56,R691)</f>
        <v>0</v>
      </c>
      <c r="T691" s="39">
        <f>IF(AND(Eingabe!$B$37&gt;5,$M691&lt;=G$55),G$56,S691)</f>
        <v>0</v>
      </c>
      <c r="U691" s="17">
        <f t="shared" si="95"/>
        <v>43.455693997334137</v>
      </c>
      <c r="V691" s="17">
        <f t="shared" si="98"/>
        <v>43.455693997335715</v>
      </c>
      <c r="W691" s="17">
        <f t="shared" si="96"/>
        <v>4.3455693997334137</v>
      </c>
      <c r="X691" s="17">
        <f t="shared" si="97"/>
        <v>43.455693997334137</v>
      </c>
    </row>
    <row r="692" spans="11:24" x14ac:dyDescent="0.25">
      <c r="K692" s="70">
        <v>6830</v>
      </c>
      <c r="L692" s="39">
        <f t="shared" si="92"/>
        <v>6830</v>
      </c>
      <c r="M692" s="72">
        <f t="shared" si="93"/>
        <v>0.77968036529680362</v>
      </c>
      <c r="N692" s="72">
        <f t="shared" si="94"/>
        <v>7.1069122948841379E-2</v>
      </c>
      <c r="O692" s="39">
        <f t="shared" si="91"/>
        <v>0</v>
      </c>
      <c r="P692" s="39">
        <f>IF(AND(Eingabe!$B$37&gt;1,$M692&lt;=C$55),C$56,O692)</f>
        <v>0</v>
      </c>
      <c r="Q692" s="39">
        <f>IF(AND(Eingabe!$B$37&gt;2,$M692&lt;=D$55),D$56,P692)</f>
        <v>0</v>
      </c>
      <c r="R692" s="39">
        <f>IF(AND(Eingabe!$B$37&gt;3,$M692&lt;=E$55),E$56,Q692)</f>
        <v>0</v>
      </c>
      <c r="S692" s="39">
        <f>IF(AND(Eingabe!$B$37&gt;4,$M692&lt;=F$55),F$56,R692)</f>
        <v>0</v>
      </c>
      <c r="T692" s="39">
        <f>IF(AND(Eingabe!$B$37&gt;5,$M692&lt;=G$55),G$56,S692)</f>
        <v>0</v>
      </c>
      <c r="U692" s="17">
        <f t="shared" si="95"/>
        <v>43.322958509910158</v>
      </c>
      <c r="V692" s="17">
        <f t="shared" si="98"/>
        <v>43.322958509907522</v>
      </c>
      <c r="W692" s="17">
        <f t="shared" si="96"/>
        <v>4.3322958509910157</v>
      </c>
      <c r="X692" s="17">
        <f t="shared" si="97"/>
        <v>43.322958509910158</v>
      </c>
    </row>
    <row r="693" spans="11:24" x14ac:dyDescent="0.25">
      <c r="K693" s="70">
        <v>6840</v>
      </c>
      <c r="L693" s="39">
        <f t="shared" si="92"/>
        <v>6840</v>
      </c>
      <c r="M693" s="72">
        <f t="shared" si="93"/>
        <v>0.78082191780821919</v>
      </c>
      <c r="N693" s="72">
        <f t="shared" si="94"/>
        <v>7.0851644727301655E-2</v>
      </c>
      <c r="O693" s="39">
        <f t="shared" si="91"/>
        <v>0</v>
      </c>
      <c r="P693" s="39">
        <f>IF(AND(Eingabe!$B$37&gt;1,$M693&lt;=C$55),C$56,O693)</f>
        <v>0</v>
      </c>
      <c r="Q693" s="39">
        <f>IF(AND(Eingabe!$B$37&gt;2,$M693&lt;=D$55),D$56,P693)</f>
        <v>0</v>
      </c>
      <c r="R693" s="39">
        <f>IF(AND(Eingabe!$B$37&gt;3,$M693&lt;=E$55),E$56,Q693)</f>
        <v>0</v>
      </c>
      <c r="S693" s="39">
        <f>IF(AND(Eingabe!$B$37&gt;4,$M693&lt;=F$55),F$56,R693)</f>
        <v>0</v>
      </c>
      <c r="T693" s="39">
        <f>IF(AND(Eingabe!$B$37&gt;5,$M693&lt;=G$55),G$56,S693)</f>
        <v>0</v>
      </c>
      <c r="U693" s="17">
        <f t="shared" si="95"/>
        <v>43.190386169382514</v>
      </c>
      <c r="V693" s="17">
        <f t="shared" si="98"/>
        <v>43.190386169384084</v>
      </c>
      <c r="W693" s="17">
        <f t="shared" si="96"/>
        <v>4.3190386169382515</v>
      </c>
      <c r="X693" s="17">
        <f t="shared" si="97"/>
        <v>43.190386169382514</v>
      </c>
    </row>
    <row r="694" spans="11:24" x14ac:dyDescent="0.25">
      <c r="K694" s="70">
        <v>6850</v>
      </c>
      <c r="L694" s="39">
        <f t="shared" si="92"/>
        <v>6850</v>
      </c>
      <c r="M694" s="72">
        <f t="shared" si="93"/>
        <v>0.78196347031963476</v>
      </c>
      <c r="N694" s="72">
        <f t="shared" si="94"/>
        <v>7.0634433420486142E-2</v>
      </c>
      <c r="O694" s="39">
        <f t="shared" si="91"/>
        <v>0</v>
      </c>
      <c r="P694" s="39">
        <f>IF(AND(Eingabe!$B$37&gt;1,$M694&lt;=C$55),C$56,O694)</f>
        <v>0</v>
      </c>
      <c r="Q694" s="39">
        <f>IF(AND(Eingabe!$B$37&gt;2,$M694&lt;=D$55),D$56,P694)</f>
        <v>0</v>
      </c>
      <c r="R694" s="39">
        <f>IF(AND(Eingabe!$B$37&gt;3,$M694&lt;=E$55),E$56,Q694)</f>
        <v>0</v>
      </c>
      <c r="S694" s="39">
        <f>IF(AND(Eingabe!$B$37&gt;4,$M694&lt;=F$55),F$56,R694)</f>
        <v>0</v>
      </c>
      <c r="T694" s="39">
        <f>IF(AND(Eingabe!$B$37&gt;5,$M694&lt;=G$55),G$56,S694)</f>
        <v>0</v>
      </c>
      <c r="U694" s="17">
        <f t="shared" si="95"/>
        <v>43.057976537145663</v>
      </c>
      <c r="V694" s="17">
        <f t="shared" si="98"/>
        <v>43.057976537147233</v>
      </c>
      <c r="W694" s="17">
        <f t="shared" si="96"/>
        <v>4.3057976537145661</v>
      </c>
      <c r="X694" s="17">
        <f t="shared" si="97"/>
        <v>43.057976537145663</v>
      </c>
    </row>
    <row r="695" spans="11:24" x14ac:dyDescent="0.25">
      <c r="K695" s="70">
        <v>6860</v>
      </c>
      <c r="L695" s="39">
        <f t="shared" si="92"/>
        <v>6860</v>
      </c>
      <c r="M695" s="72">
        <f t="shared" si="93"/>
        <v>0.78310502283105021</v>
      </c>
      <c r="N695" s="72">
        <f t="shared" si="94"/>
        <v>7.0417488311865561E-2</v>
      </c>
      <c r="O695" s="39">
        <f t="shared" si="91"/>
        <v>0</v>
      </c>
      <c r="P695" s="39">
        <f>IF(AND(Eingabe!$B$37&gt;1,$M695&lt;=C$55),C$56,O695)</f>
        <v>0</v>
      </c>
      <c r="Q695" s="39">
        <f>IF(AND(Eingabe!$B$37&gt;2,$M695&lt;=D$55),D$56,P695)</f>
        <v>0</v>
      </c>
      <c r="R695" s="39">
        <f>IF(AND(Eingabe!$B$37&gt;3,$M695&lt;=E$55),E$56,Q695)</f>
        <v>0</v>
      </c>
      <c r="S695" s="39">
        <f>IF(AND(Eingabe!$B$37&gt;4,$M695&lt;=F$55),F$56,R695)</f>
        <v>0</v>
      </c>
      <c r="T695" s="39">
        <f>IF(AND(Eingabe!$B$37&gt;5,$M695&lt;=G$55),G$56,S695)</f>
        <v>0</v>
      </c>
      <c r="U695" s="17">
        <f t="shared" si="95"/>
        <v>42.925729176411203</v>
      </c>
      <c r="V695" s="17">
        <f t="shared" si="98"/>
        <v>42.925729176408595</v>
      </c>
      <c r="W695" s="17">
        <f t="shared" si="96"/>
        <v>4.2925729176411203</v>
      </c>
      <c r="X695" s="17">
        <f t="shared" si="97"/>
        <v>42.925729176411203</v>
      </c>
    </row>
    <row r="696" spans="11:24" x14ac:dyDescent="0.25">
      <c r="K696" s="70">
        <v>6870</v>
      </c>
      <c r="L696" s="39">
        <f t="shared" si="92"/>
        <v>6870</v>
      </c>
      <c r="M696" s="72">
        <f t="shared" si="93"/>
        <v>0.78424657534246578</v>
      </c>
      <c r="N696" s="72">
        <f t="shared" si="94"/>
        <v>7.0200808687875593E-2</v>
      </c>
      <c r="O696" s="39">
        <f t="shared" si="91"/>
        <v>0</v>
      </c>
      <c r="P696" s="39">
        <f>IF(AND(Eingabe!$B$37&gt;1,$M696&lt;=C$55),C$56,O696)</f>
        <v>0</v>
      </c>
      <c r="Q696" s="39">
        <f>IF(AND(Eingabe!$B$37&gt;2,$M696&lt;=D$55),D$56,P696)</f>
        <v>0</v>
      </c>
      <c r="R696" s="39">
        <f>IF(AND(Eingabe!$B$37&gt;3,$M696&lt;=E$55),E$56,Q696)</f>
        <v>0</v>
      </c>
      <c r="S696" s="39">
        <f>IF(AND(Eingabe!$B$37&gt;4,$M696&lt;=F$55),F$56,R696)</f>
        <v>0</v>
      </c>
      <c r="T696" s="39">
        <f>IF(AND(Eingabe!$B$37&gt;5,$M696&lt;=G$55),G$56,S696)</f>
        <v>0</v>
      </c>
      <c r="U696" s="17">
        <f t="shared" si="95"/>
        <v>42.793643652198135</v>
      </c>
      <c r="V696" s="17">
        <f t="shared" si="98"/>
        <v>42.793643652199691</v>
      </c>
      <c r="W696" s="17">
        <f t="shared" si="96"/>
        <v>4.2793643652198137</v>
      </c>
      <c r="X696" s="17">
        <f t="shared" si="97"/>
        <v>42.793643652198135</v>
      </c>
    </row>
    <row r="697" spans="11:24" x14ac:dyDescent="0.25">
      <c r="K697" s="70">
        <v>6880</v>
      </c>
      <c r="L697" s="39">
        <f t="shared" si="92"/>
        <v>6880</v>
      </c>
      <c r="M697" s="72">
        <f t="shared" si="93"/>
        <v>0.78538812785388123</v>
      </c>
      <c r="N697" s="72">
        <f t="shared" si="94"/>
        <v>6.9984393837899672E-2</v>
      </c>
      <c r="O697" s="39">
        <f t="shared" si="91"/>
        <v>0</v>
      </c>
      <c r="P697" s="39">
        <f>IF(AND(Eingabe!$B$37&gt;1,$M697&lt;=C$55),C$56,O697)</f>
        <v>0</v>
      </c>
      <c r="Q697" s="39">
        <f>IF(AND(Eingabe!$B$37&gt;2,$M697&lt;=D$55),D$56,P697)</f>
        <v>0</v>
      </c>
      <c r="R697" s="39">
        <f>IF(AND(Eingabe!$B$37&gt;3,$M697&lt;=E$55),E$56,Q697)</f>
        <v>0</v>
      </c>
      <c r="S697" s="39">
        <f>IF(AND(Eingabe!$B$37&gt;4,$M697&lt;=F$55),F$56,R697)</f>
        <v>0</v>
      </c>
      <c r="T697" s="39">
        <f>IF(AND(Eingabe!$B$37&gt;5,$M697&lt;=G$55),G$56,S697)</f>
        <v>0</v>
      </c>
      <c r="U697" s="17">
        <f t="shared" si="95"/>
        <v>42.661719531322404</v>
      </c>
      <c r="V697" s="17">
        <f t="shared" si="98"/>
        <v>42.661719531319811</v>
      </c>
      <c r="W697" s="17">
        <f t="shared" si="96"/>
        <v>4.2661719531322406</v>
      </c>
      <c r="X697" s="17">
        <f t="shared" si="97"/>
        <v>42.661719531322404</v>
      </c>
    </row>
    <row r="698" spans="11:24" x14ac:dyDescent="0.25">
      <c r="K698" s="70">
        <v>6890</v>
      </c>
      <c r="L698" s="39">
        <f t="shared" si="92"/>
        <v>6890</v>
      </c>
      <c r="M698" s="72">
        <f t="shared" si="93"/>
        <v>0.7865296803652968</v>
      </c>
      <c r="N698" s="72">
        <f t="shared" si="94"/>
        <v>6.9768243054252665E-2</v>
      </c>
      <c r="O698" s="39">
        <f t="shared" si="91"/>
        <v>0</v>
      </c>
      <c r="P698" s="39">
        <f>IF(AND(Eingabe!$B$37&gt;1,$M698&lt;=C$55),C$56,O698)</f>
        <v>0</v>
      </c>
      <c r="Q698" s="39">
        <f>IF(AND(Eingabe!$B$37&gt;2,$M698&lt;=D$55),D$56,P698)</f>
        <v>0</v>
      </c>
      <c r="R698" s="39">
        <f>IF(AND(Eingabe!$B$37&gt;3,$M698&lt;=E$55),E$56,Q698)</f>
        <v>0</v>
      </c>
      <c r="S698" s="39">
        <f>IF(AND(Eingabe!$B$37&gt;4,$M698&lt;=F$55),F$56,R698)</f>
        <v>0</v>
      </c>
      <c r="T698" s="39">
        <f>IF(AND(Eingabe!$B$37&gt;5,$M698&lt;=G$55),G$56,S698)</f>
        <v>0</v>
      </c>
      <c r="U698" s="17">
        <f t="shared" si="95"/>
        <v>42.529956382386899</v>
      </c>
      <c r="V698" s="17">
        <f t="shared" si="98"/>
        <v>42.529956382388448</v>
      </c>
      <c r="W698" s="17">
        <f t="shared" si="96"/>
        <v>4.2529956382386898</v>
      </c>
      <c r="X698" s="17">
        <f t="shared" si="97"/>
        <v>42.529956382386899</v>
      </c>
    </row>
    <row r="699" spans="11:24" x14ac:dyDescent="0.25">
      <c r="K699" s="70">
        <v>6900</v>
      </c>
      <c r="L699" s="39">
        <f t="shared" si="92"/>
        <v>6900</v>
      </c>
      <c r="M699" s="72">
        <f t="shared" si="93"/>
        <v>0.78767123287671237</v>
      </c>
      <c r="N699" s="72">
        <f t="shared" si="94"/>
        <v>6.9552355632164997E-2</v>
      </c>
      <c r="O699" s="39">
        <f t="shared" si="91"/>
        <v>0</v>
      </c>
      <c r="P699" s="39">
        <f>IF(AND(Eingabe!$B$37&gt;1,$M699&lt;=C$55),C$56,O699)</f>
        <v>0</v>
      </c>
      <c r="Q699" s="39">
        <f>IF(AND(Eingabe!$B$37&gt;2,$M699&lt;=D$55),D$56,P699)</f>
        <v>0</v>
      </c>
      <c r="R699" s="39">
        <f>IF(AND(Eingabe!$B$37&gt;3,$M699&lt;=E$55),E$56,Q699)</f>
        <v>0</v>
      </c>
      <c r="S699" s="39">
        <f>IF(AND(Eingabe!$B$37&gt;4,$M699&lt;=F$55),F$56,R699)</f>
        <v>0</v>
      </c>
      <c r="T699" s="39">
        <f>IF(AND(Eingabe!$B$37&gt;5,$M699&lt;=G$55),G$56,S699)</f>
        <v>0</v>
      </c>
      <c r="U699" s="17">
        <f t="shared" si="95"/>
        <v>42.39835377577181</v>
      </c>
      <c r="V699" s="17">
        <f t="shared" si="98"/>
        <v>42.398353775773359</v>
      </c>
      <c r="W699" s="17">
        <f t="shared" si="96"/>
        <v>4.2398353775771813</v>
      </c>
      <c r="X699" s="17">
        <f t="shared" si="97"/>
        <v>42.39835377577181</v>
      </c>
    </row>
    <row r="700" spans="11:24" x14ac:dyDescent="0.25">
      <c r="K700" s="70">
        <v>6910</v>
      </c>
      <c r="L700" s="39">
        <f t="shared" si="92"/>
        <v>6910</v>
      </c>
      <c r="M700" s="72">
        <f t="shared" si="93"/>
        <v>0.78881278538812782</v>
      </c>
      <c r="N700" s="72">
        <f t="shared" si="94"/>
        <v>6.9336730869766106E-2</v>
      </c>
      <c r="O700" s="39">
        <f t="shared" si="91"/>
        <v>0</v>
      </c>
      <c r="P700" s="39">
        <f>IF(AND(Eingabe!$B$37&gt;1,$M700&lt;=C$55),C$56,O700)</f>
        <v>0</v>
      </c>
      <c r="Q700" s="39">
        <f>IF(AND(Eingabe!$B$37&gt;2,$M700&lt;=D$55),D$56,P700)</f>
        <v>0</v>
      </c>
      <c r="R700" s="39">
        <f>IF(AND(Eingabe!$B$37&gt;3,$M700&lt;=E$55),E$56,Q700)</f>
        <v>0</v>
      </c>
      <c r="S700" s="39">
        <f>IF(AND(Eingabe!$B$37&gt;4,$M700&lt;=F$55),F$56,R700)</f>
        <v>0</v>
      </c>
      <c r="T700" s="39">
        <f>IF(AND(Eingabe!$B$37&gt;5,$M700&lt;=G$55),G$56,S700)</f>
        <v>0</v>
      </c>
      <c r="U700" s="17">
        <f t="shared" si="95"/>
        <v>42.266911283624545</v>
      </c>
      <c r="V700" s="17">
        <f t="shared" si="98"/>
        <v>42.26691128362198</v>
      </c>
      <c r="W700" s="17">
        <f t="shared" si="96"/>
        <v>4.2266911283624546</v>
      </c>
      <c r="X700" s="17">
        <f t="shared" si="97"/>
        <v>42.266911283624545</v>
      </c>
    </row>
    <row r="701" spans="11:24" x14ac:dyDescent="0.25">
      <c r="K701" s="70">
        <v>6920</v>
      </c>
      <c r="L701" s="39">
        <f t="shared" si="92"/>
        <v>6920</v>
      </c>
      <c r="M701" s="72">
        <f t="shared" si="93"/>
        <v>0.78995433789954339</v>
      </c>
      <c r="N701" s="72">
        <f t="shared" si="94"/>
        <v>6.9121368068068123E-2</v>
      </c>
      <c r="O701" s="39">
        <f t="shared" si="91"/>
        <v>0</v>
      </c>
      <c r="P701" s="39">
        <f>IF(AND(Eingabe!$B$37&gt;1,$M701&lt;=C$55),C$56,O701)</f>
        <v>0</v>
      </c>
      <c r="Q701" s="39">
        <f>IF(AND(Eingabe!$B$37&gt;2,$M701&lt;=D$55),D$56,P701)</f>
        <v>0</v>
      </c>
      <c r="R701" s="39">
        <f>IF(AND(Eingabe!$B$37&gt;3,$M701&lt;=E$55),E$56,Q701)</f>
        <v>0</v>
      </c>
      <c r="S701" s="39">
        <f>IF(AND(Eingabe!$B$37&gt;4,$M701&lt;=F$55),F$56,R701)</f>
        <v>0</v>
      </c>
      <c r="T701" s="39">
        <f>IF(AND(Eingabe!$B$37&gt;5,$M701&lt;=G$55),G$56,S701)</f>
        <v>0</v>
      </c>
      <c r="U701" s="17">
        <f t="shared" si="95"/>
        <v>42.135628479849743</v>
      </c>
      <c r="V701" s="17">
        <f t="shared" si="98"/>
        <v>42.135628479851285</v>
      </c>
      <c r="W701" s="17">
        <f t="shared" si="96"/>
        <v>4.2135628479849743</v>
      </c>
      <c r="X701" s="17">
        <f t="shared" si="97"/>
        <v>42.135628479849743</v>
      </c>
    </row>
    <row r="702" spans="11:24" x14ac:dyDescent="0.25">
      <c r="K702" s="70">
        <v>6930</v>
      </c>
      <c r="L702" s="39">
        <f t="shared" si="92"/>
        <v>6930</v>
      </c>
      <c r="M702" s="72">
        <f t="shared" si="93"/>
        <v>0.79109589041095896</v>
      </c>
      <c r="N702" s="72">
        <f t="shared" si="94"/>
        <v>6.8906266530950333E-2</v>
      </c>
      <c r="O702" s="39">
        <f t="shared" si="91"/>
        <v>0</v>
      </c>
      <c r="P702" s="39">
        <f>IF(AND(Eingabe!$B$37&gt;1,$M702&lt;=C$55),C$56,O702)</f>
        <v>0</v>
      </c>
      <c r="Q702" s="39">
        <f>IF(AND(Eingabe!$B$37&gt;2,$M702&lt;=D$55),D$56,P702)</f>
        <v>0</v>
      </c>
      <c r="R702" s="39">
        <f>IF(AND(Eingabe!$B$37&gt;3,$M702&lt;=E$55),E$56,Q702)</f>
        <v>0</v>
      </c>
      <c r="S702" s="39">
        <f>IF(AND(Eingabe!$B$37&gt;4,$M702&lt;=F$55),F$56,R702)</f>
        <v>0</v>
      </c>
      <c r="T702" s="39">
        <f>IF(AND(Eingabe!$B$37&gt;5,$M702&lt;=G$55),G$56,S702)</f>
        <v>0</v>
      </c>
      <c r="U702" s="17">
        <f t="shared" si="95"/>
        <v>42.004504940099856</v>
      </c>
      <c r="V702" s="17">
        <f t="shared" si="98"/>
        <v>42.004504940101391</v>
      </c>
      <c r="W702" s="17">
        <f t="shared" si="96"/>
        <v>4.2004504940099858</v>
      </c>
      <c r="X702" s="17">
        <f t="shared" si="97"/>
        <v>42.004504940099856</v>
      </c>
    </row>
    <row r="703" spans="11:24" x14ac:dyDescent="0.25">
      <c r="K703" s="70">
        <v>6940</v>
      </c>
      <c r="L703" s="39">
        <f t="shared" si="92"/>
        <v>6940</v>
      </c>
      <c r="M703" s="72">
        <f t="shared" si="93"/>
        <v>0.79223744292237441</v>
      </c>
      <c r="N703" s="72">
        <f t="shared" si="94"/>
        <v>6.8691425565142961E-2</v>
      </c>
      <c r="O703" s="39">
        <f t="shared" si="91"/>
        <v>0</v>
      </c>
      <c r="P703" s="39">
        <f>IF(AND(Eingabe!$B$37&gt;1,$M703&lt;=C$55),C$56,O703)</f>
        <v>0</v>
      </c>
      <c r="Q703" s="39">
        <f>IF(AND(Eingabe!$B$37&gt;2,$M703&lt;=D$55),D$56,P703)</f>
        <v>0</v>
      </c>
      <c r="R703" s="39">
        <f>IF(AND(Eingabe!$B$37&gt;3,$M703&lt;=E$55),E$56,Q703)</f>
        <v>0</v>
      </c>
      <c r="S703" s="39">
        <f>IF(AND(Eingabe!$B$37&gt;4,$M703&lt;=F$55),F$56,R703)</f>
        <v>0</v>
      </c>
      <c r="T703" s="39">
        <f>IF(AND(Eingabe!$B$37&gt;5,$M703&lt;=G$55),G$56,S703)</f>
        <v>0</v>
      </c>
      <c r="U703" s="17">
        <f t="shared" si="95"/>
        <v>41.873540241765227</v>
      </c>
      <c r="V703" s="17">
        <f t="shared" si="98"/>
        <v>41.873540241762683</v>
      </c>
      <c r="W703" s="17">
        <f t="shared" si="96"/>
        <v>4.187354024176523</v>
      </c>
      <c r="X703" s="17">
        <f t="shared" si="97"/>
        <v>41.873540241765227</v>
      </c>
    </row>
    <row r="704" spans="11:24" x14ac:dyDescent="0.25">
      <c r="K704" s="70">
        <v>6950</v>
      </c>
      <c r="L704" s="39">
        <f t="shared" si="92"/>
        <v>6950</v>
      </c>
      <c r="M704" s="72">
        <f t="shared" si="93"/>
        <v>0.79337899543378998</v>
      </c>
      <c r="N704" s="72">
        <f t="shared" si="94"/>
        <v>6.8476844480211518E-2</v>
      </c>
      <c r="O704" s="39">
        <f t="shared" si="91"/>
        <v>0</v>
      </c>
      <c r="P704" s="39">
        <f>IF(AND(Eingabe!$B$37&gt;1,$M704&lt;=C$55),C$56,O704)</f>
        <v>0</v>
      </c>
      <c r="Q704" s="39">
        <f>IF(AND(Eingabe!$B$37&gt;2,$M704&lt;=D$55),D$56,P704)</f>
        <v>0</v>
      </c>
      <c r="R704" s="39">
        <f>IF(AND(Eingabe!$B$37&gt;3,$M704&lt;=E$55),E$56,Q704)</f>
        <v>0</v>
      </c>
      <c r="S704" s="39">
        <f>IF(AND(Eingabe!$B$37&gt;4,$M704&lt;=F$55),F$56,R704)</f>
        <v>0</v>
      </c>
      <c r="T704" s="39">
        <f>IF(AND(Eingabe!$B$37&gt;5,$M704&lt;=G$55),G$56,S704)</f>
        <v>0</v>
      </c>
      <c r="U704" s="17">
        <f t="shared" si="95"/>
        <v>41.742733963964554</v>
      </c>
      <c r="V704" s="17">
        <f t="shared" si="98"/>
        <v>41.742733963966081</v>
      </c>
      <c r="W704" s="17">
        <f t="shared" si="96"/>
        <v>4.1742733963964556</v>
      </c>
      <c r="X704" s="17">
        <f t="shared" si="97"/>
        <v>41.742733963964554</v>
      </c>
    </row>
    <row r="705" spans="11:24" x14ac:dyDescent="0.25">
      <c r="K705" s="70">
        <v>6960</v>
      </c>
      <c r="L705" s="39">
        <f t="shared" si="92"/>
        <v>6960</v>
      </c>
      <c r="M705" s="72">
        <f t="shared" si="93"/>
        <v>0.79452054794520544</v>
      </c>
      <c r="N705" s="72">
        <f t="shared" si="94"/>
        <v>6.8262522588541152E-2</v>
      </c>
      <c r="O705" s="39">
        <f t="shared" si="91"/>
        <v>0</v>
      </c>
      <c r="P705" s="39">
        <f>IF(AND(Eingabe!$B$37&gt;1,$M705&lt;=C$55),C$56,O705)</f>
        <v>0</v>
      </c>
      <c r="Q705" s="39">
        <f>IF(AND(Eingabe!$B$37&gt;2,$M705&lt;=D$55),D$56,P705)</f>
        <v>0</v>
      </c>
      <c r="R705" s="39">
        <f>IF(AND(Eingabe!$B$37&gt;3,$M705&lt;=E$55),E$56,Q705)</f>
        <v>0</v>
      </c>
      <c r="S705" s="39">
        <f>IF(AND(Eingabe!$B$37&gt;4,$M705&lt;=F$55),F$56,R705)</f>
        <v>0</v>
      </c>
      <c r="T705" s="39">
        <f>IF(AND(Eingabe!$B$37&gt;5,$M705&lt;=G$55),G$56,S705)</f>
        <v>0</v>
      </c>
      <c r="U705" s="17">
        <f t="shared" si="95"/>
        <v>41.612085687535362</v>
      </c>
      <c r="V705" s="17">
        <f t="shared" si="98"/>
        <v>41.612085687532833</v>
      </c>
      <c r="W705" s="17">
        <f t="shared" si="96"/>
        <v>4.1612085687535361</v>
      </c>
      <c r="X705" s="17">
        <f t="shared" si="97"/>
        <v>41.612085687535362</v>
      </c>
    </row>
    <row r="706" spans="11:24" x14ac:dyDescent="0.25">
      <c r="K706" s="70">
        <v>6970</v>
      </c>
      <c r="L706" s="39">
        <f t="shared" si="92"/>
        <v>6970</v>
      </c>
      <c r="M706" s="72">
        <f t="shared" si="93"/>
        <v>0.795662100456621</v>
      </c>
      <c r="N706" s="72">
        <f t="shared" si="94"/>
        <v>6.804845920532121E-2</v>
      </c>
      <c r="O706" s="39">
        <f t="shared" si="91"/>
        <v>0</v>
      </c>
      <c r="P706" s="39">
        <f>IF(AND(Eingabe!$B$37&gt;1,$M706&lt;=C$55),C$56,O706)</f>
        <v>0</v>
      </c>
      <c r="Q706" s="39">
        <f>IF(AND(Eingabe!$B$37&gt;2,$M706&lt;=D$55),D$56,P706)</f>
        <v>0</v>
      </c>
      <c r="R706" s="39">
        <f>IF(AND(Eingabe!$B$37&gt;3,$M706&lt;=E$55),E$56,Q706)</f>
        <v>0</v>
      </c>
      <c r="S706" s="39">
        <f>IF(AND(Eingabe!$B$37&gt;4,$M706&lt;=F$55),F$56,R706)</f>
        <v>0</v>
      </c>
      <c r="T706" s="39">
        <f>IF(AND(Eingabe!$B$37&gt;5,$M706&lt;=G$55),G$56,S706)</f>
        <v>0</v>
      </c>
      <c r="U706" s="17">
        <f t="shared" si="95"/>
        <v>41.481594995024579</v>
      </c>
      <c r="V706" s="17">
        <f t="shared" si="98"/>
        <v>41.481594995026086</v>
      </c>
      <c r="W706" s="17">
        <f t="shared" si="96"/>
        <v>4.1481594995024578</v>
      </c>
      <c r="X706" s="17">
        <f t="shared" si="97"/>
        <v>41.481594995024579</v>
      </c>
    </row>
    <row r="707" spans="11:24" x14ac:dyDescent="0.25">
      <c r="K707" s="70">
        <v>6980</v>
      </c>
      <c r="L707" s="39">
        <f t="shared" si="92"/>
        <v>6980</v>
      </c>
      <c r="M707" s="72">
        <f t="shared" si="93"/>
        <v>0.79680365296803657</v>
      </c>
      <c r="N707" s="72">
        <f t="shared" si="94"/>
        <v>6.7834653648529808E-2</v>
      </c>
      <c r="O707" s="39">
        <f t="shared" si="91"/>
        <v>0</v>
      </c>
      <c r="P707" s="39">
        <f>IF(AND(Eingabe!$B$37&gt;1,$M707&lt;=C$55),C$56,O707)</f>
        <v>0</v>
      </c>
      <c r="Q707" s="39">
        <f>IF(AND(Eingabe!$B$37&gt;2,$M707&lt;=D$55),D$56,P707)</f>
        <v>0</v>
      </c>
      <c r="R707" s="39">
        <f>IF(AND(Eingabe!$B$37&gt;3,$M707&lt;=E$55),E$56,Q707)</f>
        <v>0</v>
      </c>
      <c r="S707" s="39">
        <f>IF(AND(Eingabe!$B$37&gt;4,$M707&lt;=F$55),F$56,R707)</f>
        <v>0</v>
      </c>
      <c r="T707" s="39">
        <f>IF(AND(Eingabe!$B$37&gt;5,$M707&lt;=G$55),G$56,S707)</f>
        <v>0</v>
      </c>
      <c r="U707" s="17">
        <f t="shared" si="95"/>
        <v>41.351261470679134</v>
      </c>
      <c r="V707" s="17">
        <f t="shared" si="98"/>
        <v>41.351261470680633</v>
      </c>
      <c r="W707" s="17">
        <f t="shared" si="96"/>
        <v>4.135126147067913</v>
      </c>
      <c r="X707" s="17">
        <f t="shared" si="97"/>
        <v>41.351261470679134</v>
      </c>
    </row>
    <row r="708" spans="11:24" x14ac:dyDescent="0.25">
      <c r="K708" s="70">
        <v>6990</v>
      </c>
      <c r="L708" s="39">
        <f t="shared" si="92"/>
        <v>6990</v>
      </c>
      <c r="M708" s="72">
        <f t="shared" si="93"/>
        <v>0.79794520547945202</v>
      </c>
      <c r="N708" s="72">
        <f t="shared" si="94"/>
        <v>6.7621105238918067E-2</v>
      </c>
      <c r="O708" s="39">
        <f t="shared" si="91"/>
        <v>0</v>
      </c>
      <c r="P708" s="39">
        <f>IF(AND(Eingabe!$B$37&gt;1,$M708&lt;=C$55),C$56,O708)</f>
        <v>0</v>
      </c>
      <c r="Q708" s="39">
        <f>IF(AND(Eingabe!$B$37&gt;2,$M708&lt;=D$55),D$56,P708)</f>
        <v>0</v>
      </c>
      <c r="R708" s="39">
        <f>IF(AND(Eingabe!$B$37&gt;3,$M708&lt;=E$55),E$56,Q708)</f>
        <v>0</v>
      </c>
      <c r="S708" s="39">
        <f>IF(AND(Eingabe!$B$37&gt;4,$M708&lt;=F$55),F$56,R708)</f>
        <v>0</v>
      </c>
      <c r="T708" s="39">
        <f>IF(AND(Eingabe!$B$37&gt;5,$M708&lt;=G$55),G$56,S708)</f>
        <v>0</v>
      </c>
      <c r="U708" s="17">
        <f t="shared" si="95"/>
        <v>41.221084700436357</v>
      </c>
      <c r="V708" s="17">
        <f t="shared" si="98"/>
        <v>41.221084700433849</v>
      </c>
      <c r="W708" s="17">
        <f t="shared" si="96"/>
        <v>4.1221084700436359</v>
      </c>
      <c r="X708" s="17">
        <f t="shared" si="97"/>
        <v>41.221084700436357</v>
      </c>
    </row>
    <row r="709" spans="11:24" x14ac:dyDescent="0.25">
      <c r="K709" s="70">
        <v>7000</v>
      </c>
      <c r="L709" s="39">
        <f t="shared" si="92"/>
        <v>7000</v>
      </c>
      <c r="M709" s="72">
        <f t="shared" si="93"/>
        <v>0.79908675799086759</v>
      </c>
      <c r="N709" s="72">
        <f t="shared" si="94"/>
        <v>6.7407813299995345E-2</v>
      </c>
      <c r="O709" s="39">
        <f t="shared" si="91"/>
        <v>0</v>
      </c>
      <c r="P709" s="39">
        <f>IF(AND(Eingabe!$B$37&gt;1,$M709&lt;=C$55),C$56,O709)</f>
        <v>0</v>
      </c>
      <c r="Q709" s="39">
        <f>IF(AND(Eingabe!$B$37&gt;2,$M709&lt;=D$55),D$56,P709)</f>
        <v>0</v>
      </c>
      <c r="R709" s="39">
        <f>IF(AND(Eingabe!$B$37&gt;3,$M709&lt;=E$55),E$56,Q709)</f>
        <v>0</v>
      </c>
      <c r="S709" s="39">
        <f>IF(AND(Eingabe!$B$37&gt;4,$M709&lt;=F$55),F$56,R709)</f>
        <v>0</v>
      </c>
      <c r="T709" s="39">
        <f>IF(AND(Eingabe!$B$37&gt;5,$M709&lt;=G$55),G$56,S709)</f>
        <v>0</v>
      </c>
      <c r="U709" s="17">
        <f t="shared" si="95"/>
        <v>41.091064271914973</v>
      </c>
      <c r="V709" s="17">
        <f t="shared" si="98"/>
        <v>41.091064271916466</v>
      </c>
      <c r="W709" s="17">
        <f t="shared" si="96"/>
        <v>4.109106427191497</v>
      </c>
      <c r="X709" s="17">
        <f t="shared" si="97"/>
        <v>41.091064271914973</v>
      </c>
    </row>
    <row r="710" spans="11:24" x14ac:dyDescent="0.25">
      <c r="K710" s="70">
        <v>7010</v>
      </c>
      <c r="L710" s="39">
        <f t="shared" si="92"/>
        <v>7010</v>
      </c>
      <c r="M710" s="72">
        <f t="shared" si="93"/>
        <v>0.80022831050228316</v>
      </c>
      <c r="N710" s="72">
        <f t="shared" si="94"/>
        <v>6.719477715801403E-2</v>
      </c>
      <c r="O710" s="39">
        <f t="shared" si="91"/>
        <v>0</v>
      </c>
      <c r="P710" s="39">
        <f>IF(AND(Eingabe!$B$37&gt;1,$M710&lt;=C$55),C$56,O710)</f>
        <v>0</v>
      </c>
      <c r="Q710" s="39">
        <f>IF(AND(Eingabe!$B$37&gt;2,$M710&lt;=D$55),D$56,P710)</f>
        <v>0</v>
      </c>
      <c r="R710" s="39">
        <f>IF(AND(Eingabe!$B$37&gt;3,$M710&lt;=E$55),E$56,Q710)</f>
        <v>0</v>
      </c>
      <c r="S710" s="39">
        <f>IF(AND(Eingabe!$B$37&gt;4,$M710&lt;=F$55),F$56,R710)</f>
        <v>0</v>
      </c>
      <c r="T710" s="39">
        <f>IF(AND(Eingabe!$B$37&gt;5,$M710&lt;=G$55),G$56,S710)</f>
        <v>0</v>
      </c>
      <c r="U710" s="17">
        <f t="shared" si="95"/>
        <v>40.961199774405813</v>
      </c>
      <c r="V710" s="17">
        <f t="shared" si="98"/>
        <v>40.961199774407305</v>
      </c>
      <c r="W710" s="17">
        <f t="shared" si="96"/>
        <v>4.0961199774405816</v>
      </c>
      <c r="X710" s="17">
        <f t="shared" si="97"/>
        <v>40.961199774405813</v>
      </c>
    </row>
    <row r="711" spans="11:24" x14ac:dyDescent="0.25">
      <c r="K711" s="70">
        <v>7020</v>
      </c>
      <c r="L711" s="39">
        <f t="shared" si="92"/>
        <v>7020</v>
      </c>
      <c r="M711" s="72">
        <f t="shared" si="93"/>
        <v>0.80136986301369861</v>
      </c>
      <c r="N711" s="72">
        <f t="shared" si="94"/>
        <v>6.6981996141954436E-2</v>
      </c>
      <c r="O711" s="39">
        <f t="shared" si="91"/>
        <v>0</v>
      </c>
      <c r="P711" s="39">
        <f>IF(AND(Eingabe!$B$37&gt;1,$M711&lt;=C$55),C$56,O711)</f>
        <v>0</v>
      </c>
      <c r="Q711" s="39">
        <f>IF(AND(Eingabe!$B$37&gt;2,$M711&lt;=D$55),D$56,P711)</f>
        <v>0</v>
      </c>
      <c r="R711" s="39">
        <f>IF(AND(Eingabe!$B$37&gt;3,$M711&lt;=E$55),E$56,Q711)</f>
        <v>0</v>
      </c>
      <c r="S711" s="39">
        <f>IF(AND(Eingabe!$B$37&gt;4,$M711&lt;=F$55),F$56,R711)</f>
        <v>0</v>
      </c>
      <c r="T711" s="39">
        <f>IF(AND(Eingabe!$B$37&gt;5,$M711&lt;=G$55),G$56,S711)</f>
        <v>0</v>
      </c>
      <c r="U711" s="17">
        <f t="shared" si="95"/>
        <v>40.831490798862632</v>
      </c>
      <c r="V711" s="17">
        <f t="shared" si="98"/>
        <v>40.831490798860152</v>
      </c>
      <c r="W711" s="17">
        <f t="shared" si="96"/>
        <v>4.0831490798862635</v>
      </c>
      <c r="X711" s="17">
        <f t="shared" si="97"/>
        <v>40.831490798862632</v>
      </c>
    </row>
    <row r="712" spans="11:24" x14ac:dyDescent="0.25">
      <c r="K712" s="70">
        <v>7030</v>
      </c>
      <c r="L712" s="39">
        <f t="shared" si="92"/>
        <v>7030</v>
      </c>
      <c r="M712" s="72">
        <f t="shared" si="93"/>
        <v>0.80251141552511418</v>
      </c>
      <c r="N712" s="72">
        <f t="shared" si="94"/>
        <v>6.6769469583509822E-2</v>
      </c>
      <c r="O712" s="39">
        <f t="shared" si="91"/>
        <v>0</v>
      </c>
      <c r="P712" s="39">
        <f>IF(AND(Eingabe!$B$37&gt;1,$M712&lt;=C$55),C$56,O712)</f>
        <v>0</v>
      </c>
      <c r="Q712" s="39">
        <f>IF(AND(Eingabe!$B$37&gt;2,$M712&lt;=D$55),D$56,P712)</f>
        <v>0</v>
      </c>
      <c r="R712" s="39">
        <f>IF(AND(Eingabe!$B$37&gt;3,$M712&lt;=E$55),E$56,Q712)</f>
        <v>0</v>
      </c>
      <c r="S712" s="39">
        <f>IF(AND(Eingabe!$B$37&gt;4,$M712&lt;=F$55),F$56,R712)</f>
        <v>0</v>
      </c>
      <c r="T712" s="39">
        <f>IF(AND(Eingabe!$B$37&gt;5,$M712&lt;=G$55),G$56,S712)</f>
        <v>0</v>
      </c>
      <c r="U712" s="17">
        <f t="shared" si="95"/>
        <v>40.701936937892981</v>
      </c>
      <c r="V712" s="17">
        <f t="shared" si="98"/>
        <v>40.701936937894459</v>
      </c>
      <c r="W712" s="17">
        <f t="shared" si="96"/>
        <v>4.0701936937892977</v>
      </c>
      <c r="X712" s="17">
        <f t="shared" si="97"/>
        <v>40.701936937892981</v>
      </c>
    </row>
    <row r="713" spans="11:24" x14ac:dyDescent="0.25">
      <c r="K713" s="70">
        <v>7040</v>
      </c>
      <c r="L713" s="39">
        <f t="shared" si="92"/>
        <v>7040</v>
      </c>
      <c r="M713" s="72">
        <f t="shared" si="93"/>
        <v>0.80365296803652964</v>
      </c>
      <c r="N713" s="72">
        <f t="shared" si="94"/>
        <v>6.655719681707184E-2</v>
      </c>
      <c r="O713" s="39">
        <f t="shared" ref="O713:O776" si="99">IF(K713&lt;$B$51,$B$57,0)</f>
        <v>0</v>
      </c>
      <c r="P713" s="39">
        <f>IF(AND(Eingabe!$B$37&gt;1,$M713&lt;=C$55),C$56,O713)</f>
        <v>0</v>
      </c>
      <c r="Q713" s="39">
        <f>IF(AND(Eingabe!$B$37&gt;2,$M713&lt;=D$55),D$56,P713)</f>
        <v>0</v>
      </c>
      <c r="R713" s="39">
        <f>IF(AND(Eingabe!$B$37&gt;3,$M713&lt;=E$55),E$56,Q713)</f>
        <v>0</v>
      </c>
      <c r="S713" s="39">
        <f>IF(AND(Eingabe!$B$37&gt;4,$M713&lt;=F$55),F$56,R713)</f>
        <v>0</v>
      </c>
      <c r="T713" s="39">
        <f>IF(AND(Eingabe!$B$37&gt;5,$M713&lt;=G$55),G$56,S713)</f>
        <v>0</v>
      </c>
      <c r="U713" s="17">
        <f t="shared" si="95"/>
        <v>40.572537785749276</v>
      </c>
      <c r="V713" s="17">
        <f t="shared" si="98"/>
        <v>40.57253778574681</v>
      </c>
      <c r="W713" s="17">
        <f t="shared" si="96"/>
        <v>4.0572537785749274</v>
      </c>
      <c r="X713" s="17">
        <f t="shared" si="97"/>
        <v>40.572537785749276</v>
      </c>
    </row>
    <row r="714" spans="11:24" x14ac:dyDescent="0.25">
      <c r="K714" s="70">
        <v>7050</v>
      </c>
      <c r="L714" s="39">
        <f t="shared" ref="L714:L777" si="100">IF(K714&gt;$B$10,$B$10,K714)</f>
        <v>7050</v>
      </c>
      <c r="M714" s="72">
        <f t="shared" ref="M714:M777" si="101">L714/$B$10</f>
        <v>0.8047945205479452</v>
      </c>
      <c r="N714" s="72">
        <f t="shared" ref="N714:N777" si="102">IF(M714=1,0,1-$G$11*M714^$G$10)</f>
        <v>6.6345177179715664E-2</v>
      </c>
      <c r="O714" s="39">
        <f t="shared" si="99"/>
        <v>0</v>
      </c>
      <c r="P714" s="39">
        <f>IF(AND(Eingabe!$B$37&gt;1,$M714&lt;=C$55),C$56,O714)</f>
        <v>0</v>
      </c>
      <c r="Q714" s="39">
        <f>IF(AND(Eingabe!$B$37&gt;2,$M714&lt;=D$55),D$56,P714)</f>
        <v>0</v>
      </c>
      <c r="R714" s="39">
        <f>IF(AND(Eingabe!$B$37&gt;3,$M714&lt;=E$55),E$56,Q714)</f>
        <v>0</v>
      </c>
      <c r="S714" s="39">
        <f>IF(AND(Eingabe!$B$37&gt;4,$M714&lt;=F$55),F$56,R714)</f>
        <v>0</v>
      </c>
      <c r="T714" s="39">
        <f>IF(AND(Eingabe!$B$37&gt;5,$M714&lt;=G$55),G$56,S714)</f>
        <v>0</v>
      </c>
      <c r="U714" s="17">
        <f t="shared" ref="U714:U777" si="103">N714*$B$8*10</f>
        <v>40.443292938319821</v>
      </c>
      <c r="V714" s="17">
        <f t="shared" si="98"/>
        <v>40.443292938321299</v>
      </c>
      <c r="W714" s="17">
        <f t="shared" ref="W714:W777" si="104">N714*$B$8</f>
        <v>4.0443292938319821</v>
      </c>
      <c r="X714" s="17">
        <f t="shared" ref="X714:X777" si="105">W714*10</f>
        <v>40.443292938319821</v>
      </c>
    </row>
    <row r="715" spans="11:24" x14ac:dyDescent="0.25">
      <c r="K715" s="70">
        <v>7060</v>
      </c>
      <c r="L715" s="39">
        <f t="shared" si="100"/>
        <v>7060</v>
      </c>
      <c r="M715" s="72">
        <f t="shared" si="101"/>
        <v>0.80593607305936077</v>
      </c>
      <c r="N715" s="72">
        <f t="shared" si="102"/>
        <v>6.6133410011185223E-2</v>
      </c>
      <c r="O715" s="39">
        <f t="shared" si="99"/>
        <v>0</v>
      </c>
      <c r="P715" s="39">
        <f>IF(AND(Eingabe!$B$37&gt;1,$M715&lt;=C$55),C$56,O715)</f>
        <v>0</v>
      </c>
      <c r="Q715" s="39">
        <f>IF(AND(Eingabe!$B$37&gt;2,$M715&lt;=D$55),D$56,P715)</f>
        <v>0</v>
      </c>
      <c r="R715" s="39">
        <f>IF(AND(Eingabe!$B$37&gt;3,$M715&lt;=E$55),E$56,Q715)</f>
        <v>0</v>
      </c>
      <c r="S715" s="39">
        <f>IF(AND(Eingabe!$B$37&gt;4,$M715&lt;=F$55),F$56,R715)</f>
        <v>0</v>
      </c>
      <c r="T715" s="39">
        <f>IF(AND(Eingabe!$B$37&gt;5,$M715&lt;=G$55),G$56,S715)</f>
        <v>0</v>
      </c>
      <c r="U715" s="17">
        <f t="shared" si="103"/>
        <v>40.314201993119752</v>
      </c>
      <c r="V715" s="17">
        <f t="shared" ref="V715:V778" si="106">(M715-M714)*$B$10*N715*$B$8</f>
        <v>40.31420199312123</v>
      </c>
      <c r="W715" s="17">
        <f t="shared" si="104"/>
        <v>4.0314201993119756</v>
      </c>
      <c r="X715" s="17">
        <f t="shared" si="105"/>
        <v>40.314201993119752</v>
      </c>
    </row>
    <row r="716" spans="11:24" x14ac:dyDescent="0.25">
      <c r="K716" s="70">
        <v>7070</v>
      </c>
      <c r="L716" s="39">
        <f t="shared" si="100"/>
        <v>7070</v>
      </c>
      <c r="M716" s="72">
        <f t="shared" si="101"/>
        <v>0.80707762557077622</v>
      </c>
      <c r="N716" s="72">
        <f t="shared" si="102"/>
        <v>6.5921894653878987E-2</v>
      </c>
      <c r="O716" s="39">
        <f t="shared" si="99"/>
        <v>0</v>
      </c>
      <c r="P716" s="39">
        <f>IF(AND(Eingabe!$B$37&gt;1,$M716&lt;=C$55),C$56,O716)</f>
        <v>0</v>
      </c>
      <c r="Q716" s="39">
        <f>IF(AND(Eingabe!$B$37&gt;2,$M716&lt;=D$55),D$56,P716)</f>
        <v>0</v>
      </c>
      <c r="R716" s="39">
        <f>IF(AND(Eingabe!$B$37&gt;3,$M716&lt;=E$55),E$56,Q716)</f>
        <v>0</v>
      </c>
      <c r="S716" s="39">
        <f>IF(AND(Eingabe!$B$37&gt;4,$M716&lt;=F$55),F$56,R716)</f>
        <v>0</v>
      </c>
      <c r="T716" s="39">
        <f>IF(AND(Eingabe!$B$37&gt;5,$M716&lt;=G$55),G$56,S716)</f>
        <v>0</v>
      </c>
      <c r="U716" s="17">
        <f t="shared" si="103"/>
        <v>40.185264549282394</v>
      </c>
      <c r="V716" s="17">
        <f t="shared" si="106"/>
        <v>40.185264549279957</v>
      </c>
      <c r="W716" s="17">
        <f t="shared" si="104"/>
        <v>4.0185264549282396</v>
      </c>
      <c r="X716" s="17">
        <f t="shared" si="105"/>
        <v>40.185264549282394</v>
      </c>
    </row>
    <row r="717" spans="11:24" x14ac:dyDescent="0.25">
      <c r="K717" s="70">
        <v>7080</v>
      </c>
      <c r="L717" s="39">
        <f t="shared" si="100"/>
        <v>7080</v>
      </c>
      <c r="M717" s="72">
        <f t="shared" si="101"/>
        <v>0.80821917808219179</v>
      </c>
      <c r="N717" s="72">
        <f t="shared" si="102"/>
        <v>6.5710630452835539E-2</v>
      </c>
      <c r="O717" s="39">
        <f t="shared" si="99"/>
        <v>0</v>
      </c>
      <c r="P717" s="39">
        <f>IF(AND(Eingabe!$B$37&gt;1,$M717&lt;=C$55),C$56,O717)</f>
        <v>0</v>
      </c>
      <c r="Q717" s="39">
        <f>IF(AND(Eingabe!$B$37&gt;2,$M717&lt;=D$55),D$56,P717)</f>
        <v>0</v>
      </c>
      <c r="R717" s="39">
        <f>IF(AND(Eingabe!$B$37&gt;3,$M717&lt;=E$55),E$56,Q717)</f>
        <v>0</v>
      </c>
      <c r="S717" s="39">
        <f>IF(AND(Eingabe!$B$37&gt;4,$M717&lt;=F$55),F$56,R717)</f>
        <v>0</v>
      </c>
      <c r="T717" s="39">
        <f>IF(AND(Eingabe!$B$37&gt;5,$M717&lt;=G$55),G$56,S717)</f>
        <v>0</v>
      </c>
      <c r="U717" s="17">
        <f t="shared" si="103"/>
        <v>40.056480207550429</v>
      </c>
      <c r="V717" s="17">
        <f t="shared" si="106"/>
        <v>40.056480207551893</v>
      </c>
      <c r="W717" s="17">
        <f t="shared" si="104"/>
        <v>4.0056480207550429</v>
      </c>
      <c r="X717" s="17">
        <f t="shared" si="105"/>
        <v>40.056480207550429</v>
      </c>
    </row>
    <row r="718" spans="11:24" x14ac:dyDescent="0.25">
      <c r="K718" s="70">
        <v>7090</v>
      </c>
      <c r="L718" s="39">
        <f t="shared" si="100"/>
        <v>7090</v>
      </c>
      <c r="M718" s="72">
        <f t="shared" si="101"/>
        <v>0.80936073059360736</v>
      </c>
      <c r="N718" s="72">
        <f t="shared" si="102"/>
        <v>6.5499616755718693E-2</v>
      </c>
      <c r="O718" s="39">
        <f t="shared" si="99"/>
        <v>0</v>
      </c>
      <c r="P718" s="39">
        <f>IF(AND(Eingabe!$B$37&gt;1,$M718&lt;=C$55),C$56,O718)</f>
        <v>0</v>
      </c>
      <c r="Q718" s="39">
        <f>IF(AND(Eingabe!$B$37&gt;2,$M718&lt;=D$55),D$56,P718)</f>
        <v>0</v>
      </c>
      <c r="R718" s="39">
        <f>IF(AND(Eingabe!$B$37&gt;3,$M718&lt;=E$55),E$56,Q718)</f>
        <v>0</v>
      </c>
      <c r="S718" s="39">
        <f>IF(AND(Eingabe!$B$37&gt;4,$M718&lt;=F$55),F$56,R718)</f>
        <v>0</v>
      </c>
      <c r="T718" s="39">
        <f>IF(AND(Eingabe!$B$37&gt;5,$M718&lt;=G$55),G$56,S718)</f>
        <v>0</v>
      </c>
      <c r="U718" s="17">
        <f t="shared" si="103"/>
        <v>39.927848570266875</v>
      </c>
      <c r="V718" s="17">
        <f t="shared" si="106"/>
        <v>39.927848570268331</v>
      </c>
      <c r="W718" s="17">
        <f t="shared" si="104"/>
        <v>3.9927848570266873</v>
      </c>
      <c r="X718" s="17">
        <f t="shared" si="105"/>
        <v>39.927848570266875</v>
      </c>
    </row>
    <row r="719" spans="11:24" x14ac:dyDescent="0.25">
      <c r="K719" s="70">
        <v>7100</v>
      </c>
      <c r="L719" s="39">
        <f t="shared" si="100"/>
        <v>7100</v>
      </c>
      <c r="M719" s="72">
        <f t="shared" si="101"/>
        <v>0.81050228310502281</v>
      </c>
      <c r="N719" s="72">
        <f t="shared" si="102"/>
        <v>6.5288852912804285E-2</v>
      </c>
      <c r="O719" s="39">
        <f t="shared" si="99"/>
        <v>0</v>
      </c>
      <c r="P719" s="39">
        <f>IF(AND(Eingabe!$B$37&gt;1,$M719&lt;=C$55),C$56,O719)</f>
        <v>0</v>
      </c>
      <c r="Q719" s="39">
        <f>IF(AND(Eingabe!$B$37&gt;2,$M719&lt;=D$55),D$56,P719)</f>
        <v>0</v>
      </c>
      <c r="R719" s="39">
        <f>IF(AND(Eingabe!$B$37&gt;3,$M719&lt;=E$55),E$56,Q719)</f>
        <v>0</v>
      </c>
      <c r="S719" s="39">
        <f>IF(AND(Eingabe!$B$37&gt;4,$M719&lt;=F$55),F$56,R719)</f>
        <v>0</v>
      </c>
      <c r="T719" s="39">
        <f>IF(AND(Eingabe!$B$37&gt;5,$M719&lt;=G$55),G$56,S719)</f>
        <v>0</v>
      </c>
      <c r="U719" s="17">
        <f t="shared" si="103"/>
        <v>39.799369241366996</v>
      </c>
      <c r="V719" s="17">
        <f t="shared" si="106"/>
        <v>39.79936924136458</v>
      </c>
      <c r="W719" s="17">
        <f t="shared" si="104"/>
        <v>3.9799369241366995</v>
      </c>
      <c r="X719" s="17">
        <f t="shared" si="105"/>
        <v>39.799369241366996</v>
      </c>
    </row>
    <row r="720" spans="11:24" x14ac:dyDescent="0.25">
      <c r="K720" s="70">
        <v>7110</v>
      </c>
      <c r="L720" s="39">
        <f t="shared" si="100"/>
        <v>7110</v>
      </c>
      <c r="M720" s="72">
        <f t="shared" si="101"/>
        <v>0.81164383561643838</v>
      </c>
      <c r="N720" s="72">
        <f t="shared" si="102"/>
        <v>6.5078338276965186E-2</v>
      </c>
      <c r="O720" s="39">
        <f t="shared" si="99"/>
        <v>0</v>
      </c>
      <c r="P720" s="39">
        <f>IF(AND(Eingabe!$B$37&gt;1,$M720&lt;=C$55),C$56,O720)</f>
        <v>0</v>
      </c>
      <c r="Q720" s="39">
        <f>IF(AND(Eingabe!$B$37&gt;2,$M720&lt;=D$55),D$56,P720)</f>
        <v>0</v>
      </c>
      <c r="R720" s="39">
        <f>IF(AND(Eingabe!$B$37&gt;3,$M720&lt;=E$55),E$56,Q720)</f>
        <v>0</v>
      </c>
      <c r="S720" s="39">
        <f>IF(AND(Eingabe!$B$37&gt;4,$M720&lt;=F$55),F$56,R720)</f>
        <v>0</v>
      </c>
      <c r="T720" s="39">
        <f>IF(AND(Eingabe!$B$37&gt;5,$M720&lt;=G$55),G$56,S720)</f>
        <v>0</v>
      </c>
      <c r="U720" s="17">
        <f t="shared" si="103"/>
        <v>39.671041826369191</v>
      </c>
      <c r="V720" s="17">
        <f t="shared" si="106"/>
        <v>39.671041826370633</v>
      </c>
      <c r="W720" s="17">
        <f t="shared" si="104"/>
        <v>3.9671041826369189</v>
      </c>
      <c r="X720" s="17">
        <f t="shared" si="105"/>
        <v>39.671041826369191</v>
      </c>
    </row>
    <row r="721" spans="11:24" x14ac:dyDescent="0.25">
      <c r="K721" s="70">
        <v>7120</v>
      </c>
      <c r="L721" s="39">
        <f t="shared" si="100"/>
        <v>7120</v>
      </c>
      <c r="M721" s="72">
        <f t="shared" si="101"/>
        <v>0.81278538812785384</v>
      </c>
      <c r="N721" s="72">
        <f t="shared" si="102"/>
        <v>6.4868072203657867E-2</v>
      </c>
      <c r="O721" s="39">
        <f t="shared" si="99"/>
        <v>0</v>
      </c>
      <c r="P721" s="39">
        <f>IF(AND(Eingabe!$B$37&gt;1,$M721&lt;=C$55),C$56,O721)</f>
        <v>0</v>
      </c>
      <c r="Q721" s="39">
        <f>IF(AND(Eingabe!$B$37&gt;2,$M721&lt;=D$55),D$56,P721)</f>
        <v>0</v>
      </c>
      <c r="R721" s="39">
        <f>IF(AND(Eingabe!$B$37&gt;3,$M721&lt;=E$55),E$56,Q721)</f>
        <v>0</v>
      </c>
      <c r="S721" s="39">
        <f>IF(AND(Eingabe!$B$37&gt;4,$M721&lt;=F$55),F$56,R721)</f>
        <v>0</v>
      </c>
      <c r="T721" s="39">
        <f>IF(AND(Eingabe!$B$37&gt;5,$M721&lt;=G$55),G$56,S721)</f>
        <v>0</v>
      </c>
      <c r="U721" s="17">
        <f t="shared" si="103"/>
        <v>39.54286593236678</v>
      </c>
      <c r="V721" s="17">
        <f t="shared" si="106"/>
        <v>39.542865932364379</v>
      </c>
      <c r="W721" s="17">
        <f t="shared" si="104"/>
        <v>3.9542865932366782</v>
      </c>
      <c r="X721" s="17">
        <f t="shared" si="105"/>
        <v>39.54286593236678</v>
      </c>
    </row>
    <row r="722" spans="11:24" x14ac:dyDescent="0.25">
      <c r="K722" s="70">
        <v>7130</v>
      </c>
      <c r="L722" s="39">
        <f t="shared" si="100"/>
        <v>7130</v>
      </c>
      <c r="M722" s="72">
        <f t="shared" si="101"/>
        <v>0.8139269406392694</v>
      </c>
      <c r="N722" s="72">
        <f t="shared" si="102"/>
        <v>6.4658054050907965E-2</v>
      </c>
      <c r="O722" s="39">
        <f t="shared" si="99"/>
        <v>0</v>
      </c>
      <c r="P722" s="39">
        <f>IF(AND(Eingabe!$B$37&gt;1,$M722&lt;=C$55),C$56,O722)</f>
        <v>0</v>
      </c>
      <c r="Q722" s="39">
        <f>IF(AND(Eingabe!$B$37&gt;2,$M722&lt;=D$55),D$56,P722)</f>
        <v>0</v>
      </c>
      <c r="R722" s="39">
        <f>IF(AND(Eingabe!$B$37&gt;3,$M722&lt;=E$55),E$56,Q722)</f>
        <v>0</v>
      </c>
      <c r="S722" s="39">
        <f>IF(AND(Eingabe!$B$37&gt;4,$M722&lt;=F$55),F$56,R722)</f>
        <v>0</v>
      </c>
      <c r="T722" s="39">
        <f>IF(AND(Eingabe!$B$37&gt;5,$M722&lt;=G$55),G$56,S722)</f>
        <v>0</v>
      </c>
      <c r="U722" s="17">
        <f t="shared" si="103"/>
        <v>39.414841168019244</v>
      </c>
      <c r="V722" s="17">
        <f t="shared" si="106"/>
        <v>39.414841168020672</v>
      </c>
      <c r="W722" s="17">
        <f t="shared" si="104"/>
        <v>3.9414841168019241</v>
      </c>
      <c r="X722" s="17">
        <f t="shared" si="105"/>
        <v>39.414841168019244</v>
      </c>
    </row>
    <row r="723" spans="11:24" x14ac:dyDescent="0.25">
      <c r="K723" s="70">
        <v>7140</v>
      </c>
      <c r="L723" s="39">
        <f t="shared" si="100"/>
        <v>7140</v>
      </c>
      <c r="M723" s="72">
        <f t="shared" si="101"/>
        <v>0.81506849315068497</v>
      </c>
      <c r="N723" s="72">
        <f t="shared" si="102"/>
        <v>6.4448283179296739E-2</v>
      </c>
      <c r="O723" s="39">
        <f t="shared" si="99"/>
        <v>0</v>
      </c>
      <c r="P723" s="39">
        <f>IF(AND(Eingabe!$B$37&gt;1,$M723&lt;=C$55),C$56,O723)</f>
        <v>0</v>
      </c>
      <c r="Q723" s="39">
        <f>IF(AND(Eingabe!$B$37&gt;2,$M723&lt;=D$55),D$56,P723)</f>
        <v>0</v>
      </c>
      <c r="R723" s="39">
        <f>IF(AND(Eingabe!$B$37&gt;3,$M723&lt;=E$55),E$56,Q723)</f>
        <v>0</v>
      </c>
      <c r="S723" s="39">
        <f>IF(AND(Eingabe!$B$37&gt;4,$M723&lt;=F$55),F$56,R723)</f>
        <v>0</v>
      </c>
      <c r="T723" s="39">
        <f>IF(AND(Eingabe!$B$37&gt;5,$M723&lt;=G$55),G$56,S723)</f>
        <v>0</v>
      </c>
      <c r="U723" s="17">
        <f t="shared" si="103"/>
        <v>39.286967143543905</v>
      </c>
      <c r="V723" s="17">
        <f t="shared" si="106"/>
        <v>39.286967143545333</v>
      </c>
      <c r="W723" s="17">
        <f t="shared" si="104"/>
        <v>3.9286967143543903</v>
      </c>
      <c r="X723" s="17">
        <f t="shared" si="105"/>
        <v>39.286967143543905</v>
      </c>
    </row>
    <row r="724" spans="11:24" x14ac:dyDescent="0.25">
      <c r="K724" s="70">
        <v>7150</v>
      </c>
      <c r="L724" s="39">
        <f t="shared" si="100"/>
        <v>7150</v>
      </c>
      <c r="M724" s="72">
        <f t="shared" si="101"/>
        <v>0.81621004566210043</v>
      </c>
      <c r="N724" s="72">
        <f t="shared" si="102"/>
        <v>6.4238758951947417E-2</v>
      </c>
      <c r="O724" s="39">
        <f t="shared" si="99"/>
        <v>0</v>
      </c>
      <c r="P724" s="39">
        <f>IF(AND(Eingabe!$B$37&gt;1,$M724&lt;=C$55),C$56,O724)</f>
        <v>0</v>
      </c>
      <c r="Q724" s="39">
        <f>IF(AND(Eingabe!$B$37&gt;2,$M724&lt;=D$55),D$56,P724)</f>
        <v>0</v>
      </c>
      <c r="R724" s="39">
        <f>IF(AND(Eingabe!$B$37&gt;3,$M724&lt;=E$55),E$56,Q724)</f>
        <v>0</v>
      </c>
      <c r="S724" s="39">
        <f>IF(AND(Eingabe!$B$37&gt;4,$M724&lt;=F$55),F$56,R724)</f>
        <v>0</v>
      </c>
      <c r="T724" s="39">
        <f>IF(AND(Eingabe!$B$37&gt;5,$M724&lt;=G$55),G$56,S724)</f>
        <v>0</v>
      </c>
      <c r="U724" s="17">
        <f t="shared" si="103"/>
        <v>39.159243470707672</v>
      </c>
      <c r="V724" s="17">
        <f t="shared" si="106"/>
        <v>39.159243470705292</v>
      </c>
      <c r="W724" s="17">
        <f t="shared" si="104"/>
        <v>3.9159243470707672</v>
      </c>
      <c r="X724" s="17">
        <f t="shared" si="105"/>
        <v>39.159243470707672</v>
      </c>
    </row>
    <row r="725" spans="11:24" x14ac:dyDescent="0.25">
      <c r="K725" s="70">
        <v>7160</v>
      </c>
      <c r="L725" s="39">
        <f t="shared" si="100"/>
        <v>7160</v>
      </c>
      <c r="M725" s="72">
        <f t="shared" si="101"/>
        <v>0.81735159817351599</v>
      </c>
      <c r="N725" s="72">
        <f t="shared" si="102"/>
        <v>6.4029480734511424E-2</v>
      </c>
      <c r="O725" s="39">
        <f t="shared" si="99"/>
        <v>0</v>
      </c>
      <c r="P725" s="39">
        <f>IF(AND(Eingabe!$B$37&gt;1,$M725&lt;=C$55),C$56,O725)</f>
        <v>0</v>
      </c>
      <c r="Q725" s="39">
        <f>IF(AND(Eingabe!$B$37&gt;2,$M725&lt;=D$55),D$56,P725)</f>
        <v>0</v>
      </c>
      <c r="R725" s="39">
        <f>IF(AND(Eingabe!$B$37&gt;3,$M725&lt;=E$55),E$56,Q725)</f>
        <v>0</v>
      </c>
      <c r="S725" s="39">
        <f>IF(AND(Eingabe!$B$37&gt;4,$M725&lt;=F$55),F$56,R725)</f>
        <v>0</v>
      </c>
      <c r="T725" s="39">
        <f>IF(AND(Eingabe!$B$37&gt;5,$M725&lt;=G$55),G$56,S725)</f>
        <v>0</v>
      </c>
      <c r="U725" s="17">
        <f t="shared" si="103"/>
        <v>39.031669762818609</v>
      </c>
      <c r="V725" s="17">
        <f t="shared" si="106"/>
        <v>39.03166976282003</v>
      </c>
      <c r="W725" s="17">
        <f t="shared" si="104"/>
        <v>3.9031669762818608</v>
      </c>
      <c r="X725" s="17">
        <f t="shared" si="105"/>
        <v>39.031669762818609</v>
      </c>
    </row>
    <row r="726" spans="11:24" x14ac:dyDescent="0.25">
      <c r="K726" s="70">
        <v>7170</v>
      </c>
      <c r="L726" s="39">
        <f t="shared" si="100"/>
        <v>7170</v>
      </c>
      <c r="M726" s="72">
        <f t="shared" si="101"/>
        <v>0.81849315068493156</v>
      </c>
      <c r="N726" s="72">
        <f t="shared" si="102"/>
        <v>6.3820447895154842E-2</v>
      </c>
      <c r="O726" s="39">
        <f t="shared" si="99"/>
        <v>0</v>
      </c>
      <c r="P726" s="39">
        <f>IF(AND(Eingabe!$B$37&gt;1,$M726&lt;=C$55),C$56,O726)</f>
        <v>0</v>
      </c>
      <c r="Q726" s="39">
        <f>IF(AND(Eingabe!$B$37&gt;2,$M726&lt;=D$55),D$56,P726)</f>
        <v>0</v>
      </c>
      <c r="R726" s="39">
        <f>IF(AND(Eingabe!$B$37&gt;3,$M726&lt;=E$55),E$56,Q726)</f>
        <v>0</v>
      </c>
      <c r="S726" s="39">
        <f>IF(AND(Eingabe!$B$37&gt;4,$M726&lt;=F$55),F$56,R726)</f>
        <v>0</v>
      </c>
      <c r="T726" s="39">
        <f>IF(AND(Eingabe!$B$37&gt;5,$M726&lt;=G$55),G$56,S726)</f>
        <v>0</v>
      </c>
      <c r="U726" s="17">
        <f t="shared" si="103"/>
        <v>38.904245634717675</v>
      </c>
      <c r="V726" s="17">
        <f t="shared" si="106"/>
        <v>38.904245634719089</v>
      </c>
      <c r="W726" s="17">
        <f t="shared" si="104"/>
        <v>3.8904245634717678</v>
      </c>
      <c r="X726" s="17">
        <f t="shared" si="105"/>
        <v>38.904245634717675</v>
      </c>
    </row>
    <row r="727" spans="11:24" x14ac:dyDescent="0.25">
      <c r="K727" s="70">
        <v>7180</v>
      </c>
      <c r="L727" s="39">
        <f t="shared" si="100"/>
        <v>7180</v>
      </c>
      <c r="M727" s="72">
        <f t="shared" si="101"/>
        <v>0.81963470319634701</v>
      </c>
      <c r="N727" s="72">
        <f t="shared" si="102"/>
        <v>6.3611659804544751E-2</v>
      </c>
      <c r="O727" s="39">
        <f t="shared" si="99"/>
        <v>0</v>
      </c>
      <c r="P727" s="39">
        <f>IF(AND(Eingabe!$B$37&gt;1,$M727&lt;=C$55),C$56,O727)</f>
        <v>0</v>
      </c>
      <c r="Q727" s="39">
        <f>IF(AND(Eingabe!$B$37&gt;2,$M727&lt;=D$55),D$56,P727)</f>
        <v>0</v>
      </c>
      <c r="R727" s="39">
        <f>IF(AND(Eingabe!$B$37&gt;3,$M727&lt;=E$55),E$56,Q727)</f>
        <v>0</v>
      </c>
      <c r="S727" s="39">
        <f>IF(AND(Eingabe!$B$37&gt;4,$M727&lt;=F$55),F$56,R727)</f>
        <v>0</v>
      </c>
      <c r="T727" s="39">
        <f>IF(AND(Eingabe!$B$37&gt;5,$M727&lt;=G$55),G$56,S727)</f>
        <v>0</v>
      </c>
      <c r="U727" s="17">
        <f t="shared" si="103"/>
        <v>38.776970702770434</v>
      </c>
      <c r="V727" s="17">
        <f t="shared" si="106"/>
        <v>38.776970702768075</v>
      </c>
      <c r="W727" s="17">
        <f t="shared" si="104"/>
        <v>3.8776970702770432</v>
      </c>
      <c r="X727" s="17">
        <f t="shared" si="105"/>
        <v>38.776970702770434</v>
      </c>
    </row>
    <row r="728" spans="11:24" x14ac:dyDescent="0.25">
      <c r="K728" s="70">
        <v>7190</v>
      </c>
      <c r="L728" s="39">
        <f t="shared" si="100"/>
        <v>7190</v>
      </c>
      <c r="M728" s="72">
        <f t="shared" si="101"/>
        <v>0.82077625570776258</v>
      </c>
      <c r="N728" s="72">
        <f t="shared" si="102"/>
        <v>6.3403115835836243E-2</v>
      </c>
      <c r="O728" s="39">
        <f t="shared" si="99"/>
        <v>0</v>
      </c>
      <c r="P728" s="39">
        <f>IF(AND(Eingabe!$B$37&gt;1,$M728&lt;=C$55),C$56,O728)</f>
        <v>0</v>
      </c>
      <c r="Q728" s="39">
        <f>IF(AND(Eingabe!$B$37&gt;2,$M728&lt;=D$55),D$56,P728)</f>
        <v>0</v>
      </c>
      <c r="R728" s="39">
        <f>IF(AND(Eingabe!$B$37&gt;3,$M728&lt;=E$55),E$56,Q728)</f>
        <v>0</v>
      </c>
      <c r="S728" s="39">
        <f>IF(AND(Eingabe!$B$37&gt;4,$M728&lt;=F$55),F$56,R728)</f>
        <v>0</v>
      </c>
      <c r="T728" s="39">
        <f>IF(AND(Eingabe!$B$37&gt;5,$M728&lt;=G$55),G$56,S728)</f>
        <v>0</v>
      </c>
      <c r="U728" s="17">
        <f t="shared" si="103"/>
        <v>38.649844584859082</v>
      </c>
      <c r="V728" s="17">
        <f t="shared" si="106"/>
        <v>38.649844584860489</v>
      </c>
      <c r="W728" s="17">
        <f t="shared" si="104"/>
        <v>3.8649844584859081</v>
      </c>
      <c r="X728" s="17">
        <f t="shared" si="105"/>
        <v>38.649844584859082</v>
      </c>
    </row>
    <row r="729" spans="11:24" x14ac:dyDescent="0.25">
      <c r="K729" s="70">
        <v>7200</v>
      </c>
      <c r="L729" s="39">
        <f t="shared" si="100"/>
        <v>7200</v>
      </c>
      <c r="M729" s="72">
        <f t="shared" si="101"/>
        <v>0.82191780821917804</v>
      </c>
      <c r="N729" s="72">
        <f t="shared" si="102"/>
        <v>6.3194815364659096E-2</v>
      </c>
      <c r="O729" s="39">
        <f t="shared" si="99"/>
        <v>0</v>
      </c>
      <c r="P729" s="39">
        <f>IF(AND(Eingabe!$B$37&gt;1,$M729&lt;=C$55),C$56,O729)</f>
        <v>0</v>
      </c>
      <c r="Q729" s="39">
        <f>IF(AND(Eingabe!$B$37&gt;2,$M729&lt;=D$55),D$56,P729)</f>
        <v>0</v>
      </c>
      <c r="R729" s="39">
        <f>IF(AND(Eingabe!$B$37&gt;3,$M729&lt;=E$55),E$56,Q729)</f>
        <v>0</v>
      </c>
      <c r="S729" s="39">
        <f>IF(AND(Eingabe!$B$37&gt;4,$M729&lt;=F$55),F$56,R729)</f>
        <v>0</v>
      </c>
      <c r="T729" s="39">
        <f>IF(AND(Eingabe!$B$37&gt;5,$M729&lt;=G$55),G$56,S729)</f>
        <v>0</v>
      </c>
      <c r="U729" s="17">
        <f t="shared" si="103"/>
        <v>38.522866900374382</v>
      </c>
      <c r="V729" s="17">
        <f t="shared" si="106"/>
        <v>38.522866900372037</v>
      </c>
      <c r="W729" s="17">
        <f t="shared" si="104"/>
        <v>3.8522866900374382</v>
      </c>
      <c r="X729" s="17">
        <f t="shared" si="105"/>
        <v>38.522866900374382</v>
      </c>
    </row>
    <row r="730" spans="11:24" x14ac:dyDescent="0.25">
      <c r="K730" s="70">
        <v>7210</v>
      </c>
      <c r="L730" s="39">
        <f t="shared" si="100"/>
        <v>7210</v>
      </c>
      <c r="M730" s="72">
        <f t="shared" si="101"/>
        <v>0.8230593607305936</v>
      </c>
      <c r="N730" s="72">
        <f t="shared" si="102"/>
        <v>6.2986757769104229E-2</v>
      </c>
      <c r="O730" s="39">
        <f t="shared" si="99"/>
        <v>0</v>
      </c>
      <c r="P730" s="39">
        <f>IF(AND(Eingabe!$B$37&gt;1,$M730&lt;=C$55),C$56,O730)</f>
        <v>0</v>
      </c>
      <c r="Q730" s="39">
        <f>IF(AND(Eingabe!$B$37&gt;2,$M730&lt;=D$55),D$56,P730)</f>
        <v>0</v>
      </c>
      <c r="R730" s="39">
        <f>IF(AND(Eingabe!$B$37&gt;3,$M730&lt;=E$55),E$56,Q730)</f>
        <v>0</v>
      </c>
      <c r="S730" s="39">
        <f>IF(AND(Eingabe!$B$37&gt;4,$M730&lt;=F$55),F$56,R730)</f>
        <v>0</v>
      </c>
      <c r="T730" s="39">
        <f>IF(AND(Eingabe!$B$37&gt;5,$M730&lt;=G$55),G$56,S730)</f>
        <v>0</v>
      </c>
      <c r="U730" s="17">
        <f t="shared" si="103"/>
        <v>38.396037270207373</v>
      </c>
      <c r="V730" s="17">
        <f t="shared" si="106"/>
        <v>38.396037270208772</v>
      </c>
      <c r="W730" s="17">
        <f t="shared" si="104"/>
        <v>3.8396037270207373</v>
      </c>
      <c r="X730" s="17">
        <f t="shared" si="105"/>
        <v>38.396037270207373</v>
      </c>
    </row>
    <row r="731" spans="11:24" x14ac:dyDescent="0.25">
      <c r="K731" s="70">
        <v>7220</v>
      </c>
      <c r="L731" s="39">
        <f t="shared" si="100"/>
        <v>7220</v>
      </c>
      <c r="M731" s="72">
        <f t="shared" si="101"/>
        <v>0.82420091324200917</v>
      </c>
      <c r="N731" s="72">
        <f t="shared" si="102"/>
        <v>6.2778942429710827E-2</v>
      </c>
      <c r="O731" s="39">
        <f t="shared" si="99"/>
        <v>0</v>
      </c>
      <c r="P731" s="39">
        <f>IF(AND(Eingabe!$B$37&gt;1,$M731&lt;=C$55),C$56,O731)</f>
        <v>0</v>
      </c>
      <c r="Q731" s="39">
        <f>IF(AND(Eingabe!$B$37&gt;2,$M731&lt;=D$55),D$56,P731)</f>
        <v>0</v>
      </c>
      <c r="R731" s="39">
        <f>IF(AND(Eingabe!$B$37&gt;3,$M731&lt;=E$55),E$56,Q731)</f>
        <v>0</v>
      </c>
      <c r="S731" s="39">
        <f>IF(AND(Eingabe!$B$37&gt;4,$M731&lt;=F$55),F$56,R731)</f>
        <v>0</v>
      </c>
      <c r="T731" s="39">
        <f>IF(AND(Eingabe!$B$37&gt;5,$M731&lt;=G$55),G$56,S731)</f>
        <v>0</v>
      </c>
      <c r="U731" s="17">
        <f t="shared" si="103"/>
        <v>38.269355316741532</v>
      </c>
      <c r="V731" s="17">
        <f t="shared" si="106"/>
        <v>38.269355316742924</v>
      </c>
      <c r="W731" s="17">
        <f t="shared" si="104"/>
        <v>3.8269355316741533</v>
      </c>
      <c r="X731" s="17">
        <f t="shared" si="105"/>
        <v>38.269355316741532</v>
      </c>
    </row>
    <row r="732" spans="11:24" x14ac:dyDescent="0.25">
      <c r="K732" s="70">
        <v>7230</v>
      </c>
      <c r="L732" s="39">
        <f t="shared" si="100"/>
        <v>7230</v>
      </c>
      <c r="M732" s="72">
        <f t="shared" si="101"/>
        <v>0.82534246575342463</v>
      </c>
      <c r="N732" s="72">
        <f t="shared" si="102"/>
        <v>6.2571368729453458E-2</v>
      </c>
      <c r="O732" s="39">
        <f t="shared" si="99"/>
        <v>0</v>
      </c>
      <c r="P732" s="39">
        <f>IF(AND(Eingabe!$B$37&gt;1,$M732&lt;=C$55),C$56,O732)</f>
        <v>0</v>
      </c>
      <c r="Q732" s="39">
        <f>IF(AND(Eingabe!$B$37&gt;2,$M732&lt;=D$55),D$56,P732)</f>
        <v>0</v>
      </c>
      <c r="R732" s="39">
        <f>IF(AND(Eingabe!$B$37&gt;3,$M732&lt;=E$55),E$56,Q732)</f>
        <v>0</v>
      </c>
      <c r="S732" s="39">
        <f>IF(AND(Eingabe!$B$37&gt;4,$M732&lt;=F$55),F$56,R732)</f>
        <v>0</v>
      </c>
      <c r="T732" s="39">
        <f>IF(AND(Eingabe!$B$37&gt;5,$M732&lt;=G$55),G$56,S732)</f>
        <v>0</v>
      </c>
      <c r="U732" s="17">
        <f t="shared" si="103"/>
        <v>38.142820663844915</v>
      </c>
      <c r="V732" s="17">
        <f t="shared" si="106"/>
        <v>38.142820663842599</v>
      </c>
      <c r="W732" s="17">
        <f t="shared" si="104"/>
        <v>3.8142820663844916</v>
      </c>
      <c r="X732" s="17">
        <f t="shared" si="105"/>
        <v>38.142820663844915</v>
      </c>
    </row>
    <row r="733" spans="11:24" x14ac:dyDescent="0.25">
      <c r="K733" s="70">
        <v>7240</v>
      </c>
      <c r="L733" s="39">
        <f t="shared" si="100"/>
        <v>7240</v>
      </c>
      <c r="M733" s="72">
        <f t="shared" si="101"/>
        <v>0.82648401826484019</v>
      </c>
      <c r="N733" s="72">
        <f t="shared" si="102"/>
        <v>6.2364036053728866E-2</v>
      </c>
      <c r="O733" s="39">
        <f t="shared" si="99"/>
        <v>0</v>
      </c>
      <c r="P733" s="39">
        <f>IF(AND(Eingabe!$B$37&gt;1,$M733&lt;=C$55),C$56,O733)</f>
        <v>0</v>
      </c>
      <c r="Q733" s="39">
        <f>IF(AND(Eingabe!$B$37&gt;2,$M733&lt;=D$55),D$56,P733)</f>
        <v>0</v>
      </c>
      <c r="R733" s="39">
        <f>IF(AND(Eingabe!$B$37&gt;3,$M733&lt;=E$55),E$56,Q733)</f>
        <v>0</v>
      </c>
      <c r="S733" s="39">
        <f>IF(AND(Eingabe!$B$37&gt;4,$M733&lt;=F$55),F$56,R733)</f>
        <v>0</v>
      </c>
      <c r="T733" s="39">
        <f>IF(AND(Eingabe!$B$37&gt;5,$M733&lt;=G$55),G$56,S733)</f>
        <v>0</v>
      </c>
      <c r="U733" s="17">
        <f t="shared" si="103"/>
        <v>38.016432936862117</v>
      </c>
      <c r="V733" s="17">
        <f t="shared" si="106"/>
        <v>38.016432936863502</v>
      </c>
      <c r="W733" s="17">
        <f t="shared" si="104"/>
        <v>3.8016432936862117</v>
      </c>
      <c r="X733" s="17">
        <f t="shared" si="105"/>
        <v>38.016432936862117</v>
      </c>
    </row>
    <row r="734" spans="11:24" x14ac:dyDescent="0.25">
      <c r="K734" s="70">
        <v>7250</v>
      </c>
      <c r="L734" s="39">
        <f t="shared" si="100"/>
        <v>7250</v>
      </c>
      <c r="M734" s="72">
        <f t="shared" si="101"/>
        <v>0.82762557077625576</v>
      </c>
      <c r="N734" s="72">
        <f t="shared" si="102"/>
        <v>6.2156943790343311E-2</v>
      </c>
      <c r="O734" s="39">
        <f t="shared" si="99"/>
        <v>0</v>
      </c>
      <c r="P734" s="39">
        <f>IF(AND(Eingabe!$B$37&gt;1,$M734&lt;=C$55),C$56,O734)</f>
        <v>0</v>
      </c>
      <c r="Q734" s="39">
        <f>IF(AND(Eingabe!$B$37&gt;2,$M734&lt;=D$55),D$56,P734)</f>
        <v>0</v>
      </c>
      <c r="R734" s="39">
        <f>IF(AND(Eingabe!$B$37&gt;3,$M734&lt;=E$55),E$56,Q734)</f>
        <v>0</v>
      </c>
      <c r="S734" s="39">
        <f>IF(AND(Eingabe!$B$37&gt;4,$M734&lt;=F$55),F$56,R734)</f>
        <v>0</v>
      </c>
      <c r="T734" s="39">
        <f>IF(AND(Eingabe!$B$37&gt;5,$M734&lt;=G$55),G$56,S734)</f>
        <v>0</v>
      </c>
      <c r="U734" s="17">
        <f t="shared" si="103"/>
        <v>37.890191762606534</v>
      </c>
      <c r="V734" s="17">
        <f t="shared" si="106"/>
        <v>37.89019176260792</v>
      </c>
      <c r="W734" s="17">
        <f t="shared" si="104"/>
        <v>3.7890191762606538</v>
      </c>
      <c r="X734" s="17">
        <f t="shared" si="105"/>
        <v>37.890191762606534</v>
      </c>
    </row>
    <row r="735" spans="11:24" x14ac:dyDescent="0.25">
      <c r="K735" s="70">
        <v>7260</v>
      </c>
      <c r="L735" s="39">
        <f t="shared" si="100"/>
        <v>7260</v>
      </c>
      <c r="M735" s="72">
        <f t="shared" si="101"/>
        <v>0.82876712328767121</v>
      </c>
      <c r="N735" s="72">
        <f t="shared" si="102"/>
        <v>6.1950091329499912E-2</v>
      </c>
      <c r="O735" s="39">
        <f t="shared" si="99"/>
        <v>0</v>
      </c>
      <c r="P735" s="39">
        <f>IF(AND(Eingabe!$B$37&gt;1,$M735&lt;=C$55),C$56,O735)</f>
        <v>0</v>
      </c>
      <c r="Q735" s="39">
        <f>IF(AND(Eingabe!$B$37&gt;2,$M735&lt;=D$55),D$56,P735)</f>
        <v>0</v>
      </c>
      <c r="R735" s="39">
        <f>IF(AND(Eingabe!$B$37&gt;3,$M735&lt;=E$55),E$56,Q735)</f>
        <v>0</v>
      </c>
      <c r="S735" s="39">
        <f>IF(AND(Eingabe!$B$37&gt;4,$M735&lt;=F$55),F$56,R735)</f>
        <v>0</v>
      </c>
      <c r="T735" s="39">
        <f>IF(AND(Eingabe!$B$37&gt;5,$M735&lt;=G$55),G$56,S735)</f>
        <v>0</v>
      </c>
      <c r="U735" s="17">
        <f t="shared" si="103"/>
        <v>37.76409676935269</v>
      </c>
      <c r="V735" s="17">
        <f t="shared" si="106"/>
        <v>37.764096769350395</v>
      </c>
      <c r="W735" s="17">
        <f t="shared" si="104"/>
        <v>3.7764096769352689</v>
      </c>
      <c r="X735" s="17">
        <f t="shared" si="105"/>
        <v>37.76409676935269</v>
      </c>
    </row>
    <row r="736" spans="11:24" x14ac:dyDescent="0.25">
      <c r="K736" s="70">
        <v>7270</v>
      </c>
      <c r="L736" s="39">
        <f t="shared" si="100"/>
        <v>7270</v>
      </c>
      <c r="M736" s="72">
        <f t="shared" si="101"/>
        <v>0.82990867579908678</v>
      </c>
      <c r="N736" s="72">
        <f t="shared" si="102"/>
        <v>6.1743478063785551E-2</v>
      </c>
      <c r="O736" s="39">
        <f t="shared" si="99"/>
        <v>0</v>
      </c>
      <c r="P736" s="39">
        <f>IF(AND(Eingabe!$B$37&gt;1,$M736&lt;=C$55),C$56,O736)</f>
        <v>0</v>
      </c>
      <c r="Q736" s="39">
        <f>IF(AND(Eingabe!$B$37&gt;2,$M736&lt;=D$55),D$56,P736)</f>
        <v>0</v>
      </c>
      <c r="R736" s="39">
        <f>IF(AND(Eingabe!$B$37&gt;3,$M736&lt;=E$55),E$56,Q736)</f>
        <v>0</v>
      </c>
      <c r="S736" s="39">
        <f>IF(AND(Eingabe!$B$37&gt;4,$M736&lt;=F$55),F$56,R736)</f>
        <v>0</v>
      </c>
      <c r="T736" s="39">
        <f>IF(AND(Eingabe!$B$37&gt;5,$M736&lt;=G$55),G$56,S736)</f>
        <v>0</v>
      </c>
      <c r="U736" s="17">
        <f t="shared" si="103"/>
        <v>37.638147586828183</v>
      </c>
      <c r="V736" s="17">
        <f t="shared" si="106"/>
        <v>37.638147586829554</v>
      </c>
      <c r="W736" s="17">
        <f t="shared" si="104"/>
        <v>3.7638147586828179</v>
      </c>
      <c r="X736" s="17">
        <f t="shared" si="105"/>
        <v>37.638147586828183</v>
      </c>
    </row>
    <row r="737" spans="11:24" x14ac:dyDescent="0.25">
      <c r="K737" s="70">
        <v>7280</v>
      </c>
      <c r="L737" s="39">
        <f t="shared" si="100"/>
        <v>7280</v>
      </c>
      <c r="M737" s="72">
        <f t="shared" si="101"/>
        <v>0.83105022831050224</v>
      </c>
      <c r="N737" s="72">
        <f t="shared" si="102"/>
        <v>6.1537103388158876E-2</v>
      </c>
      <c r="O737" s="39">
        <f t="shared" si="99"/>
        <v>0</v>
      </c>
      <c r="P737" s="39">
        <f>IF(AND(Eingabe!$B$37&gt;1,$M737&lt;=C$55),C$56,O737)</f>
        <v>0</v>
      </c>
      <c r="Q737" s="39">
        <f>IF(AND(Eingabe!$B$37&gt;2,$M737&lt;=D$55),D$56,P737)</f>
        <v>0</v>
      </c>
      <c r="R737" s="39">
        <f>IF(AND(Eingabe!$B$37&gt;3,$M737&lt;=E$55),E$56,Q737)</f>
        <v>0</v>
      </c>
      <c r="S737" s="39">
        <f>IF(AND(Eingabe!$B$37&gt;4,$M737&lt;=F$55),F$56,R737)</f>
        <v>0</v>
      </c>
      <c r="T737" s="39">
        <f>IF(AND(Eingabe!$B$37&gt;5,$M737&lt;=G$55),G$56,S737)</f>
        <v>0</v>
      </c>
      <c r="U737" s="17">
        <f t="shared" si="103"/>
        <v>37.512343846206441</v>
      </c>
      <c r="V737" s="17">
        <f t="shared" si="106"/>
        <v>37.512343846204161</v>
      </c>
      <c r="W737" s="17">
        <f t="shared" si="104"/>
        <v>3.751234384620644</v>
      </c>
      <c r="X737" s="17">
        <f t="shared" si="105"/>
        <v>37.512343846206441</v>
      </c>
    </row>
    <row r="738" spans="11:24" x14ac:dyDescent="0.25">
      <c r="K738" s="70">
        <v>7290</v>
      </c>
      <c r="L738" s="39">
        <f t="shared" si="100"/>
        <v>7290</v>
      </c>
      <c r="M738" s="72">
        <f t="shared" si="101"/>
        <v>0.8321917808219178</v>
      </c>
      <c r="N738" s="72">
        <f t="shared" si="102"/>
        <v>6.1330966699937428E-2</v>
      </c>
      <c r="O738" s="39">
        <f t="shared" si="99"/>
        <v>0</v>
      </c>
      <c r="P738" s="39">
        <f>IF(AND(Eingabe!$B$37&gt;1,$M738&lt;=C$55),C$56,O738)</f>
        <v>0</v>
      </c>
      <c r="Q738" s="39">
        <f>IF(AND(Eingabe!$B$37&gt;2,$M738&lt;=D$55),D$56,P738)</f>
        <v>0</v>
      </c>
      <c r="R738" s="39">
        <f>IF(AND(Eingabe!$B$37&gt;3,$M738&lt;=E$55),E$56,Q738)</f>
        <v>0</v>
      </c>
      <c r="S738" s="39">
        <f>IF(AND(Eingabe!$B$37&gt;4,$M738&lt;=F$55),F$56,R738)</f>
        <v>0</v>
      </c>
      <c r="T738" s="39">
        <f>IF(AND(Eingabe!$B$37&gt;5,$M738&lt;=G$55),G$56,S738)</f>
        <v>0</v>
      </c>
      <c r="U738" s="17">
        <f t="shared" si="103"/>
        <v>37.386685180098844</v>
      </c>
      <c r="V738" s="17">
        <f t="shared" si="106"/>
        <v>37.386685180100201</v>
      </c>
      <c r="W738" s="17">
        <f t="shared" si="104"/>
        <v>3.7386685180098844</v>
      </c>
      <c r="X738" s="17">
        <f t="shared" si="105"/>
        <v>37.386685180098844</v>
      </c>
    </row>
    <row r="739" spans="11:24" x14ac:dyDescent="0.25">
      <c r="K739" s="70">
        <v>7300</v>
      </c>
      <c r="L739" s="39">
        <f t="shared" si="100"/>
        <v>7300</v>
      </c>
      <c r="M739" s="72">
        <f t="shared" si="101"/>
        <v>0.83333333333333337</v>
      </c>
      <c r="N739" s="72">
        <f t="shared" si="102"/>
        <v>6.1125067398785093E-2</v>
      </c>
      <c r="O739" s="39">
        <f t="shared" si="99"/>
        <v>0</v>
      </c>
      <c r="P739" s="39">
        <f>IF(AND(Eingabe!$B$37&gt;1,$M739&lt;=C$55),C$56,O739)</f>
        <v>0</v>
      </c>
      <c r="Q739" s="39">
        <f>IF(AND(Eingabe!$B$37&gt;2,$M739&lt;=D$55),D$56,P739)</f>
        <v>0</v>
      </c>
      <c r="R739" s="39">
        <f>IF(AND(Eingabe!$B$37&gt;3,$M739&lt;=E$55),E$56,Q739)</f>
        <v>0</v>
      </c>
      <c r="S739" s="39">
        <f>IF(AND(Eingabe!$B$37&gt;4,$M739&lt;=F$55),F$56,R739)</f>
        <v>0</v>
      </c>
      <c r="T739" s="39">
        <f>IF(AND(Eingabe!$B$37&gt;5,$M739&lt;=G$55),G$56,S739)</f>
        <v>0</v>
      </c>
      <c r="U739" s="17">
        <f t="shared" si="103"/>
        <v>37.261171222547077</v>
      </c>
      <c r="V739" s="17">
        <f t="shared" si="106"/>
        <v>37.261171222548434</v>
      </c>
      <c r="W739" s="17">
        <f t="shared" si="104"/>
        <v>3.726117122254708</v>
      </c>
      <c r="X739" s="17">
        <f t="shared" si="105"/>
        <v>37.261171222547077</v>
      </c>
    </row>
    <row r="740" spans="11:24" x14ac:dyDescent="0.25">
      <c r="K740" s="70">
        <v>7310</v>
      </c>
      <c r="L740" s="39">
        <f t="shared" si="100"/>
        <v>7310</v>
      </c>
      <c r="M740" s="72">
        <f t="shared" si="101"/>
        <v>0.83447488584474883</v>
      </c>
      <c r="N740" s="72">
        <f t="shared" si="102"/>
        <v>6.0919404886700446E-2</v>
      </c>
      <c r="O740" s="39">
        <f t="shared" si="99"/>
        <v>0</v>
      </c>
      <c r="P740" s="39">
        <f>IF(AND(Eingabe!$B$37&gt;1,$M740&lt;=C$55),C$56,O740)</f>
        <v>0</v>
      </c>
      <c r="Q740" s="39">
        <f>IF(AND(Eingabe!$B$37&gt;2,$M740&lt;=D$55),D$56,P740)</f>
        <v>0</v>
      </c>
      <c r="R740" s="39">
        <f>IF(AND(Eingabe!$B$37&gt;3,$M740&lt;=E$55),E$56,Q740)</f>
        <v>0</v>
      </c>
      <c r="S740" s="39">
        <f>IF(AND(Eingabe!$B$37&gt;4,$M740&lt;=F$55),F$56,R740)</f>
        <v>0</v>
      </c>
      <c r="T740" s="39">
        <f>IF(AND(Eingabe!$B$37&gt;5,$M740&lt;=G$55),G$56,S740)</f>
        <v>0</v>
      </c>
      <c r="U740" s="17">
        <f t="shared" si="103"/>
        <v>37.135801609016028</v>
      </c>
      <c r="V740" s="17">
        <f t="shared" si="106"/>
        <v>37.135801609013775</v>
      </c>
      <c r="W740" s="17">
        <f t="shared" si="104"/>
        <v>3.7135801609016026</v>
      </c>
      <c r="X740" s="17">
        <f t="shared" si="105"/>
        <v>37.135801609016028</v>
      </c>
    </row>
    <row r="741" spans="11:24" x14ac:dyDescent="0.25">
      <c r="K741" s="70">
        <v>7320</v>
      </c>
      <c r="L741" s="39">
        <f t="shared" si="100"/>
        <v>7320</v>
      </c>
      <c r="M741" s="72">
        <f t="shared" si="101"/>
        <v>0.83561643835616439</v>
      </c>
      <c r="N741" s="72">
        <f t="shared" si="102"/>
        <v>6.0713978568003313E-2</v>
      </c>
      <c r="O741" s="39">
        <f t="shared" si="99"/>
        <v>0</v>
      </c>
      <c r="P741" s="39">
        <f>IF(AND(Eingabe!$B$37&gt;1,$M741&lt;=C$55),C$56,O741)</f>
        <v>0</v>
      </c>
      <c r="Q741" s="39">
        <f>IF(AND(Eingabe!$B$37&gt;2,$M741&lt;=D$55),D$56,P741)</f>
        <v>0</v>
      </c>
      <c r="R741" s="39">
        <f>IF(AND(Eingabe!$B$37&gt;3,$M741&lt;=E$55),E$56,Q741)</f>
        <v>0</v>
      </c>
      <c r="S741" s="39">
        <f>IF(AND(Eingabe!$B$37&gt;4,$M741&lt;=F$55),F$56,R741)</f>
        <v>0</v>
      </c>
      <c r="T741" s="39">
        <f>IF(AND(Eingabe!$B$37&gt;5,$M741&lt;=G$55),G$56,S741)</f>
        <v>0</v>
      </c>
      <c r="U741" s="17">
        <f t="shared" si="103"/>
        <v>37.010575976385581</v>
      </c>
      <c r="V741" s="17">
        <f t="shared" si="106"/>
        <v>37.010575976386932</v>
      </c>
      <c r="W741" s="17">
        <f t="shared" si="104"/>
        <v>3.7010575976385582</v>
      </c>
      <c r="X741" s="17">
        <f t="shared" si="105"/>
        <v>37.010575976385581</v>
      </c>
    </row>
    <row r="742" spans="11:24" x14ac:dyDescent="0.25">
      <c r="K742" s="70">
        <v>7330</v>
      </c>
      <c r="L742" s="39">
        <f t="shared" si="100"/>
        <v>7330</v>
      </c>
      <c r="M742" s="72">
        <f t="shared" si="101"/>
        <v>0.83675799086757996</v>
      </c>
      <c r="N742" s="72">
        <f t="shared" si="102"/>
        <v>6.0508787849323897E-2</v>
      </c>
      <c r="O742" s="39">
        <f t="shared" si="99"/>
        <v>0</v>
      </c>
      <c r="P742" s="39">
        <f>IF(AND(Eingabe!$B$37&gt;1,$M742&lt;=C$55),C$56,O742)</f>
        <v>0</v>
      </c>
      <c r="Q742" s="39">
        <f>IF(AND(Eingabe!$B$37&gt;2,$M742&lt;=D$55),D$56,P742)</f>
        <v>0</v>
      </c>
      <c r="R742" s="39">
        <f>IF(AND(Eingabe!$B$37&gt;3,$M742&lt;=E$55),E$56,Q742)</f>
        <v>0</v>
      </c>
      <c r="S742" s="39">
        <f>IF(AND(Eingabe!$B$37&gt;4,$M742&lt;=F$55),F$56,R742)</f>
        <v>0</v>
      </c>
      <c r="T742" s="39">
        <f>IF(AND(Eingabe!$B$37&gt;5,$M742&lt;=G$55),G$56,S742)</f>
        <v>0</v>
      </c>
      <c r="U742" s="17">
        <f t="shared" si="103"/>
        <v>36.885493962944018</v>
      </c>
      <c r="V742" s="17">
        <f t="shared" si="106"/>
        <v>36.885493962945361</v>
      </c>
      <c r="W742" s="17">
        <f t="shared" si="104"/>
        <v>3.6885493962944018</v>
      </c>
      <c r="X742" s="17">
        <f t="shared" si="105"/>
        <v>36.885493962944018</v>
      </c>
    </row>
    <row r="743" spans="11:24" x14ac:dyDescent="0.25">
      <c r="K743" s="70">
        <v>7340</v>
      </c>
      <c r="L743" s="39">
        <f t="shared" si="100"/>
        <v>7340</v>
      </c>
      <c r="M743" s="72">
        <f t="shared" si="101"/>
        <v>0.83789954337899542</v>
      </c>
      <c r="N743" s="72">
        <f t="shared" si="102"/>
        <v>6.0303832139589786E-2</v>
      </c>
      <c r="O743" s="39">
        <f t="shared" si="99"/>
        <v>0</v>
      </c>
      <c r="P743" s="39">
        <f>IF(AND(Eingabe!$B$37&gt;1,$M743&lt;=C$55),C$56,O743)</f>
        <v>0</v>
      </c>
      <c r="Q743" s="39">
        <f>IF(AND(Eingabe!$B$37&gt;2,$M743&lt;=D$55),D$56,P743)</f>
        <v>0</v>
      </c>
      <c r="R743" s="39">
        <f>IF(AND(Eingabe!$B$37&gt;3,$M743&lt;=E$55),E$56,Q743)</f>
        <v>0</v>
      </c>
      <c r="S743" s="39">
        <f>IF(AND(Eingabe!$B$37&gt;4,$M743&lt;=F$55),F$56,R743)</f>
        <v>0</v>
      </c>
      <c r="T743" s="39">
        <f>IF(AND(Eingabe!$B$37&gt;5,$M743&lt;=G$55),G$56,S743)</f>
        <v>0</v>
      </c>
      <c r="U743" s="17">
        <f t="shared" si="103"/>
        <v>36.760555208380076</v>
      </c>
      <c r="V743" s="17">
        <f t="shared" si="106"/>
        <v>36.760555208377845</v>
      </c>
      <c r="W743" s="17">
        <f t="shared" si="104"/>
        <v>3.6760555208380077</v>
      </c>
      <c r="X743" s="17">
        <f t="shared" si="105"/>
        <v>36.760555208380076</v>
      </c>
    </row>
    <row r="744" spans="11:24" x14ac:dyDescent="0.25">
      <c r="K744" s="70">
        <v>7350</v>
      </c>
      <c r="L744" s="39">
        <f t="shared" si="100"/>
        <v>7350</v>
      </c>
      <c r="M744" s="72">
        <f t="shared" si="101"/>
        <v>0.83904109589041098</v>
      </c>
      <c r="N744" s="72">
        <f t="shared" si="102"/>
        <v>6.0099110850014625E-2</v>
      </c>
      <c r="O744" s="39">
        <f t="shared" si="99"/>
        <v>0</v>
      </c>
      <c r="P744" s="39">
        <f>IF(AND(Eingabe!$B$37&gt;1,$M744&lt;=C$55),C$56,O744)</f>
        <v>0</v>
      </c>
      <c r="Q744" s="39">
        <f>IF(AND(Eingabe!$B$37&gt;2,$M744&lt;=D$55),D$56,P744)</f>
        <v>0</v>
      </c>
      <c r="R744" s="39">
        <f>IF(AND(Eingabe!$B$37&gt;3,$M744&lt;=E$55),E$56,Q744)</f>
        <v>0</v>
      </c>
      <c r="S744" s="39">
        <f>IF(AND(Eingabe!$B$37&gt;4,$M744&lt;=F$55),F$56,R744)</f>
        <v>0</v>
      </c>
      <c r="T744" s="39">
        <f>IF(AND(Eingabe!$B$37&gt;5,$M744&lt;=G$55),G$56,S744)</f>
        <v>0</v>
      </c>
      <c r="U744" s="17">
        <f t="shared" si="103"/>
        <v>36.635759353776038</v>
      </c>
      <c r="V744" s="17">
        <f t="shared" si="106"/>
        <v>36.635759353777374</v>
      </c>
      <c r="W744" s="17">
        <f t="shared" si="104"/>
        <v>3.6635759353776041</v>
      </c>
      <c r="X744" s="17">
        <f t="shared" si="105"/>
        <v>36.635759353776038</v>
      </c>
    </row>
    <row r="745" spans="11:24" x14ac:dyDescent="0.25">
      <c r="K745" s="70">
        <v>7360</v>
      </c>
      <c r="L745" s="39">
        <f t="shared" si="100"/>
        <v>7360</v>
      </c>
      <c r="M745" s="72">
        <f t="shared" si="101"/>
        <v>0.84018264840182644</v>
      </c>
      <c r="N745" s="72">
        <f t="shared" si="102"/>
        <v>5.9894623394085134E-2</v>
      </c>
      <c r="O745" s="39">
        <f t="shared" si="99"/>
        <v>0</v>
      </c>
      <c r="P745" s="39">
        <f>IF(AND(Eingabe!$B$37&gt;1,$M745&lt;=C$55),C$56,O745)</f>
        <v>0</v>
      </c>
      <c r="Q745" s="39">
        <f>IF(AND(Eingabe!$B$37&gt;2,$M745&lt;=D$55),D$56,P745)</f>
        <v>0</v>
      </c>
      <c r="R745" s="39">
        <f>IF(AND(Eingabe!$B$37&gt;3,$M745&lt;=E$55),E$56,Q745)</f>
        <v>0</v>
      </c>
      <c r="S745" s="39">
        <f>IF(AND(Eingabe!$B$37&gt;4,$M745&lt;=F$55),F$56,R745)</f>
        <v>0</v>
      </c>
      <c r="T745" s="39">
        <f>IF(AND(Eingabe!$B$37&gt;5,$M745&lt;=G$55),G$56,S745)</f>
        <v>0</v>
      </c>
      <c r="U745" s="17">
        <f t="shared" si="103"/>
        <v>36.511106041599845</v>
      </c>
      <c r="V745" s="17">
        <f t="shared" si="106"/>
        <v>36.511106041597621</v>
      </c>
      <c r="W745" s="17">
        <f t="shared" si="104"/>
        <v>3.6511106041599843</v>
      </c>
      <c r="X745" s="17">
        <f t="shared" si="105"/>
        <v>36.511106041599845</v>
      </c>
    </row>
    <row r="746" spans="11:24" x14ac:dyDescent="0.25">
      <c r="K746" s="70">
        <v>7370</v>
      </c>
      <c r="L746" s="39">
        <f t="shared" si="100"/>
        <v>7370</v>
      </c>
      <c r="M746" s="72">
        <f t="shared" si="101"/>
        <v>0.841324200913242</v>
      </c>
      <c r="N746" s="72">
        <f t="shared" si="102"/>
        <v>5.9690369187550441E-2</v>
      </c>
      <c r="O746" s="39">
        <f t="shared" si="99"/>
        <v>0</v>
      </c>
      <c r="P746" s="39">
        <f>IF(AND(Eingabe!$B$37&gt;1,$M746&lt;=C$55),C$56,O746)</f>
        <v>0</v>
      </c>
      <c r="Q746" s="39">
        <f>IF(AND(Eingabe!$B$37&gt;2,$M746&lt;=D$55),D$56,P746)</f>
        <v>0</v>
      </c>
      <c r="R746" s="39">
        <f>IF(AND(Eingabe!$B$37&gt;3,$M746&lt;=E$55),E$56,Q746)</f>
        <v>0</v>
      </c>
      <c r="S746" s="39">
        <f>IF(AND(Eingabe!$B$37&gt;4,$M746&lt;=F$55),F$56,R746)</f>
        <v>0</v>
      </c>
      <c r="T746" s="39">
        <f>IF(AND(Eingabe!$B$37&gt;5,$M746&lt;=G$55),G$56,S746)</f>
        <v>0</v>
      </c>
      <c r="U746" s="17">
        <f t="shared" si="103"/>
        <v>36.386594915698552</v>
      </c>
      <c r="V746" s="17">
        <f t="shared" si="106"/>
        <v>36.386594915699881</v>
      </c>
      <c r="W746" s="17">
        <f t="shared" si="104"/>
        <v>3.6386594915698556</v>
      </c>
      <c r="X746" s="17">
        <f t="shared" si="105"/>
        <v>36.386594915698552</v>
      </c>
    </row>
    <row r="747" spans="11:24" x14ac:dyDescent="0.25">
      <c r="K747" s="70">
        <v>7380</v>
      </c>
      <c r="L747" s="39">
        <f t="shared" si="100"/>
        <v>7380</v>
      </c>
      <c r="M747" s="72">
        <f t="shared" si="101"/>
        <v>0.84246575342465757</v>
      </c>
      <c r="N747" s="72">
        <f t="shared" si="102"/>
        <v>5.9486347648409876E-2</v>
      </c>
      <c r="O747" s="39">
        <f t="shared" si="99"/>
        <v>0</v>
      </c>
      <c r="P747" s="39">
        <f>IF(AND(Eingabe!$B$37&gt;1,$M747&lt;=C$55),C$56,O747)</f>
        <v>0</v>
      </c>
      <c r="Q747" s="39">
        <f>IF(AND(Eingabe!$B$37&gt;2,$M747&lt;=D$55),D$56,P747)</f>
        <v>0</v>
      </c>
      <c r="R747" s="39">
        <f>IF(AND(Eingabe!$B$37&gt;3,$M747&lt;=E$55),E$56,Q747)</f>
        <v>0</v>
      </c>
      <c r="S747" s="39">
        <f>IF(AND(Eingabe!$B$37&gt;4,$M747&lt;=F$55),F$56,R747)</f>
        <v>0</v>
      </c>
      <c r="T747" s="39">
        <f>IF(AND(Eingabe!$B$37&gt;5,$M747&lt;=G$55),G$56,S747)</f>
        <v>0</v>
      </c>
      <c r="U747" s="17">
        <f t="shared" si="103"/>
        <v>36.262225621290952</v>
      </c>
      <c r="V747" s="17">
        <f t="shared" si="106"/>
        <v>36.262225621292274</v>
      </c>
      <c r="W747" s="17">
        <f t="shared" si="104"/>
        <v>3.6262225621290951</v>
      </c>
      <c r="X747" s="17">
        <f t="shared" si="105"/>
        <v>36.262225621290952</v>
      </c>
    </row>
    <row r="748" spans="11:24" x14ac:dyDescent="0.25">
      <c r="K748" s="70">
        <v>7390</v>
      </c>
      <c r="L748" s="39">
        <f t="shared" si="100"/>
        <v>7390</v>
      </c>
      <c r="M748" s="72">
        <f t="shared" si="101"/>
        <v>0.84360730593607303</v>
      </c>
      <c r="N748" s="72">
        <f t="shared" si="102"/>
        <v>5.9282558196900648E-2</v>
      </c>
      <c r="O748" s="39">
        <f t="shared" si="99"/>
        <v>0</v>
      </c>
      <c r="P748" s="39">
        <f>IF(AND(Eingabe!$B$37&gt;1,$M748&lt;=C$55),C$56,O748)</f>
        <v>0</v>
      </c>
      <c r="Q748" s="39">
        <f>IF(AND(Eingabe!$B$37&gt;2,$M748&lt;=D$55),D$56,P748)</f>
        <v>0</v>
      </c>
      <c r="R748" s="39">
        <f>IF(AND(Eingabe!$B$37&gt;3,$M748&lt;=E$55),E$56,Q748)</f>
        <v>0</v>
      </c>
      <c r="S748" s="39">
        <f>IF(AND(Eingabe!$B$37&gt;4,$M748&lt;=F$55),F$56,R748)</f>
        <v>0</v>
      </c>
      <c r="T748" s="39">
        <f>IF(AND(Eingabe!$B$37&gt;5,$M748&lt;=G$55),G$56,S748)</f>
        <v>0</v>
      </c>
      <c r="U748" s="17">
        <f t="shared" si="103"/>
        <v>36.13799780495998</v>
      </c>
      <c r="V748" s="17">
        <f t="shared" si="106"/>
        <v>36.137997804957791</v>
      </c>
      <c r="W748" s="17">
        <f t="shared" si="104"/>
        <v>3.6137997804959983</v>
      </c>
      <c r="X748" s="17">
        <f t="shared" si="105"/>
        <v>36.13799780495998</v>
      </c>
    </row>
    <row r="749" spans="11:24" x14ac:dyDescent="0.25">
      <c r="K749" s="70">
        <v>7400</v>
      </c>
      <c r="L749" s="39">
        <f t="shared" si="100"/>
        <v>7400</v>
      </c>
      <c r="M749" s="72">
        <f t="shared" si="101"/>
        <v>0.84474885844748859</v>
      </c>
      <c r="N749" s="72">
        <f t="shared" si="102"/>
        <v>5.9079000255487069E-2</v>
      </c>
      <c r="O749" s="39">
        <f t="shared" si="99"/>
        <v>0</v>
      </c>
      <c r="P749" s="39">
        <f>IF(AND(Eingabe!$B$37&gt;1,$M749&lt;=C$55),C$56,O749)</f>
        <v>0</v>
      </c>
      <c r="Q749" s="39">
        <f>IF(AND(Eingabe!$B$37&gt;2,$M749&lt;=D$55),D$56,P749)</f>
        <v>0</v>
      </c>
      <c r="R749" s="39">
        <f>IF(AND(Eingabe!$B$37&gt;3,$M749&lt;=E$55),E$56,Q749)</f>
        <v>0</v>
      </c>
      <c r="S749" s="39">
        <f>IF(AND(Eingabe!$B$37&gt;4,$M749&lt;=F$55),F$56,R749)</f>
        <v>0</v>
      </c>
      <c r="T749" s="39">
        <f>IF(AND(Eingabe!$B$37&gt;5,$M749&lt;=G$55),G$56,S749)</f>
        <v>0</v>
      </c>
      <c r="U749" s="17">
        <f t="shared" si="103"/>
        <v>36.013911114646227</v>
      </c>
      <c r="V749" s="17">
        <f t="shared" si="106"/>
        <v>36.013911114647541</v>
      </c>
      <c r="W749" s="17">
        <f t="shared" si="104"/>
        <v>3.6013911114646229</v>
      </c>
      <c r="X749" s="17">
        <f t="shared" si="105"/>
        <v>36.013911114646227</v>
      </c>
    </row>
    <row r="750" spans="11:24" x14ac:dyDescent="0.25">
      <c r="K750" s="70">
        <v>7410</v>
      </c>
      <c r="L750" s="39">
        <f t="shared" si="100"/>
        <v>7410</v>
      </c>
      <c r="M750" s="72">
        <f t="shared" si="101"/>
        <v>0.84589041095890416</v>
      </c>
      <c r="N750" s="72">
        <f t="shared" si="102"/>
        <v>5.8875673248848792E-2</v>
      </c>
      <c r="O750" s="39">
        <f t="shared" si="99"/>
        <v>0</v>
      </c>
      <c r="P750" s="39">
        <f>IF(AND(Eingabe!$B$37&gt;1,$M750&lt;=C$55),C$56,O750)</f>
        <v>0</v>
      </c>
      <c r="Q750" s="39">
        <f>IF(AND(Eingabe!$B$37&gt;2,$M750&lt;=D$55),D$56,P750)</f>
        <v>0</v>
      </c>
      <c r="R750" s="39">
        <f>IF(AND(Eingabe!$B$37&gt;3,$M750&lt;=E$55),E$56,Q750)</f>
        <v>0</v>
      </c>
      <c r="S750" s="39">
        <f>IF(AND(Eingabe!$B$37&gt;4,$M750&lt;=F$55),F$56,R750)</f>
        <v>0</v>
      </c>
      <c r="T750" s="39">
        <f>IF(AND(Eingabe!$B$37&gt;5,$M750&lt;=G$55),G$56,S750)</f>
        <v>0</v>
      </c>
      <c r="U750" s="17">
        <f t="shared" si="103"/>
        <v>35.889965199640706</v>
      </c>
      <c r="V750" s="17">
        <f t="shared" si="106"/>
        <v>35.889965199642006</v>
      </c>
      <c r="W750" s="17">
        <f t="shared" si="104"/>
        <v>3.5889965199640703</v>
      </c>
      <c r="X750" s="17">
        <f t="shared" si="105"/>
        <v>35.889965199640706</v>
      </c>
    </row>
    <row r="751" spans="11:24" x14ac:dyDescent="0.25">
      <c r="K751" s="70">
        <v>7420</v>
      </c>
      <c r="L751" s="39">
        <f t="shared" si="100"/>
        <v>7420</v>
      </c>
      <c r="M751" s="72">
        <f t="shared" si="101"/>
        <v>0.84703196347031962</v>
      </c>
      <c r="N751" s="72">
        <f t="shared" si="102"/>
        <v>5.8672576603869153E-2</v>
      </c>
      <c r="O751" s="39">
        <f t="shared" si="99"/>
        <v>0</v>
      </c>
      <c r="P751" s="39">
        <f>IF(AND(Eingabe!$B$37&gt;1,$M751&lt;=C$55),C$56,O751)</f>
        <v>0</v>
      </c>
      <c r="Q751" s="39">
        <f>IF(AND(Eingabe!$B$37&gt;2,$M751&lt;=D$55),D$56,P751)</f>
        <v>0</v>
      </c>
      <c r="R751" s="39">
        <f>IF(AND(Eingabe!$B$37&gt;3,$M751&lt;=E$55),E$56,Q751)</f>
        <v>0</v>
      </c>
      <c r="S751" s="39">
        <f>IF(AND(Eingabe!$B$37&gt;4,$M751&lt;=F$55),F$56,R751)</f>
        <v>0</v>
      </c>
      <c r="T751" s="39">
        <f>IF(AND(Eingabe!$B$37&gt;5,$M751&lt;=G$55),G$56,S751)</f>
        <v>0</v>
      </c>
      <c r="U751" s="17">
        <f t="shared" si="103"/>
        <v>35.766159710577774</v>
      </c>
      <c r="V751" s="17">
        <f t="shared" si="106"/>
        <v>35.7661597105756</v>
      </c>
      <c r="W751" s="17">
        <f t="shared" si="104"/>
        <v>3.5766159710577772</v>
      </c>
      <c r="X751" s="17">
        <f t="shared" si="105"/>
        <v>35.766159710577774</v>
      </c>
    </row>
    <row r="752" spans="11:24" x14ac:dyDescent="0.25">
      <c r="K752" s="70">
        <v>7430</v>
      </c>
      <c r="L752" s="39">
        <f t="shared" si="100"/>
        <v>7430</v>
      </c>
      <c r="M752" s="72">
        <f t="shared" si="101"/>
        <v>0.84817351598173518</v>
      </c>
      <c r="N752" s="72">
        <f t="shared" si="102"/>
        <v>5.8469709749623733E-2</v>
      </c>
      <c r="O752" s="39">
        <f t="shared" si="99"/>
        <v>0</v>
      </c>
      <c r="P752" s="39">
        <f>IF(AND(Eingabe!$B$37&gt;1,$M752&lt;=C$55),C$56,O752)</f>
        <v>0</v>
      </c>
      <c r="Q752" s="39">
        <f>IF(AND(Eingabe!$B$37&gt;2,$M752&lt;=D$55),D$56,P752)</f>
        <v>0</v>
      </c>
      <c r="R752" s="39">
        <f>IF(AND(Eingabe!$B$37&gt;3,$M752&lt;=E$55),E$56,Q752)</f>
        <v>0</v>
      </c>
      <c r="S752" s="39">
        <f>IF(AND(Eingabe!$B$37&gt;4,$M752&lt;=F$55),F$56,R752)</f>
        <v>0</v>
      </c>
      <c r="T752" s="39">
        <f>IF(AND(Eingabe!$B$37&gt;5,$M752&lt;=G$55),G$56,S752)</f>
        <v>0</v>
      </c>
      <c r="U752" s="17">
        <f t="shared" si="103"/>
        <v>35.642494299428165</v>
      </c>
      <c r="V752" s="17">
        <f t="shared" si="106"/>
        <v>35.642494299429465</v>
      </c>
      <c r="W752" s="17">
        <f t="shared" si="104"/>
        <v>3.5642494299428167</v>
      </c>
      <c r="X752" s="17">
        <f t="shared" si="105"/>
        <v>35.642494299428165</v>
      </c>
    </row>
    <row r="753" spans="11:24" x14ac:dyDescent="0.25">
      <c r="K753" s="70">
        <v>7440</v>
      </c>
      <c r="L753" s="39">
        <f t="shared" si="100"/>
        <v>7440</v>
      </c>
      <c r="M753" s="72">
        <f t="shared" si="101"/>
        <v>0.84931506849315064</v>
      </c>
      <c r="N753" s="72">
        <f t="shared" si="102"/>
        <v>5.8267072117369034E-2</v>
      </c>
      <c r="O753" s="39">
        <f t="shared" si="99"/>
        <v>0</v>
      </c>
      <c r="P753" s="39">
        <f>IF(AND(Eingabe!$B$37&gt;1,$M753&lt;=C$55),C$56,O753)</f>
        <v>0</v>
      </c>
      <c r="Q753" s="39">
        <f>IF(AND(Eingabe!$B$37&gt;2,$M753&lt;=D$55),D$56,P753)</f>
        <v>0</v>
      </c>
      <c r="R753" s="39">
        <f>IF(AND(Eingabe!$B$37&gt;3,$M753&lt;=E$55),E$56,Q753)</f>
        <v>0</v>
      </c>
      <c r="S753" s="39">
        <f>IF(AND(Eingabe!$B$37&gt;4,$M753&lt;=F$55),F$56,R753)</f>
        <v>0</v>
      </c>
      <c r="T753" s="39">
        <f>IF(AND(Eingabe!$B$37&gt;5,$M753&lt;=G$55),G$56,S753)</f>
        <v>0</v>
      </c>
      <c r="U753" s="17">
        <f t="shared" si="103"/>
        <v>35.518968619492085</v>
      </c>
      <c r="V753" s="17">
        <f t="shared" si="106"/>
        <v>35.518968619489925</v>
      </c>
      <c r="W753" s="17">
        <f t="shared" si="104"/>
        <v>3.5518968619492082</v>
      </c>
      <c r="X753" s="17">
        <f t="shared" si="105"/>
        <v>35.518968619492085</v>
      </c>
    </row>
    <row r="754" spans="11:24" x14ac:dyDescent="0.25">
      <c r="K754" s="70">
        <v>7450</v>
      </c>
      <c r="L754" s="39">
        <f t="shared" si="100"/>
        <v>7450</v>
      </c>
      <c r="M754" s="72">
        <f t="shared" si="101"/>
        <v>0.8504566210045662</v>
      </c>
      <c r="N754" s="72">
        <f t="shared" si="102"/>
        <v>5.8064663140531714E-2</v>
      </c>
      <c r="O754" s="39">
        <f t="shared" si="99"/>
        <v>0</v>
      </c>
      <c r="P754" s="39">
        <f>IF(AND(Eingabe!$B$37&gt;1,$M754&lt;=C$55),C$56,O754)</f>
        <v>0</v>
      </c>
      <c r="Q754" s="39">
        <f>IF(AND(Eingabe!$B$37&gt;2,$M754&lt;=D$55),D$56,P754)</f>
        <v>0</v>
      </c>
      <c r="R754" s="39">
        <f>IF(AND(Eingabe!$B$37&gt;3,$M754&lt;=E$55),E$56,Q754)</f>
        <v>0</v>
      </c>
      <c r="S754" s="39">
        <f>IF(AND(Eingabe!$B$37&gt;4,$M754&lt;=F$55),F$56,R754)</f>
        <v>0</v>
      </c>
      <c r="T754" s="39">
        <f>IF(AND(Eingabe!$B$37&gt;5,$M754&lt;=G$55),G$56,S754)</f>
        <v>0</v>
      </c>
      <c r="U754" s="17">
        <f t="shared" si="103"/>
        <v>35.395582325392624</v>
      </c>
      <c r="V754" s="17">
        <f t="shared" si="106"/>
        <v>35.395582325393903</v>
      </c>
      <c r="W754" s="17">
        <f t="shared" si="104"/>
        <v>3.5395582325392621</v>
      </c>
      <c r="X754" s="17">
        <f t="shared" si="105"/>
        <v>35.395582325392624</v>
      </c>
    </row>
    <row r="755" spans="11:24" x14ac:dyDescent="0.25">
      <c r="K755" s="70">
        <v>7460</v>
      </c>
      <c r="L755" s="39">
        <f t="shared" si="100"/>
        <v>7460</v>
      </c>
      <c r="M755" s="72">
        <f t="shared" si="101"/>
        <v>0.85159817351598177</v>
      </c>
      <c r="N755" s="72">
        <f t="shared" si="102"/>
        <v>5.786248225469659E-2</v>
      </c>
      <c r="O755" s="39">
        <f t="shared" si="99"/>
        <v>0</v>
      </c>
      <c r="P755" s="39">
        <f>IF(AND(Eingabe!$B$37&gt;1,$M755&lt;=C$55),C$56,O755)</f>
        <v>0</v>
      </c>
      <c r="Q755" s="39">
        <f>IF(AND(Eingabe!$B$37&gt;2,$M755&lt;=D$55),D$56,P755)</f>
        <v>0</v>
      </c>
      <c r="R755" s="39">
        <f>IF(AND(Eingabe!$B$37&gt;3,$M755&lt;=E$55),E$56,Q755)</f>
        <v>0</v>
      </c>
      <c r="S755" s="39">
        <f>IF(AND(Eingabe!$B$37&gt;4,$M755&lt;=F$55),F$56,R755)</f>
        <v>0</v>
      </c>
      <c r="T755" s="39">
        <f>IF(AND(Eingabe!$B$37&gt;5,$M755&lt;=G$55),G$56,S755)</f>
        <v>0</v>
      </c>
      <c r="U755" s="17">
        <f t="shared" si="103"/>
        <v>35.272335073068469</v>
      </c>
      <c r="V755" s="17">
        <f t="shared" si="106"/>
        <v>35.272335073069755</v>
      </c>
      <c r="W755" s="17">
        <f t="shared" si="104"/>
        <v>3.527233507306847</v>
      </c>
      <c r="X755" s="17">
        <f t="shared" si="105"/>
        <v>35.272335073068469</v>
      </c>
    </row>
    <row r="756" spans="11:24" x14ac:dyDescent="0.25">
      <c r="K756" s="70">
        <v>7470</v>
      </c>
      <c r="L756" s="39">
        <f t="shared" si="100"/>
        <v>7470</v>
      </c>
      <c r="M756" s="72">
        <f t="shared" si="101"/>
        <v>0.85273972602739723</v>
      </c>
      <c r="N756" s="72">
        <f t="shared" si="102"/>
        <v>5.7660528897596652E-2</v>
      </c>
      <c r="O756" s="39">
        <f t="shared" si="99"/>
        <v>0</v>
      </c>
      <c r="P756" s="39">
        <f>IF(AND(Eingabe!$B$37&gt;1,$M756&lt;=C$55),C$56,O756)</f>
        <v>0</v>
      </c>
      <c r="Q756" s="39">
        <f>IF(AND(Eingabe!$B$37&gt;2,$M756&lt;=D$55),D$56,P756)</f>
        <v>0</v>
      </c>
      <c r="R756" s="39">
        <f>IF(AND(Eingabe!$B$37&gt;3,$M756&lt;=E$55),E$56,Q756)</f>
        <v>0</v>
      </c>
      <c r="S756" s="39">
        <f>IF(AND(Eingabe!$B$37&gt;4,$M756&lt;=F$55),F$56,R756)</f>
        <v>0</v>
      </c>
      <c r="T756" s="39">
        <f>IF(AND(Eingabe!$B$37&gt;5,$M756&lt;=G$55),G$56,S756)</f>
        <v>0</v>
      </c>
      <c r="U756" s="17">
        <f t="shared" si="103"/>
        <v>35.149226519767822</v>
      </c>
      <c r="V756" s="17">
        <f t="shared" si="106"/>
        <v>35.149226519765683</v>
      </c>
      <c r="W756" s="17">
        <f t="shared" si="104"/>
        <v>3.5149226519767822</v>
      </c>
      <c r="X756" s="17">
        <f t="shared" si="105"/>
        <v>35.149226519767822</v>
      </c>
    </row>
    <row r="757" spans="11:24" x14ac:dyDescent="0.25">
      <c r="K757" s="70">
        <v>7480</v>
      </c>
      <c r="L757" s="39">
        <f t="shared" si="100"/>
        <v>7480</v>
      </c>
      <c r="M757" s="72">
        <f t="shared" si="101"/>
        <v>0.85388127853881279</v>
      </c>
      <c r="N757" s="72">
        <f t="shared" si="102"/>
        <v>5.7458802509100626E-2</v>
      </c>
      <c r="O757" s="39">
        <f t="shared" si="99"/>
        <v>0</v>
      </c>
      <c r="P757" s="39">
        <f>IF(AND(Eingabe!$B$37&gt;1,$M757&lt;=C$55),C$56,O757)</f>
        <v>0</v>
      </c>
      <c r="Q757" s="39">
        <f>IF(AND(Eingabe!$B$37&gt;2,$M757&lt;=D$55),D$56,P757)</f>
        <v>0</v>
      </c>
      <c r="R757" s="39">
        <f>IF(AND(Eingabe!$B$37&gt;3,$M757&lt;=E$55),E$56,Q757)</f>
        <v>0</v>
      </c>
      <c r="S757" s="39">
        <f>IF(AND(Eingabe!$B$37&gt;4,$M757&lt;=F$55),F$56,R757)</f>
        <v>0</v>
      </c>
      <c r="T757" s="39">
        <f>IF(AND(Eingabe!$B$37&gt;5,$M757&lt;=G$55),G$56,S757)</f>
        <v>0</v>
      </c>
      <c r="U757" s="17">
        <f t="shared" si="103"/>
        <v>35.026256324040794</v>
      </c>
      <c r="V757" s="17">
        <f t="shared" si="106"/>
        <v>35.026256324042066</v>
      </c>
      <c r="W757" s="17">
        <f t="shared" si="104"/>
        <v>3.5026256324040794</v>
      </c>
      <c r="X757" s="17">
        <f t="shared" si="105"/>
        <v>35.026256324040794</v>
      </c>
    </row>
    <row r="758" spans="11:24" x14ac:dyDescent="0.25">
      <c r="K758" s="70">
        <v>7490</v>
      </c>
      <c r="L758" s="39">
        <f t="shared" si="100"/>
        <v>7490</v>
      </c>
      <c r="M758" s="72">
        <f t="shared" si="101"/>
        <v>0.85502283105022836</v>
      </c>
      <c r="N758" s="72">
        <f t="shared" si="102"/>
        <v>5.7257302531203313E-2</v>
      </c>
      <c r="O758" s="39">
        <f t="shared" si="99"/>
        <v>0</v>
      </c>
      <c r="P758" s="39">
        <f>IF(AND(Eingabe!$B$37&gt;1,$M758&lt;=C$55),C$56,O758)</f>
        <v>0</v>
      </c>
      <c r="Q758" s="39">
        <f>IF(AND(Eingabe!$B$37&gt;2,$M758&lt;=D$55),D$56,P758)</f>
        <v>0</v>
      </c>
      <c r="R758" s="39">
        <f>IF(AND(Eingabe!$B$37&gt;3,$M758&lt;=E$55),E$56,Q758)</f>
        <v>0</v>
      </c>
      <c r="S758" s="39">
        <f>IF(AND(Eingabe!$B$37&gt;4,$M758&lt;=F$55),F$56,R758)</f>
        <v>0</v>
      </c>
      <c r="T758" s="39">
        <f>IF(AND(Eingabe!$B$37&gt;5,$M758&lt;=G$55),G$56,S758)</f>
        <v>0</v>
      </c>
      <c r="U758" s="17">
        <f t="shared" si="103"/>
        <v>34.903424145733524</v>
      </c>
      <c r="V758" s="17">
        <f t="shared" si="106"/>
        <v>34.903424145734803</v>
      </c>
      <c r="W758" s="17">
        <f t="shared" si="104"/>
        <v>3.4903424145733526</v>
      </c>
      <c r="X758" s="17">
        <f t="shared" si="105"/>
        <v>34.903424145733524</v>
      </c>
    </row>
    <row r="759" spans="11:24" x14ac:dyDescent="0.25">
      <c r="K759" s="70">
        <v>7500</v>
      </c>
      <c r="L759" s="39">
        <f t="shared" si="100"/>
        <v>7500</v>
      </c>
      <c r="M759" s="72">
        <f t="shared" si="101"/>
        <v>0.85616438356164382</v>
      </c>
      <c r="N759" s="72">
        <f t="shared" si="102"/>
        <v>5.7056028408013604E-2</v>
      </c>
      <c r="O759" s="39">
        <f t="shared" si="99"/>
        <v>0</v>
      </c>
      <c r="P759" s="39">
        <f>IF(AND(Eingabe!$B$37&gt;1,$M759&lt;=C$55),C$56,O759)</f>
        <v>0</v>
      </c>
      <c r="Q759" s="39">
        <f>IF(AND(Eingabe!$B$37&gt;2,$M759&lt;=D$55),D$56,P759)</f>
        <v>0</v>
      </c>
      <c r="R759" s="39">
        <f>IF(AND(Eingabe!$B$37&gt;3,$M759&lt;=E$55),E$56,Q759)</f>
        <v>0</v>
      </c>
      <c r="S759" s="39">
        <f>IF(AND(Eingabe!$B$37&gt;4,$M759&lt;=F$55),F$56,R759)</f>
        <v>0</v>
      </c>
      <c r="T759" s="39">
        <f>IF(AND(Eingabe!$B$37&gt;5,$M759&lt;=G$55),G$56,S759)</f>
        <v>0</v>
      </c>
      <c r="U759" s="17">
        <f t="shared" si="103"/>
        <v>34.780729645980898</v>
      </c>
      <c r="V759" s="17">
        <f t="shared" si="106"/>
        <v>34.780729645978788</v>
      </c>
      <c r="W759" s="17">
        <f t="shared" si="104"/>
        <v>3.4780729645980895</v>
      </c>
      <c r="X759" s="17">
        <f t="shared" si="105"/>
        <v>34.780729645980898</v>
      </c>
    </row>
    <row r="760" spans="11:24" x14ac:dyDescent="0.25">
      <c r="K760" s="70">
        <v>7510</v>
      </c>
      <c r="L760" s="39">
        <f t="shared" si="100"/>
        <v>7510</v>
      </c>
      <c r="M760" s="72">
        <f t="shared" si="101"/>
        <v>0.85730593607305938</v>
      </c>
      <c r="N760" s="72">
        <f t="shared" si="102"/>
        <v>5.6854979585744481E-2</v>
      </c>
      <c r="O760" s="39">
        <f t="shared" si="99"/>
        <v>0</v>
      </c>
      <c r="P760" s="39">
        <f>IF(AND(Eingabe!$B$37&gt;1,$M760&lt;=C$55),C$56,O760)</f>
        <v>0</v>
      </c>
      <c r="Q760" s="39">
        <f>IF(AND(Eingabe!$B$37&gt;2,$M760&lt;=D$55),D$56,P760)</f>
        <v>0</v>
      </c>
      <c r="R760" s="39">
        <f>IF(AND(Eingabe!$B$37&gt;3,$M760&lt;=E$55),E$56,Q760)</f>
        <v>0</v>
      </c>
      <c r="S760" s="39">
        <f>IF(AND(Eingabe!$B$37&gt;4,$M760&lt;=F$55),F$56,R760)</f>
        <v>0</v>
      </c>
      <c r="T760" s="39">
        <f>IF(AND(Eingabe!$B$37&gt;5,$M760&lt;=G$55),G$56,S760)</f>
        <v>0</v>
      </c>
      <c r="U760" s="17">
        <f t="shared" si="103"/>
        <v>34.658172487200403</v>
      </c>
      <c r="V760" s="17">
        <f t="shared" si="106"/>
        <v>34.658172487201661</v>
      </c>
      <c r="W760" s="17">
        <f t="shared" si="104"/>
        <v>3.4658172487200405</v>
      </c>
      <c r="X760" s="17">
        <f t="shared" si="105"/>
        <v>34.658172487200403</v>
      </c>
    </row>
    <row r="761" spans="11:24" x14ac:dyDescent="0.25">
      <c r="K761" s="70">
        <v>7520</v>
      </c>
      <c r="L761" s="39">
        <f t="shared" si="100"/>
        <v>7520</v>
      </c>
      <c r="M761" s="72">
        <f t="shared" si="101"/>
        <v>0.85844748858447484</v>
      </c>
      <c r="N761" s="72">
        <f t="shared" si="102"/>
        <v>5.6654155512702364E-2</v>
      </c>
      <c r="O761" s="39">
        <f t="shared" si="99"/>
        <v>0</v>
      </c>
      <c r="P761" s="39">
        <f>IF(AND(Eingabe!$B$37&gt;1,$M761&lt;=C$55),C$56,O761)</f>
        <v>0</v>
      </c>
      <c r="Q761" s="39">
        <f>IF(AND(Eingabe!$B$37&gt;2,$M761&lt;=D$55),D$56,P761)</f>
        <v>0</v>
      </c>
      <c r="R761" s="39">
        <f>IF(AND(Eingabe!$B$37&gt;3,$M761&lt;=E$55),E$56,Q761)</f>
        <v>0</v>
      </c>
      <c r="S761" s="39">
        <f>IF(AND(Eingabe!$B$37&gt;4,$M761&lt;=F$55),F$56,R761)</f>
        <v>0</v>
      </c>
      <c r="T761" s="39">
        <f>IF(AND(Eingabe!$B$37&gt;5,$M761&lt;=G$55),G$56,S761)</f>
        <v>0</v>
      </c>
      <c r="U761" s="17">
        <f t="shared" si="103"/>
        <v>34.535752333085689</v>
      </c>
      <c r="V761" s="17">
        <f t="shared" si="106"/>
        <v>34.535752333083593</v>
      </c>
      <c r="W761" s="17">
        <f t="shared" si="104"/>
        <v>3.4535752333085687</v>
      </c>
      <c r="X761" s="17">
        <f t="shared" si="105"/>
        <v>34.535752333085689</v>
      </c>
    </row>
    <row r="762" spans="11:24" x14ac:dyDescent="0.25">
      <c r="K762" s="70">
        <v>7530</v>
      </c>
      <c r="L762" s="39">
        <f t="shared" si="100"/>
        <v>7530</v>
      </c>
      <c r="M762" s="72">
        <f t="shared" si="101"/>
        <v>0.8595890410958904</v>
      </c>
      <c r="N762" s="72">
        <f t="shared" si="102"/>
        <v>5.6453555639275121E-2</v>
      </c>
      <c r="O762" s="39">
        <f t="shared" si="99"/>
        <v>0</v>
      </c>
      <c r="P762" s="39">
        <f>IF(AND(Eingabe!$B$37&gt;1,$M762&lt;=C$55),C$56,O762)</f>
        <v>0</v>
      </c>
      <c r="Q762" s="39">
        <f>IF(AND(Eingabe!$B$37&gt;2,$M762&lt;=D$55),D$56,P762)</f>
        <v>0</v>
      </c>
      <c r="R762" s="39">
        <f>IF(AND(Eingabe!$B$37&gt;3,$M762&lt;=E$55),E$56,Q762)</f>
        <v>0</v>
      </c>
      <c r="S762" s="39">
        <f>IF(AND(Eingabe!$B$37&gt;4,$M762&lt;=F$55),F$56,R762)</f>
        <v>0</v>
      </c>
      <c r="T762" s="39">
        <f>IF(AND(Eingabe!$B$37&gt;5,$M762&lt;=G$55),G$56,S762)</f>
        <v>0</v>
      </c>
      <c r="U762" s="17">
        <f t="shared" si="103"/>
        <v>34.413468848599223</v>
      </c>
      <c r="V762" s="17">
        <f t="shared" si="106"/>
        <v>34.413468848600473</v>
      </c>
      <c r="W762" s="17">
        <f t="shared" si="104"/>
        <v>3.441346884859922</v>
      </c>
      <c r="X762" s="17">
        <f t="shared" si="105"/>
        <v>34.413468848599223</v>
      </c>
    </row>
    <row r="763" spans="11:24" x14ac:dyDescent="0.25">
      <c r="K763" s="70">
        <v>7540</v>
      </c>
      <c r="L763" s="39">
        <f t="shared" si="100"/>
        <v>7540</v>
      </c>
      <c r="M763" s="72">
        <f t="shared" si="101"/>
        <v>0.86073059360730597</v>
      </c>
      <c r="N763" s="72">
        <f t="shared" si="102"/>
        <v>5.6253179417923072E-2</v>
      </c>
      <c r="O763" s="39">
        <f t="shared" si="99"/>
        <v>0</v>
      </c>
      <c r="P763" s="39">
        <f>IF(AND(Eingabe!$B$37&gt;1,$M763&lt;=C$55),C$56,O763)</f>
        <v>0</v>
      </c>
      <c r="Q763" s="39">
        <f>IF(AND(Eingabe!$B$37&gt;2,$M763&lt;=D$55),D$56,P763)</f>
        <v>0</v>
      </c>
      <c r="R763" s="39">
        <f>IF(AND(Eingabe!$B$37&gt;3,$M763&lt;=E$55),E$56,Q763)</f>
        <v>0</v>
      </c>
      <c r="S763" s="39">
        <f>IF(AND(Eingabe!$B$37&gt;4,$M763&lt;=F$55),F$56,R763)</f>
        <v>0</v>
      </c>
      <c r="T763" s="39">
        <f>IF(AND(Eingabe!$B$37&gt;5,$M763&lt;=G$55),G$56,S763)</f>
        <v>0</v>
      </c>
      <c r="U763" s="17">
        <f t="shared" si="103"/>
        <v>34.291321699966801</v>
      </c>
      <c r="V763" s="17">
        <f t="shared" si="106"/>
        <v>34.291321699968059</v>
      </c>
      <c r="W763" s="17">
        <f t="shared" si="104"/>
        <v>3.4291321699966804</v>
      </c>
      <c r="X763" s="17">
        <f t="shared" si="105"/>
        <v>34.291321699966801</v>
      </c>
    </row>
    <row r="764" spans="11:24" x14ac:dyDescent="0.25">
      <c r="K764" s="70">
        <v>7550</v>
      </c>
      <c r="L764" s="39">
        <f t="shared" si="100"/>
        <v>7550</v>
      </c>
      <c r="M764" s="72">
        <f t="shared" si="101"/>
        <v>0.86187214611872143</v>
      </c>
      <c r="N764" s="72">
        <f t="shared" si="102"/>
        <v>5.6053026303167663E-2</v>
      </c>
      <c r="O764" s="39">
        <f t="shared" si="99"/>
        <v>0</v>
      </c>
      <c r="P764" s="39">
        <f>IF(AND(Eingabe!$B$37&gt;1,$M764&lt;=C$55),C$56,O764)</f>
        <v>0</v>
      </c>
      <c r="Q764" s="39">
        <f>IF(AND(Eingabe!$B$37&gt;2,$M764&lt;=D$55),D$56,P764)</f>
        <v>0</v>
      </c>
      <c r="R764" s="39">
        <f>IF(AND(Eingabe!$B$37&gt;3,$M764&lt;=E$55),E$56,Q764)</f>
        <v>0</v>
      </c>
      <c r="S764" s="39">
        <f>IF(AND(Eingabe!$B$37&gt;4,$M764&lt;=F$55),F$56,R764)</f>
        <v>0</v>
      </c>
      <c r="T764" s="39">
        <f>IF(AND(Eingabe!$B$37&gt;5,$M764&lt;=G$55),G$56,S764)</f>
        <v>0</v>
      </c>
      <c r="U764" s="17">
        <f t="shared" si="103"/>
        <v>34.169310554670702</v>
      </c>
      <c r="V764" s="17">
        <f t="shared" si="106"/>
        <v>34.16931055466862</v>
      </c>
      <c r="W764" s="17">
        <f t="shared" si="104"/>
        <v>3.41693105546707</v>
      </c>
      <c r="X764" s="17">
        <f t="shared" si="105"/>
        <v>34.169310554670702</v>
      </c>
    </row>
    <row r="765" spans="11:24" x14ac:dyDescent="0.25">
      <c r="K765" s="70">
        <v>7560</v>
      </c>
      <c r="L765" s="39">
        <f t="shared" si="100"/>
        <v>7560</v>
      </c>
      <c r="M765" s="72">
        <f t="shared" si="101"/>
        <v>0.86301369863013699</v>
      </c>
      <c r="N765" s="72">
        <f t="shared" si="102"/>
        <v>5.5853095751580817E-2</v>
      </c>
      <c r="O765" s="39">
        <f t="shared" si="99"/>
        <v>0</v>
      </c>
      <c r="P765" s="39">
        <f>IF(AND(Eingabe!$B$37&gt;1,$M765&lt;=C$55),C$56,O765)</f>
        <v>0</v>
      </c>
      <c r="Q765" s="39">
        <f>IF(AND(Eingabe!$B$37&gt;2,$M765&lt;=D$55),D$56,P765)</f>
        <v>0</v>
      </c>
      <c r="R765" s="39">
        <f>IF(AND(Eingabe!$B$37&gt;3,$M765&lt;=E$55),E$56,Q765)</f>
        <v>0</v>
      </c>
      <c r="S765" s="39">
        <f>IF(AND(Eingabe!$B$37&gt;4,$M765&lt;=F$55),F$56,R765)</f>
        <v>0</v>
      </c>
      <c r="T765" s="39">
        <f>IF(AND(Eingabe!$B$37&gt;5,$M765&lt;=G$55),G$56,S765)</f>
        <v>0</v>
      </c>
      <c r="U765" s="17">
        <f t="shared" si="103"/>
        <v>34.047435081443098</v>
      </c>
      <c r="V765" s="17">
        <f t="shared" si="106"/>
        <v>34.047435081444341</v>
      </c>
      <c r="W765" s="17">
        <f t="shared" si="104"/>
        <v>3.40474350814431</v>
      </c>
      <c r="X765" s="17">
        <f t="shared" si="105"/>
        <v>34.047435081443098</v>
      </c>
    </row>
    <row r="766" spans="11:24" x14ac:dyDescent="0.25">
      <c r="K766" s="70">
        <v>7570</v>
      </c>
      <c r="L766" s="39">
        <f t="shared" si="100"/>
        <v>7570</v>
      </c>
      <c r="M766" s="72">
        <f t="shared" si="101"/>
        <v>0.86415525114155256</v>
      </c>
      <c r="N766" s="72">
        <f t="shared" si="102"/>
        <v>5.565338722177493E-2</v>
      </c>
      <c r="O766" s="39">
        <f t="shared" si="99"/>
        <v>0</v>
      </c>
      <c r="P766" s="39">
        <f>IF(AND(Eingabe!$B$37&gt;1,$M766&lt;=C$55),C$56,O766)</f>
        <v>0</v>
      </c>
      <c r="Q766" s="39">
        <f>IF(AND(Eingabe!$B$37&gt;2,$M766&lt;=D$55),D$56,P766)</f>
        <v>0</v>
      </c>
      <c r="R766" s="39">
        <f>IF(AND(Eingabe!$B$37&gt;3,$M766&lt;=E$55),E$56,Q766)</f>
        <v>0</v>
      </c>
      <c r="S766" s="39">
        <f>IF(AND(Eingabe!$B$37&gt;4,$M766&lt;=F$55),F$56,R766)</f>
        <v>0</v>
      </c>
      <c r="T766" s="39">
        <f>IF(AND(Eingabe!$B$37&gt;5,$M766&lt;=G$55),G$56,S766)</f>
        <v>0</v>
      </c>
      <c r="U766" s="17">
        <f t="shared" si="103"/>
        <v>33.925694950260059</v>
      </c>
      <c r="V766" s="17">
        <f t="shared" si="106"/>
        <v>33.925694950261303</v>
      </c>
      <c r="W766" s="17">
        <f t="shared" si="104"/>
        <v>3.3925694950260059</v>
      </c>
      <c r="X766" s="17">
        <f t="shared" si="105"/>
        <v>33.925694950260059</v>
      </c>
    </row>
    <row r="767" spans="11:24" x14ac:dyDescent="0.25">
      <c r="K767" s="70">
        <v>7580</v>
      </c>
      <c r="L767" s="39">
        <f t="shared" si="100"/>
        <v>7580</v>
      </c>
      <c r="M767" s="72">
        <f t="shared" si="101"/>
        <v>0.86529680365296802</v>
      </c>
      <c r="N767" s="72">
        <f t="shared" si="102"/>
        <v>5.5453900174392445E-2</v>
      </c>
      <c r="O767" s="39">
        <f t="shared" si="99"/>
        <v>0</v>
      </c>
      <c r="P767" s="39">
        <f>IF(AND(Eingabe!$B$37&gt;1,$M767&lt;=C$55),C$56,O767)</f>
        <v>0</v>
      </c>
      <c r="Q767" s="39">
        <f>IF(AND(Eingabe!$B$37&gt;2,$M767&lt;=D$55),D$56,P767)</f>
        <v>0</v>
      </c>
      <c r="R767" s="39">
        <f>IF(AND(Eingabe!$B$37&gt;3,$M767&lt;=E$55),E$56,Q767)</f>
        <v>0</v>
      </c>
      <c r="S767" s="39">
        <f>IF(AND(Eingabe!$B$37&gt;4,$M767&lt;=F$55),F$56,R767)</f>
        <v>0</v>
      </c>
      <c r="T767" s="39">
        <f>IF(AND(Eingabe!$B$37&gt;5,$M767&lt;=G$55),G$56,S767)</f>
        <v>0</v>
      </c>
      <c r="U767" s="17">
        <f t="shared" si="103"/>
        <v>33.804089832335123</v>
      </c>
      <c r="V767" s="17">
        <f t="shared" si="106"/>
        <v>33.804089832333069</v>
      </c>
      <c r="W767" s="17">
        <f t="shared" si="104"/>
        <v>3.380408983233512</v>
      </c>
      <c r="X767" s="17">
        <f t="shared" si="105"/>
        <v>33.804089832335123</v>
      </c>
    </row>
    <row r="768" spans="11:24" x14ac:dyDescent="0.25">
      <c r="K768" s="70">
        <v>7590</v>
      </c>
      <c r="L768" s="39">
        <f t="shared" si="100"/>
        <v>7590</v>
      </c>
      <c r="M768" s="72">
        <f t="shared" si="101"/>
        <v>0.86643835616438358</v>
      </c>
      <c r="N768" s="72">
        <f t="shared" si="102"/>
        <v>5.5254634072095188E-2</v>
      </c>
      <c r="O768" s="39">
        <f t="shared" si="99"/>
        <v>0</v>
      </c>
      <c r="P768" s="39">
        <f>IF(AND(Eingabe!$B$37&gt;1,$M768&lt;=C$55),C$56,O768)</f>
        <v>0</v>
      </c>
      <c r="Q768" s="39">
        <f>IF(AND(Eingabe!$B$37&gt;2,$M768&lt;=D$55),D$56,P768)</f>
        <v>0</v>
      </c>
      <c r="R768" s="39">
        <f>IF(AND(Eingabe!$B$37&gt;3,$M768&lt;=E$55),E$56,Q768)</f>
        <v>0</v>
      </c>
      <c r="S768" s="39">
        <f>IF(AND(Eingabe!$B$37&gt;4,$M768&lt;=F$55),F$56,R768)</f>
        <v>0</v>
      </c>
      <c r="T768" s="39">
        <f>IF(AND(Eingabe!$B$37&gt;5,$M768&lt;=G$55),G$56,S768)</f>
        <v>0</v>
      </c>
      <c r="U768" s="17">
        <f t="shared" si="103"/>
        <v>33.68261940011282</v>
      </c>
      <c r="V768" s="17">
        <f t="shared" si="106"/>
        <v>33.682619400114042</v>
      </c>
      <c r="W768" s="17">
        <f t="shared" si="104"/>
        <v>3.3682619400112821</v>
      </c>
      <c r="X768" s="17">
        <f t="shared" si="105"/>
        <v>33.68261940011282</v>
      </c>
    </row>
    <row r="769" spans="11:24" x14ac:dyDescent="0.25">
      <c r="K769" s="70">
        <v>7600</v>
      </c>
      <c r="L769" s="39">
        <f t="shared" si="100"/>
        <v>7600</v>
      </c>
      <c r="M769" s="72">
        <f t="shared" si="101"/>
        <v>0.86757990867579904</v>
      </c>
      <c r="N769" s="72">
        <f t="shared" si="102"/>
        <v>5.5055588379554932E-2</v>
      </c>
      <c r="O769" s="39">
        <f t="shared" si="99"/>
        <v>0</v>
      </c>
      <c r="P769" s="39">
        <f>IF(AND(Eingabe!$B$37&gt;1,$M769&lt;=C$55),C$56,O769)</f>
        <v>0</v>
      </c>
      <c r="Q769" s="39">
        <f>IF(AND(Eingabe!$B$37&gt;2,$M769&lt;=D$55),D$56,P769)</f>
        <v>0</v>
      </c>
      <c r="R769" s="39">
        <f>IF(AND(Eingabe!$B$37&gt;3,$M769&lt;=E$55),E$56,Q769)</f>
        <v>0</v>
      </c>
      <c r="S769" s="39">
        <f>IF(AND(Eingabe!$B$37&gt;4,$M769&lt;=F$55),F$56,R769)</f>
        <v>0</v>
      </c>
      <c r="T769" s="39">
        <f>IF(AND(Eingabe!$B$37&gt;5,$M769&lt;=G$55),G$56,S769)</f>
        <v>0</v>
      </c>
      <c r="U769" s="17">
        <f t="shared" si="103"/>
        <v>33.561283327262935</v>
      </c>
      <c r="V769" s="17">
        <f t="shared" si="106"/>
        <v>33.561283327260902</v>
      </c>
      <c r="W769" s="17">
        <f t="shared" si="104"/>
        <v>3.3561283327262936</v>
      </c>
      <c r="X769" s="17">
        <f t="shared" si="105"/>
        <v>33.561283327262935</v>
      </c>
    </row>
    <row r="770" spans="11:24" x14ac:dyDescent="0.25">
      <c r="K770" s="70">
        <v>7610</v>
      </c>
      <c r="L770" s="39">
        <f t="shared" si="100"/>
        <v>7610</v>
      </c>
      <c r="M770" s="72">
        <f t="shared" si="101"/>
        <v>0.86872146118721461</v>
      </c>
      <c r="N770" s="72">
        <f t="shared" si="102"/>
        <v>5.4856762563442518E-2</v>
      </c>
      <c r="O770" s="39">
        <f t="shared" si="99"/>
        <v>0</v>
      </c>
      <c r="P770" s="39">
        <f>IF(AND(Eingabe!$B$37&gt;1,$M770&lt;=C$55),C$56,O770)</f>
        <v>0</v>
      </c>
      <c r="Q770" s="39">
        <f>IF(AND(Eingabe!$B$37&gt;2,$M770&lt;=D$55),D$56,P770)</f>
        <v>0</v>
      </c>
      <c r="R770" s="39">
        <f>IF(AND(Eingabe!$B$37&gt;3,$M770&lt;=E$55),E$56,Q770)</f>
        <v>0</v>
      </c>
      <c r="S770" s="39">
        <f>IF(AND(Eingabe!$B$37&gt;4,$M770&lt;=F$55),F$56,R770)</f>
        <v>0</v>
      </c>
      <c r="T770" s="39">
        <f>IF(AND(Eingabe!$B$37&gt;5,$M770&lt;=G$55),G$56,S770)</f>
        <v>0</v>
      </c>
      <c r="U770" s="17">
        <f t="shared" si="103"/>
        <v>33.440081288673866</v>
      </c>
      <c r="V770" s="17">
        <f t="shared" si="106"/>
        <v>33.440081288675081</v>
      </c>
      <c r="W770" s="17">
        <f t="shared" si="104"/>
        <v>3.3440081288673866</v>
      </c>
      <c r="X770" s="17">
        <f t="shared" si="105"/>
        <v>33.440081288673866</v>
      </c>
    </row>
    <row r="771" spans="11:24" x14ac:dyDescent="0.25">
      <c r="K771" s="70">
        <v>7620</v>
      </c>
      <c r="L771" s="39">
        <f t="shared" si="100"/>
        <v>7620</v>
      </c>
      <c r="M771" s="72">
        <f t="shared" si="101"/>
        <v>0.86986301369863017</v>
      </c>
      <c r="N771" s="72">
        <f t="shared" si="102"/>
        <v>5.4658156092417753E-2</v>
      </c>
      <c r="O771" s="39">
        <f t="shared" si="99"/>
        <v>0</v>
      </c>
      <c r="P771" s="39">
        <f>IF(AND(Eingabe!$B$37&gt;1,$M771&lt;=C$55),C$56,O771)</f>
        <v>0</v>
      </c>
      <c r="Q771" s="39">
        <f>IF(AND(Eingabe!$B$37&gt;2,$M771&lt;=D$55),D$56,P771)</f>
        <v>0</v>
      </c>
      <c r="R771" s="39">
        <f>IF(AND(Eingabe!$B$37&gt;3,$M771&lt;=E$55),E$56,Q771)</f>
        <v>0</v>
      </c>
      <c r="S771" s="39">
        <f>IF(AND(Eingabe!$B$37&gt;4,$M771&lt;=F$55),F$56,R771)</f>
        <v>0</v>
      </c>
      <c r="T771" s="39">
        <f>IF(AND(Eingabe!$B$37&gt;5,$M771&lt;=G$55),G$56,S771)</f>
        <v>0</v>
      </c>
      <c r="U771" s="17">
        <f t="shared" si="103"/>
        <v>33.319012960446443</v>
      </c>
      <c r="V771" s="17">
        <f t="shared" si="106"/>
        <v>33.319012960447651</v>
      </c>
      <c r="W771" s="17">
        <f t="shared" si="104"/>
        <v>3.3319012960446441</v>
      </c>
      <c r="X771" s="17">
        <f t="shared" si="105"/>
        <v>33.319012960446443</v>
      </c>
    </row>
    <row r="772" spans="11:24" x14ac:dyDescent="0.25">
      <c r="K772" s="70">
        <v>7630</v>
      </c>
      <c r="L772" s="39">
        <f t="shared" si="100"/>
        <v>7630</v>
      </c>
      <c r="M772" s="72">
        <f t="shared" si="101"/>
        <v>0.87100456621004563</v>
      </c>
      <c r="N772" s="72">
        <f t="shared" si="102"/>
        <v>5.4459768437120415E-2</v>
      </c>
      <c r="O772" s="39">
        <f t="shared" si="99"/>
        <v>0</v>
      </c>
      <c r="P772" s="39">
        <f>IF(AND(Eingabe!$B$37&gt;1,$M772&lt;=C$55),C$56,O772)</f>
        <v>0</v>
      </c>
      <c r="Q772" s="39">
        <f>IF(AND(Eingabe!$B$37&gt;2,$M772&lt;=D$55),D$56,P772)</f>
        <v>0</v>
      </c>
      <c r="R772" s="39">
        <f>IF(AND(Eingabe!$B$37&gt;3,$M772&lt;=E$55),E$56,Q772)</f>
        <v>0</v>
      </c>
      <c r="S772" s="39">
        <f>IF(AND(Eingabe!$B$37&gt;4,$M772&lt;=F$55),F$56,R772)</f>
        <v>0</v>
      </c>
      <c r="T772" s="39">
        <f>IF(AND(Eingabe!$B$37&gt;5,$M772&lt;=G$55),G$56,S772)</f>
        <v>0</v>
      </c>
      <c r="U772" s="17">
        <f t="shared" si="103"/>
        <v>33.19807801988847</v>
      </c>
      <c r="V772" s="17">
        <f t="shared" si="106"/>
        <v>33.198078019886459</v>
      </c>
      <c r="W772" s="17">
        <f t="shared" si="104"/>
        <v>3.3198078019888473</v>
      </c>
      <c r="X772" s="17">
        <f t="shared" si="105"/>
        <v>33.19807801988847</v>
      </c>
    </row>
    <row r="773" spans="11:24" x14ac:dyDescent="0.25">
      <c r="K773" s="70">
        <v>7640</v>
      </c>
      <c r="L773" s="39">
        <f t="shared" si="100"/>
        <v>7640</v>
      </c>
      <c r="M773" s="72">
        <f t="shared" si="101"/>
        <v>0.87214611872146119</v>
      </c>
      <c r="N773" s="72">
        <f t="shared" si="102"/>
        <v>5.4261599070158706E-2</v>
      </c>
      <c r="O773" s="39">
        <f t="shared" si="99"/>
        <v>0</v>
      </c>
      <c r="P773" s="39">
        <f>IF(AND(Eingabe!$B$37&gt;1,$M773&lt;=C$55),C$56,O773)</f>
        <v>0</v>
      </c>
      <c r="Q773" s="39">
        <f>IF(AND(Eingabe!$B$37&gt;2,$M773&lt;=D$55),D$56,P773)</f>
        <v>0</v>
      </c>
      <c r="R773" s="39">
        <f>IF(AND(Eingabe!$B$37&gt;3,$M773&lt;=E$55),E$56,Q773)</f>
        <v>0</v>
      </c>
      <c r="S773" s="39">
        <f>IF(AND(Eingabe!$B$37&gt;4,$M773&lt;=F$55),F$56,R773)</f>
        <v>0</v>
      </c>
      <c r="T773" s="39">
        <f>IF(AND(Eingabe!$B$37&gt;5,$M773&lt;=G$55),G$56,S773)</f>
        <v>0</v>
      </c>
      <c r="U773" s="17">
        <f t="shared" si="103"/>
        <v>33.077276145507703</v>
      </c>
      <c r="V773" s="17">
        <f t="shared" si="106"/>
        <v>33.077276145508911</v>
      </c>
      <c r="W773" s="17">
        <f t="shared" si="104"/>
        <v>3.3077276145507706</v>
      </c>
      <c r="X773" s="17">
        <f t="shared" si="105"/>
        <v>33.077276145507703</v>
      </c>
    </row>
    <row r="774" spans="11:24" x14ac:dyDescent="0.25">
      <c r="K774" s="70">
        <v>7650</v>
      </c>
      <c r="L774" s="39">
        <f t="shared" si="100"/>
        <v>7650</v>
      </c>
      <c r="M774" s="72">
        <f t="shared" si="101"/>
        <v>0.87328767123287676</v>
      </c>
      <c r="N774" s="72">
        <f t="shared" si="102"/>
        <v>5.4063647466101039E-2</v>
      </c>
      <c r="O774" s="39">
        <f t="shared" si="99"/>
        <v>0</v>
      </c>
      <c r="P774" s="39">
        <f>IF(AND(Eingabe!$B$37&gt;1,$M774&lt;=C$55),C$56,O774)</f>
        <v>0</v>
      </c>
      <c r="Q774" s="39">
        <f>IF(AND(Eingabe!$B$37&gt;2,$M774&lt;=D$55),D$56,P774)</f>
        <v>0</v>
      </c>
      <c r="R774" s="39">
        <f>IF(AND(Eingabe!$B$37&gt;3,$M774&lt;=E$55),E$56,Q774)</f>
        <v>0</v>
      </c>
      <c r="S774" s="39">
        <f>IF(AND(Eingabe!$B$37&gt;4,$M774&lt;=F$55),F$56,R774)</f>
        <v>0</v>
      </c>
      <c r="T774" s="39">
        <f>IF(AND(Eingabe!$B$37&gt;5,$M774&lt;=G$55),G$56,S774)</f>
        <v>0</v>
      </c>
      <c r="U774" s="17">
        <f t="shared" si="103"/>
        <v>32.956607017006803</v>
      </c>
      <c r="V774" s="17">
        <f t="shared" si="106"/>
        <v>32.956607017007997</v>
      </c>
      <c r="W774" s="17">
        <f t="shared" si="104"/>
        <v>3.29566070170068</v>
      </c>
      <c r="X774" s="17">
        <f t="shared" si="105"/>
        <v>32.956607017006803</v>
      </c>
    </row>
    <row r="775" spans="11:24" x14ac:dyDescent="0.25">
      <c r="K775" s="70">
        <v>7660</v>
      </c>
      <c r="L775" s="39">
        <f t="shared" si="100"/>
        <v>7660</v>
      </c>
      <c r="M775" s="72">
        <f t="shared" si="101"/>
        <v>0.87442922374429222</v>
      </c>
      <c r="N775" s="72">
        <f t="shared" si="102"/>
        <v>5.3865913101464602E-2</v>
      </c>
      <c r="O775" s="39">
        <f t="shared" si="99"/>
        <v>0</v>
      </c>
      <c r="P775" s="39">
        <f>IF(AND(Eingabe!$B$37&gt;1,$M775&lt;=C$55),C$56,O775)</f>
        <v>0</v>
      </c>
      <c r="Q775" s="39">
        <f>IF(AND(Eingabe!$B$37&gt;2,$M775&lt;=D$55),D$56,P775)</f>
        <v>0</v>
      </c>
      <c r="R775" s="39">
        <f>IF(AND(Eingabe!$B$37&gt;3,$M775&lt;=E$55),E$56,Q775)</f>
        <v>0</v>
      </c>
      <c r="S775" s="39">
        <f>IF(AND(Eingabe!$B$37&gt;4,$M775&lt;=F$55),F$56,R775)</f>
        <v>0</v>
      </c>
      <c r="T775" s="39">
        <f>IF(AND(Eingabe!$B$37&gt;5,$M775&lt;=G$55),G$56,S775)</f>
        <v>0</v>
      </c>
      <c r="U775" s="17">
        <f t="shared" si="103"/>
        <v>32.836070315276366</v>
      </c>
      <c r="V775" s="17">
        <f t="shared" si="106"/>
        <v>32.83607031527437</v>
      </c>
      <c r="W775" s="17">
        <f t="shared" si="104"/>
        <v>3.2836070315276369</v>
      </c>
      <c r="X775" s="17">
        <f t="shared" si="105"/>
        <v>32.836070315276366</v>
      </c>
    </row>
    <row r="776" spans="11:24" x14ac:dyDescent="0.25">
      <c r="K776" s="70">
        <v>7670</v>
      </c>
      <c r="L776" s="39">
        <f t="shared" si="100"/>
        <v>7670</v>
      </c>
      <c r="M776" s="72">
        <f t="shared" si="101"/>
        <v>0.87557077625570778</v>
      </c>
      <c r="N776" s="72">
        <f t="shared" si="102"/>
        <v>5.3668395454706808E-2</v>
      </c>
      <c r="O776" s="39">
        <f t="shared" si="99"/>
        <v>0</v>
      </c>
      <c r="P776" s="39">
        <f>IF(AND(Eingabe!$B$37&gt;1,$M776&lt;=C$55),C$56,O776)</f>
        <v>0</v>
      </c>
      <c r="Q776" s="39">
        <f>IF(AND(Eingabe!$B$37&gt;2,$M776&lt;=D$55),D$56,P776)</f>
        <v>0</v>
      </c>
      <c r="R776" s="39">
        <f>IF(AND(Eingabe!$B$37&gt;3,$M776&lt;=E$55),E$56,Q776)</f>
        <v>0</v>
      </c>
      <c r="S776" s="39">
        <f>IF(AND(Eingabe!$B$37&gt;4,$M776&lt;=F$55),F$56,R776)</f>
        <v>0</v>
      </c>
      <c r="T776" s="39">
        <f>IF(AND(Eingabe!$B$37&gt;5,$M776&lt;=G$55),G$56,S776)</f>
        <v>0</v>
      </c>
      <c r="U776" s="17">
        <f t="shared" si="103"/>
        <v>32.715665722389765</v>
      </c>
      <c r="V776" s="17">
        <f t="shared" si="106"/>
        <v>32.715665722390959</v>
      </c>
      <c r="W776" s="17">
        <f t="shared" si="104"/>
        <v>3.2715665722389766</v>
      </c>
      <c r="X776" s="17">
        <f t="shared" si="105"/>
        <v>32.715665722389765</v>
      </c>
    </row>
    <row r="777" spans="11:24" x14ac:dyDescent="0.25">
      <c r="K777" s="70">
        <v>7680</v>
      </c>
      <c r="L777" s="39">
        <f t="shared" si="100"/>
        <v>7680</v>
      </c>
      <c r="M777" s="72">
        <f t="shared" si="101"/>
        <v>0.87671232876712324</v>
      </c>
      <c r="N777" s="72">
        <f t="shared" si="102"/>
        <v>5.3471094006215414E-2</v>
      </c>
      <c r="O777" s="39">
        <f t="shared" ref="O777:O840" si="107">IF(K777&lt;$B$51,$B$57,0)</f>
        <v>0</v>
      </c>
      <c r="P777" s="39">
        <f>IF(AND(Eingabe!$B$37&gt;1,$M777&lt;=C$55),C$56,O777)</f>
        <v>0</v>
      </c>
      <c r="Q777" s="39">
        <f>IF(AND(Eingabe!$B$37&gt;2,$M777&lt;=D$55),D$56,P777)</f>
        <v>0</v>
      </c>
      <c r="R777" s="39">
        <f>IF(AND(Eingabe!$B$37&gt;3,$M777&lt;=E$55),E$56,Q777)</f>
        <v>0</v>
      </c>
      <c r="S777" s="39">
        <f>IF(AND(Eingabe!$B$37&gt;4,$M777&lt;=F$55),F$56,R777)</f>
        <v>0</v>
      </c>
      <c r="T777" s="39">
        <f>IF(AND(Eingabe!$B$37&gt;5,$M777&lt;=G$55),G$56,S777)</f>
        <v>0</v>
      </c>
      <c r="U777" s="17">
        <f t="shared" si="103"/>
        <v>32.595392921597067</v>
      </c>
      <c r="V777" s="17">
        <f t="shared" si="106"/>
        <v>32.595392921595085</v>
      </c>
      <c r="W777" s="17">
        <f t="shared" si="104"/>
        <v>3.2595392921597068</v>
      </c>
      <c r="X777" s="17">
        <f t="shared" si="105"/>
        <v>32.595392921597067</v>
      </c>
    </row>
    <row r="778" spans="11:24" x14ac:dyDescent="0.25">
      <c r="K778" s="70">
        <v>7690</v>
      </c>
      <c r="L778" s="39">
        <f t="shared" ref="L778:L841" si="108">IF(K778&gt;$B$10,$B$10,K778)</f>
        <v>7690</v>
      </c>
      <c r="M778" s="72">
        <f t="shared" ref="M778:M841" si="109">L778/$B$10</f>
        <v>0.87785388127853881</v>
      </c>
      <c r="N778" s="72">
        <f t="shared" ref="N778:N841" si="110">IF(M778=1,0,1-$G$11*M778^$G$10)</f>
        <v>5.3274008238297865E-2</v>
      </c>
      <c r="O778" s="39">
        <f t="shared" si="107"/>
        <v>0</v>
      </c>
      <c r="P778" s="39">
        <f>IF(AND(Eingabe!$B$37&gt;1,$M778&lt;=C$55),C$56,O778)</f>
        <v>0</v>
      </c>
      <c r="Q778" s="39">
        <f>IF(AND(Eingabe!$B$37&gt;2,$M778&lt;=D$55),D$56,P778)</f>
        <v>0</v>
      </c>
      <c r="R778" s="39">
        <f>IF(AND(Eingabe!$B$37&gt;3,$M778&lt;=E$55),E$56,Q778)</f>
        <v>0</v>
      </c>
      <c r="S778" s="39">
        <f>IF(AND(Eingabe!$B$37&gt;4,$M778&lt;=F$55),F$56,R778)</f>
        <v>0</v>
      </c>
      <c r="T778" s="39">
        <f>IF(AND(Eingabe!$B$37&gt;5,$M778&lt;=G$55),G$56,S778)</f>
        <v>0</v>
      </c>
      <c r="U778" s="17">
        <f t="shared" ref="U778:U841" si="111">N778*$B$8*10</f>
        <v>32.475251597318561</v>
      </c>
      <c r="V778" s="17">
        <f t="shared" si="106"/>
        <v>32.475251597319748</v>
      </c>
      <c r="W778" s="17">
        <f t="shared" ref="W778:W841" si="112">N778*$B$8</f>
        <v>3.2475251597318562</v>
      </c>
      <c r="X778" s="17">
        <f t="shared" ref="X778:X841" si="113">W778*10</f>
        <v>32.475251597318561</v>
      </c>
    </row>
    <row r="779" spans="11:24" x14ac:dyDescent="0.25">
      <c r="K779" s="70">
        <v>7700</v>
      </c>
      <c r="L779" s="39">
        <f t="shared" si="108"/>
        <v>7700</v>
      </c>
      <c r="M779" s="72">
        <f t="shared" si="109"/>
        <v>0.87899543378995437</v>
      </c>
      <c r="N779" s="72">
        <f t="shared" si="110"/>
        <v>5.3077137635173077E-2</v>
      </c>
      <c r="O779" s="39">
        <f t="shared" si="107"/>
        <v>0</v>
      </c>
      <c r="P779" s="39">
        <f>IF(AND(Eingabe!$B$37&gt;1,$M779&lt;=C$55),C$56,O779)</f>
        <v>0</v>
      </c>
      <c r="Q779" s="39">
        <f>IF(AND(Eingabe!$B$37&gt;2,$M779&lt;=D$55),D$56,P779)</f>
        <v>0</v>
      </c>
      <c r="R779" s="39">
        <f>IF(AND(Eingabe!$B$37&gt;3,$M779&lt;=E$55),E$56,Q779)</f>
        <v>0</v>
      </c>
      <c r="S779" s="39">
        <f>IF(AND(Eingabe!$B$37&gt;4,$M779&lt;=F$55),F$56,R779)</f>
        <v>0</v>
      </c>
      <c r="T779" s="39">
        <f>IF(AND(Eingabe!$B$37&gt;5,$M779&lt;=G$55),G$56,S779)</f>
        <v>0</v>
      </c>
      <c r="U779" s="17">
        <f t="shared" si="111"/>
        <v>32.355241435139753</v>
      </c>
      <c r="V779" s="17">
        <f t="shared" ref="V779:V842" si="114">(M779-M778)*$B$10*N779*$B$8</f>
        <v>32.355241435140933</v>
      </c>
      <c r="W779" s="17">
        <f t="shared" si="112"/>
        <v>3.2355241435139752</v>
      </c>
      <c r="X779" s="17">
        <f t="shared" si="113"/>
        <v>32.355241435139753</v>
      </c>
    </row>
    <row r="780" spans="11:24" x14ac:dyDescent="0.25">
      <c r="K780" s="70">
        <v>7710</v>
      </c>
      <c r="L780" s="39">
        <f t="shared" si="108"/>
        <v>7710</v>
      </c>
      <c r="M780" s="72">
        <f t="shared" si="109"/>
        <v>0.88013698630136983</v>
      </c>
      <c r="N780" s="72">
        <f t="shared" si="110"/>
        <v>5.2880481682961111E-2</v>
      </c>
      <c r="O780" s="39">
        <f t="shared" si="107"/>
        <v>0</v>
      </c>
      <c r="P780" s="39">
        <f>IF(AND(Eingabe!$B$37&gt;1,$M780&lt;=C$55),C$56,O780)</f>
        <v>0</v>
      </c>
      <c r="Q780" s="39">
        <f>IF(AND(Eingabe!$B$37&gt;2,$M780&lt;=D$55),D$56,P780)</f>
        <v>0</v>
      </c>
      <c r="R780" s="39">
        <f>IF(AND(Eingabe!$B$37&gt;3,$M780&lt;=E$55),E$56,Q780)</f>
        <v>0</v>
      </c>
      <c r="S780" s="39">
        <f>IF(AND(Eingabe!$B$37&gt;4,$M780&lt;=F$55),F$56,R780)</f>
        <v>0</v>
      </c>
      <c r="T780" s="39">
        <f>IF(AND(Eingabe!$B$37&gt;5,$M780&lt;=G$55),G$56,S780)</f>
        <v>0</v>
      </c>
      <c r="U780" s="17">
        <f t="shared" si="111"/>
        <v>32.235362121805061</v>
      </c>
      <c r="V780" s="17">
        <f t="shared" si="114"/>
        <v>32.235362121803107</v>
      </c>
      <c r="W780" s="17">
        <f t="shared" si="112"/>
        <v>3.2235362121805062</v>
      </c>
      <c r="X780" s="17">
        <f t="shared" si="113"/>
        <v>32.235362121805061</v>
      </c>
    </row>
    <row r="781" spans="11:24" x14ac:dyDescent="0.25">
      <c r="K781" s="70">
        <v>7720</v>
      </c>
      <c r="L781" s="39">
        <f t="shared" si="108"/>
        <v>7720</v>
      </c>
      <c r="M781" s="72">
        <f t="shared" si="109"/>
        <v>0.88127853881278539</v>
      </c>
      <c r="N781" s="72">
        <f t="shared" si="110"/>
        <v>5.2684039869673738E-2</v>
      </c>
      <c r="O781" s="39">
        <f t="shared" si="107"/>
        <v>0</v>
      </c>
      <c r="P781" s="39">
        <f>IF(AND(Eingabe!$B$37&gt;1,$M781&lt;=C$55),C$56,O781)</f>
        <v>0</v>
      </c>
      <c r="Q781" s="39">
        <f>IF(AND(Eingabe!$B$37&gt;2,$M781&lt;=D$55),D$56,P781)</f>
        <v>0</v>
      </c>
      <c r="R781" s="39">
        <f>IF(AND(Eingabe!$B$37&gt;3,$M781&lt;=E$55),E$56,Q781)</f>
        <v>0</v>
      </c>
      <c r="S781" s="39">
        <f>IF(AND(Eingabe!$B$37&gt;4,$M781&lt;=F$55),F$56,R781)</f>
        <v>0</v>
      </c>
      <c r="T781" s="39">
        <f>IF(AND(Eingabe!$B$37&gt;5,$M781&lt;=G$55),G$56,S781)</f>
        <v>0</v>
      </c>
      <c r="U781" s="17">
        <f t="shared" si="111"/>
        <v>32.115613345212076</v>
      </c>
      <c r="V781" s="17">
        <f t="shared" si="114"/>
        <v>32.115613345213248</v>
      </c>
      <c r="W781" s="17">
        <f t="shared" si="112"/>
        <v>3.2115613345212073</v>
      </c>
      <c r="X781" s="17">
        <f t="shared" si="113"/>
        <v>32.115613345212076</v>
      </c>
    </row>
    <row r="782" spans="11:24" x14ac:dyDescent="0.25">
      <c r="K782" s="70">
        <v>7730</v>
      </c>
      <c r="L782" s="39">
        <f t="shared" si="108"/>
        <v>7730</v>
      </c>
      <c r="M782" s="72">
        <f t="shared" si="109"/>
        <v>0.88242009132420096</v>
      </c>
      <c r="N782" s="72">
        <f t="shared" si="110"/>
        <v>5.2487811685205332E-2</v>
      </c>
      <c r="O782" s="39">
        <f t="shared" si="107"/>
        <v>0</v>
      </c>
      <c r="P782" s="39">
        <f>IF(AND(Eingabe!$B$37&gt;1,$M782&lt;=C$55),C$56,O782)</f>
        <v>0</v>
      </c>
      <c r="Q782" s="39">
        <f>IF(AND(Eingabe!$B$37&gt;2,$M782&lt;=D$55),D$56,P782)</f>
        <v>0</v>
      </c>
      <c r="R782" s="39">
        <f>IF(AND(Eingabe!$B$37&gt;3,$M782&lt;=E$55),E$56,Q782)</f>
        <v>0</v>
      </c>
      <c r="S782" s="39">
        <f>IF(AND(Eingabe!$B$37&gt;4,$M782&lt;=F$55),F$56,R782)</f>
        <v>0</v>
      </c>
      <c r="T782" s="39">
        <f>IF(AND(Eingabe!$B$37&gt;5,$M782&lt;=G$55),G$56,S782)</f>
        <v>0</v>
      </c>
      <c r="U782" s="17">
        <f t="shared" si="111"/>
        <v>31.995994794405995</v>
      </c>
      <c r="V782" s="17">
        <f t="shared" si="114"/>
        <v>31.995994794407157</v>
      </c>
      <c r="W782" s="17">
        <f t="shared" si="112"/>
        <v>3.1995994794405993</v>
      </c>
      <c r="X782" s="17">
        <f t="shared" si="113"/>
        <v>31.995994794405995</v>
      </c>
    </row>
    <row r="783" spans="11:24" x14ac:dyDescent="0.25">
      <c r="K783" s="70">
        <v>7740</v>
      </c>
      <c r="L783" s="39">
        <f t="shared" si="108"/>
        <v>7740</v>
      </c>
      <c r="M783" s="72">
        <f t="shared" si="109"/>
        <v>0.88356164383561642</v>
      </c>
      <c r="N783" s="72">
        <f t="shared" si="110"/>
        <v>5.229179662132355E-2</v>
      </c>
      <c r="O783" s="39">
        <f t="shared" si="107"/>
        <v>0</v>
      </c>
      <c r="P783" s="39">
        <f>IF(AND(Eingabe!$B$37&gt;1,$M783&lt;=C$55),C$56,O783)</f>
        <v>0</v>
      </c>
      <c r="Q783" s="39">
        <f>IF(AND(Eingabe!$B$37&gt;2,$M783&lt;=D$55),D$56,P783)</f>
        <v>0</v>
      </c>
      <c r="R783" s="39">
        <f>IF(AND(Eingabe!$B$37&gt;3,$M783&lt;=E$55),E$56,Q783)</f>
        <v>0</v>
      </c>
      <c r="S783" s="39">
        <f>IF(AND(Eingabe!$B$37&gt;4,$M783&lt;=F$55),F$56,R783)</f>
        <v>0</v>
      </c>
      <c r="T783" s="39">
        <f>IF(AND(Eingabe!$B$37&gt;5,$M783&lt;=G$55),G$56,S783)</f>
        <v>0</v>
      </c>
      <c r="U783" s="17">
        <f t="shared" si="111"/>
        <v>31.876506159573946</v>
      </c>
      <c r="V783" s="17">
        <f t="shared" si="114"/>
        <v>31.87650615957201</v>
      </c>
      <c r="W783" s="17">
        <f t="shared" si="112"/>
        <v>3.1876506159573945</v>
      </c>
      <c r="X783" s="17">
        <f t="shared" si="113"/>
        <v>31.876506159573946</v>
      </c>
    </row>
    <row r="784" spans="11:24" x14ac:dyDescent="0.25">
      <c r="K784" s="70">
        <v>7750</v>
      </c>
      <c r="L784" s="39">
        <f t="shared" si="108"/>
        <v>7750</v>
      </c>
      <c r="M784" s="72">
        <f t="shared" si="109"/>
        <v>0.88470319634703198</v>
      </c>
      <c r="N784" s="72">
        <f t="shared" si="110"/>
        <v>5.2095994171659443E-2</v>
      </c>
      <c r="O784" s="39">
        <f t="shared" si="107"/>
        <v>0</v>
      </c>
      <c r="P784" s="39">
        <f>IF(AND(Eingabe!$B$37&gt;1,$M784&lt;=C$55),C$56,O784)</f>
        <v>0</v>
      </c>
      <c r="Q784" s="39">
        <f>IF(AND(Eingabe!$B$37&gt;2,$M784&lt;=D$55),D$56,P784)</f>
        <v>0</v>
      </c>
      <c r="R784" s="39">
        <f>IF(AND(Eingabe!$B$37&gt;3,$M784&lt;=E$55),E$56,Q784)</f>
        <v>0</v>
      </c>
      <c r="S784" s="39">
        <f>IF(AND(Eingabe!$B$37&gt;4,$M784&lt;=F$55),F$56,R784)</f>
        <v>0</v>
      </c>
      <c r="T784" s="39">
        <f>IF(AND(Eingabe!$B$37&gt;5,$M784&lt;=G$55),G$56,S784)</f>
        <v>0</v>
      </c>
      <c r="U784" s="17">
        <f t="shared" si="111"/>
        <v>31.757147132038973</v>
      </c>
      <c r="V784" s="17">
        <f t="shared" si="114"/>
        <v>31.757147132040135</v>
      </c>
      <c r="W784" s="17">
        <f t="shared" si="112"/>
        <v>3.1757147132038974</v>
      </c>
      <c r="X784" s="17">
        <f t="shared" si="113"/>
        <v>31.757147132038973</v>
      </c>
    </row>
    <row r="785" spans="11:24" x14ac:dyDescent="0.25">
      <c r="K785" s="70">
        <v>7760</v>
      </c>
      <c r="L785" s="39">
        <f t="shared" si="108"/>
        <v>7760</v>
      </c>
      <c r="M785" s="72">
        <f t="shared" si="109"/>
        <v>0.88584474885844744</v>
      </c>
      <c r="N785" s="72">
        <f t="shared" si="110"/>
        <v>5.1900403831698916E-2</v>
      </c>
      <c r="O785" s="39">
        <f t="shared" si="107"/>
        <v>0</v>
      </c>
      <c r="P785" s="39">
        <f>IF(AND(Eingabe!$B$37&gt;1,$M785&lt;=C$55),C$56,O785)</f>
        <v>0</v>
      </c>
      <c r="Q785" s="39">
        <f>IF(AND(Eingabe!$B$37&gt;2,$M785&lt;=D$55),D$56,P785)</f>
        <v>0</v>
      </c>
      <c r="R785" s="39">
        <f>IF(AND(Eingabe!$B$37&gt;3,$M785&lt;=E$55),E$56,Q785)</f>
        <v>0</v>
      </c>
      <c r="S785" s="39">
        <f>IF(AND(Eingabe!$B$37&gt;4,$M785&lt;=F$55),F$56,R785)</f>
        <v>0</v>
      </c>
      <c r="T785" s="39">
        <f>IF(AND(Eingabe!$B$37&gt;5,$M785&lt;=G$55),G$56,S785)</f>
        <v>0</v>
      </c>
      <c r="U785" s="17">
        <f t="shared" si="111"/>
        <v>31.637917404254821</v>
      </c>
      <c r="V785" s="17">
        <f t="shared" si="114"/>
        <v>31.637917404252896</v>
      </c>
      <c r="W785" s="17">
        <f t="shared" si="112"/>
        <v>3.1637917404254821</v>
      </c>
      <c r="X785" s="17">
        <f t="shared" si="113"/>
        <v>31.637917404254821</v>
      </c>
    </row>
    <row r="786" spans="11:24" x14ac:dyDescent="0.25">
      <c r="K786" s="70">
        <v>7770</v>
      </c>
      <c r="L786" s="39">
        <f t="shared" si="108"/>
        <v>7770</v>
      </c>
      <c r="M786" s="72">
        <f t="shared" si="109"/>
        <v>0.88698630136986301</v>
      </c>
      <c r="N786" s="72">
        <f t="shared" si="110"/>
        <v>5.1705025098773394E-2</v>
      </c>
      <c r="O786" s="39">
        <f t="shared" si="107"/>
        <v>0</v>
      </c>
      <c r="P786" s="39">
        <f>IF(AND(Eingabe!$B$37&gt;1,$M786&lt;=C$55),C$56,O786)</f>
        <v>0</v>
      </c>
      <c r="Q786" s="39">
        <f>IF(AND(Eingabe!$B$37&gt;2,$M786&lt;=D$55),D$56,P786)</f>
        <v>0</v>
      </c>
      <c r="R786" s="39">
        <f>IF(AND(Eingabe!$B$37&gt;3,$M786&lt;=E$55),E$56,Q786)</f>
        <v>0</v>
      </c>
      <c r="S786" s="39">
        <f>IF(AND(Eingabe!$B$37&gt;4,$M786&lt;=F$55),F$56,R786)</f>
        <v>0</v>
      </c>
      <c r="T786" s="39">
        <f>IF(AND(Eingabe!$B$37&gt;5,$M786&lt;=G$55),G$56,S786)</f>
        <v>0</v>
      </c>
      <c r="U786" s="17">
        <f t="shared" si="111"/>
        <v>31.518816669800216</v>
      </c>
      <c r="V786" s="17">
        <f t="shared" si="114"/>
        <v>31.518816669801371</v>
      </c>
      <c r="W786" s="17">
        <f t="shared" si="112"/>
        <v>3.1518816669800218</v>
      </c>
      <c r="X786" s="17">
        <f t="shared" si="113"/>
        <v>31.518816669800216</v>
      </c>
    </row>
    <row r="787" spans="11:24" x14ac:dyDescent="0.25">
      <c r="K787" s="70">
        <v>7780</v>
      </c>
      <c r="L787" s="39">
        <f t="shared" si="108"/>
        <v>7780</v>
      </c>
      <c r="M787" s="72">
        <f t="shared" si="109"/>
        <v>0.88812785388127857</v>
      </c>
      <c r="N787" s="72">
        <f t="shared" si="110"/>
        <v>5.1509857472050391E-2</v>
      </c>
      <c r="O787" s="39">
        <f t="shared" si="107"/>
        <v>0</v>
      </c>
      <c r="P787" s="39">
        <f>IF(AND(Eingabe!$B$37&gt;1,$M787&lt;=C$55),C$56,O787)</f>
        <v>0</v>
      </c>
      <c r="Q787" s="39">
        <f>IF(AND(Eingabe!$B$37&gt;2,$M787&lt;=D$55),D$56,P787)</f>
        <v>0</v>
      </c>
      <c r="R787" s="39">
        <f>IF(AND(Eingabe!$B$37&gt;3,$M787&lt;=E$55),E$56,Q787)</f>
        <v>0</v>
      </c>
      <c r="S787" s="39">
        <f>IF(AND(Eingabe!$B$37&gt;4,$M787&lt;=F$55),F$56,R787)</f>
        <v>0</v>
      </c>
      <c r="T787" s="39">
        <f>IF(AND(Eingabe!$B$37&gt;5,$M787&lt;=G$55),G$56,S787)</f>
        <v>0</v>
      </c>
      <c r="U787" s="17">
        <f t="shared" si="111"/>
        <v>31.399844623373184</v>
      </c>
      <c r="V787" s="17">
        <f t="shared" si="114"/>
        <v>31.399844623374328</v>
      </c>
      <c r="W787" s="17">
        <f t="shared" si="112"/>
        <v>3.1399844623373183</v>
      </c>
      <c r="X787" s="17">
        <f t="shared" si="113"/>
        <v>31.399844623373184</v>
      </c>
    </row>
    <row r="788" spans="11:24" x14ac:dyDescent="0.25">
      <c r="K788" s="70">
        <v>7790</v>
      </c>
      <c r="L788" s="39">
        <f t="shared" si="108"/>
        <v>7790</v>
      </c>
      <c r="M788" s="72">
        <f t="shared" si="109"/>
        <v>0.88926940639269403</v>
      </c>
      <c r="N788" s="72">
        <f t="shared" si="110"/>
        <v>5.1314900452524959E-2</v>
      </c>
      <c r="O788" s="39">
        <f t="shared" si="107"/>
        <v>0</v>
      </c>
      <c r="P788" s="39">
        <f>IF(AND(Eingabe!$B$37&gt;1,$M788&lt;=C$55),C$56,O788)</f>
        <v>0</v>
      </c>
      <c r="Q788" s="39">
        <f>IF(AND(Eingabe!$B$37&gt;2,$M788&lt;=D$55),D$56,P788)</f>
        <v>0</v>
      </c>
      <c r="R788" s="39">
        <f>IF(AND(Eingabe!$B$37&gt;3,$M788&lt;=E$55),E$56,Q788)</f>
        <v>0</v>
      </c>
      <c r="S788" s="39">
        <f>IF(AND(Eingabe!$B$37&gt;4,$M788&lt;=F$55),F$56,R788)</f>
        <v>0</v>
      </c>
      <c r="T788" s="39">
        <f>IF(AND(Eingabe!$B$37&gt;5,$M788&lt;=G$55),G$56,S788)</f>
        <v>0</v>
      </c>
      <c r="U788" s="17">
        <f t="shared" si="111"/>
        <v>31.281000960785761</v>
      </c>
      <c r="V788" s="17">
        <f t="shared" si="114"/>
        <v>31.28100096078386</v>
      </c>
      <c r="W788" s="17">
        <f t="shared" si="112"/>
        <v>3.1281000960785761</v>
      </c>
      <c r="X788" s="17">
        <f t="shared" si="113"/>
        <v>31.281000960785761</v>
      </c>
    </row>
    <row r="789" spans="11:24" x14ac:dyDescent="0.25">
      <c r="K789" s="70">
        <v>7800</v>
      </c>
      <c r="L789" s="39">
        <f t="shared" si="108"/>
        <v>7800</v>
      </c>
      <c r="M789" s="72">
        <f t="shared" si="109"/>
        <v>0.8904109589041096</v>
      </c>
      <c r="N789" s="72">
        <f t="shared" si="110"/>
        <v>5.1120153543009694E-2</v>
      </c>
      <c r="O789" s="39">
        <f t="shared" si="107"/>
        <v>0</v>
      </c>
      <c r="P789" s="39">
        <f>IF(AND(Eingabe!$B$37&gt;1,$M789&lt;=C$55),C$56,O789)</f>
        <v>0</v>
      </c>
      <c r="Q789" s="39">
        <f>IF(AND(Eingabe!$B$37&gt;2,$M789&lt;=D$55),D$56,P789)</f>
        <v>0</v>
      </c>
      <c r="R789" s="39">
        <f>IF(AND(Eingabe!$B$37&gt;3,$M789&lt;=E$55),E$56,Q789)</f>
        <v>0</v>
      </c>
      <c r="S789" s="39">
        <f>IF(AND(Eingabe!$B$37&gt;4,$M789&lt;=F$55),F$56,R789)</f>
        <v>0</v>
      </c>
      <c r="T789" s="39">
        <f>IF(AND(Eingabe!$B$37&gt;5,$M789&lt;=G$55),G$56,S789)</f>
        <v>0</v>
      </c>
      <c r="U789" s="17">
        <f t="shared" si="111"/>
        <v>31.162285378957964</v>
      </c>
      <c r="V789" s="17">
        <f t="shared" si="114"/>
        <v>31.162285378959101</v>
      </c>
      <c r="W789" s="17">
        <f t="shared" si="112"/>
        <v>3.1162285378957963</v>
      </c>
      <c r="X789" s="17">
        <f t="shared" si="113"/>
        <v>31.162285378957964</v>
      </c>
    </row>
    <row r="790" spans="11:24" x14ac:dyDescent="0.25">
      <c r="K790" s="70">
        <v>7810</v>
      </c>
      <c r="L790" s="39">
        <f t="shared" si="108"/>
        <v>7810</v>
      </c>
      <c r="M790" s="72">
        <f t="shared" si="109"/>
        <v>0.89155251141552516</v>
      </c>
      <c r="N790" s="72">
        <f t="shared" si="110"/>
        <v>5.0925616248127525E-2</v>
      </c>
      <c r="O790" s="39">
        <f t="shared" si="107"/>
        <v>0</v>
      </c>
      <c r="P790" s="39">
        <f>IF(AND(Eingabe!$B$37&gt;1,$M790&lt;=C$55),C$56,O790)</f>
        <v>0</v>
      </c>
      <c r="Q790" s="39">
        <f>IF(AND(Eingabe!$B$37&gt;2,$M790&lt;=D$55),D$56,P790)</f>
        <v>0</v>
      </c>
      <c r="R790" s="39">
        <f>IF(AND(Eingabe!$B$37&gt;3,$M790&lt;=E$55),E$56,Q790)</f>
        <v>0</v>
      </c>
      <c r="S790" s="39">
        <f>IF(AND(Eingabe!$B$37&gt;4,$M790&lt;=F$55),F$56,R790)</f>
        <v>0</v>
      </c>
      <c r="T790" s="39">
        <f>IF(AND(Eingabe!$B$37&gt;5,$M790&lt;=G$55),G$56,S790)</f>
        <v>0</v>
      </c>
      <c r="U790" s="17">
        <f t="shared" si="111"/>
        <v>31.043697575913356</v>
      </c>
      <c r="V790" s="17">
        <f t="shared" si="114"/>
        <v>31.043697575914486</v>
      </c>
      <c r="W790" s="17">
        <f t="shared" si="112"/>
        <v>3.1043697575913356</v>
      </c>
      <c r="X790" s="17">
        <f t="shared" si="113"/>
        <v>31.043697575913356</v>
      </c>
    </row>
    <row r="791" spans="11:24" x14ac:dyDescent="0.25">
      <c r="K791" s="70">
        <v>7820</v>
      </c>
      <c r="L791" s="39">
        <f t="shared" si="108"/>
        <v>7820</v>
      </c>
      <c r="M791" s="72">
        <f t="shared" si="109"/>
        <v>0.89269406392694062</v>
      </c>
      <c r="N791" s="72">
        <f t="shared" si="110"/>
        <v>5.0731288074301051E-2</v>
      </c>
      <c r="O791" s="39">
        <f t="shared" si="107"/>
        <v>0</v>
      </c>
      <c r="P791" s="39">
        <f>IF(AND(Eingabe!$B$37&gt;1,$M791&lt;=C$55),C$56,O791)</f>
        <v>0</v>
      </c>
      <c r="Q791" s="39">
        <f>IF(AND(Eingabe!$B$37&gt;2,$M791&lt;=D$55),D$56,P791)</f>
        <v>0</v>
      </c>
      <c r="R791" s="39">
        <f>IF(AND(Eingabe!$B$37&gt;3,$M791&lt;=E$55),E$56,Q791)</f>
        <v>0</v>
      </c>
      <c r="S791" s="39">
        <f>IF(AND(Eingabe!$B$37&gt;4,$M791&lt;=F$55),F$56,R791)</f>
        <v>0</v>
      </c>
      <c r="T791" s="39">
        <f>IF(AND(Eingabe!$B$37&gt;5,$M791&lt;=G$55),G$56,S791)</f>
        <v>0</v>
      </c>
      <c r="U791" s="17">
        <f t="shared" si="111"/>
        <v>30.925237250772561</v>
      </c>
      <c r="V791" s="17">
        <f t="shared" si="114"/>
        <v>30.925237250770678</v>
      </c>
      <c r="W791" s="17">
        <f t="shared" si="112"/>
        <v>3.0925237250772559</v>
      </c>
      <c r="X791" s="17">
        <f t="shared" si="113"/>
        <v>30.925237250772561</v>
      </c>
    </row>
    <row r="792" spans="11:24" x14ac:dyDescent="0.25">
      <c r="K792" s="70">
        <v>7830</v>
      </c>
      <c r="L792" s="39">
        <f t="shared" si="108"/>
        <v>7830</v>
      </c>
      <c r="M792" s="72">
        <f t="shared" si="109"/>
        <v>0.89383561643835618</v>
      </c>
      <c r="N792" s="72">
        <f t="shared" si="110"/>
        <v>5.0537168529744547E-2</v>
      </c>
      <c r="O792" s="39">
        <f t="shared" si="107"/>
        <v>0</v>
      </c>
      <c r="P792" s="39">
        <f>IF(AND(Eingabe!$B$37&gt;1,$M792&lt;=C$55),C$56,O792)</f>
        <v>0</v>
      </c>
      <c r="Q792" s="39">
        <f>IF(AND(Eingabe!$B$37&gt;2,$M792&lt;=D$55),D$56,P792)</f>
        <v>0</v>
      </c>
      <c r="R792" s="39">
        <f>IF(AND(Eingabe!$B$37&gt;3,$M792&lt;=E$55),E$56,Q792)</f>
        <v>0</v>
      </c>
      <c r="S792" s="39">
        <f>IF(AND(Eingabe!$B$37&gt;4,$M792&lt;=F$55),F$56,R792)</f>
        <v>0</v>
      </c>
      <c r="T792" s="39">
        <f>IF(AND(Eingabe!$B$37&gt;5,$M792&lt;=G$55),G$56,S792)</f>
        <v>0</v>
      </c>
      <c r="U792" s="17">
        <f t="shared" si="111"/>
        <v>30.806904103748387</v>
      </c>
      <c r="V792" s="17">
        <f t="shared" si="114"/>
        <v>30.806904103749513</v>
      </c>
      <c r="W792" s="17">
        <f t="shared" si="112"/>
        <v>3.0806904103748387</v>
      </c>
      <c r="X792" s="17">
        <f t="shared" si="113"/>
        <v>30.806904103748387</v>
      </c>
    </row>
    <row r="793" spans="11:24" x14ac:dyDescent="0.25">
      <c r="K793" s="70">
        <v>7840</v>
      </c>
      <c r="L793" s="39">
        <f t="shared" si="108"/>
        <v>7840</v>
      </c>
      <c r="M793" s="72">
        <f t="shared" si="109"/>
        <v>0.89497716894977164</v>
      </c>
      <c r="N793" s="72">
        <f t="shared" si="110"/>
        <v>5.034325712445531E-2</v>
      </c>
      <c r="O793" s="39">
        <f t="shared" si="107"/>
        <v>0</v>
      </c>
      <c r="P793" s="39">
        <f>IF(AND(Eingabe!$B$37&gt;1,$M793&lt;=C$55),C$56,O793)</f>
        <v>0</v>
      </c>
      <c r="Q793" s="39">
        <f>IF(AND(Eingabe!$B$37&gt;2,$M793&lt;=D$55),D$56,P793)</f>
        <v>0</v>
      </c>
      <c r="R793" s="39">
        <f>IF(AND(Eingabe!$B$37&gt;3,$M793&lt;=E$55),E$56,Q793)</f>
        <v>0</v>
      </c>
      <c r="S793" s="39">
        <f>IF(AND(Eingabe!$B$37&gt;4,$M793&lt;=F$55),F$56,R793)</f>
        <v>0</v>
      </c>
      <c r="T793" s="39">
        <f>IF(AND(Eingabe!$B$37&gt;5,$M793&lt;=G$55),G$56,S793)</f>
        <v>0</v>
      </c>
      <c r="U793" s="17">
        <f t="shared" si="111"/>
        <v>30.688697836140566</v>
      </c>
      <c r="V793" s="17">
        <f t="shared" si="114"/>
        <v>30.688697836138704</v>
      </c>
      <c r="W793" s="17">
        <f t="shared" si="112"/>
        <v>3.0688697836140566</v>
      </c>
      <c r="X793" s="17">
        <f t="shared" si="113"/>
        <v>30.688697836140566</v>
      </c>
    </row>
    <row r="794" spans="11:24" x14ac:dyDescent="0.25">
      <c r="K794" s="70">
        <v>7850</v>
      </c>
      <c r="L794" s="39">
        <f t="shared" si="108"/>
        <v>7850</v>
      </c>
      <c r="M794" s="72">
        <f t="shared" si="109"/>
        <v>0.89611872146118721</v>
      </c>
      <c r="N794" s="72">
        <f t="shared" si="110"/>
        <v>5.0149553370204325E-2</v>
      </c>
      <c r="O794" s="39">
        <f t="shared" si="107"/>
        <v>0</v>
      </c>
      <c r="P794" s="39">
        <f>IF(AND(Eingabe!$B$37&gt;1,$M794&lt;=C$55),C$56,O794)</f>
        <v>0</v>
      </c>
      <c r="Q794" s="39">
        <f>IF(AND(Eingabe!$B$37&gt;2,$M794&lt;=D$55),D$56,P794)</f>
        <v>0</v>
      </c>
      <c r="R794" s="39">
        <f>IF(AND(Eingabe!$B$37&gt;3,$M794&lt;=E$55),E$56,Q794)</f>
        <v>0</v>
      </c>
      <c r="S794" s="39">
        <f>IF(AND(Eingabe!$B$37&gt;4,$M794&lt;=F$55),F$56,R794)</f>
        <v>0</v>
      </c>
      <c r="T794" s="39">
        <f>IF(AND(Eingabe!$B$37&gt;5,$M794&lt;=G$55),G$56,S794)</f>
        <v>0</v>
      </c>
      <c r="U794" s="17">
        <f t="shared" si="111"/>
        <v>30.570618150330034</v>
      </c>
      <c r="V794" s="17">
        <f t="shared" si="114"/>
        <v>30.570618150331143</v>
      </c>
      <c r="W794" s="17">
        <f t="shared" si="112"/>
        <v>3.0570618150330033</v>
      </c>
      <c r="X794" s="17">
        <f t="shared" si="113"/>
        <v>30.570618150330034</v>
      </c>
    </row>
    <row r="795" spans="11:24" x14ac:dyDescent="0.25">
      <c r="K795" s="70">
        <v>7860</v>
      </c>
      <c r="L795" s="39">
        <f t="shared" si="108"/>
        <v>7860</v>
      </c>
      <c r="M795" s="72">
        <f t="shared" si="109"/>
        <v>0.89726027397260277</v>
      </c>
      <c r="N795" s="72">
        <f t="shared" si="110"/>
        <v>4.9956056780528502E-2</v>
      </c>
      <c r="O795" s="39">
        <f t="shared" si="107"/>
        <v>0</v>
      </c>
      <c r="P795" s="39">
        <f>IF(AND(Eingabe!$B$37&gt;1,$M795&lt;=C$55),C$56,O795)</f>
        <v>0</v>
      </c>
      <c r="Q795" s="39">
        <f>IF(AND(Eingabe!$B$37&gt;2,$M795&lt;=D$55),D$56,P795)</f>
        <v>0</v>
      </c>
      <c r="R795" s="39">
        <f>IF(AND(Eingabe!$B$37&gt;3,$M795&lt;=E$55),E$56,Q795)</f>
        <v>0</v>
      </c>
      <c r="S795" s="39">
        <f>IF(AND(Eingabe!$B$37&gt;4,$M795&lt;=F$55),F$56,R795)</f>
        <v>0</v>
      </c>
      <c r="T795" s="39">
        <f>IF(AND(Eingabe!$B$37&gt;5,$M795&lt;=G$55),G$56,S795)</f>
        <v>0</v>
      </c>
      <c r="U795" s="17">
        <f t="shared" si="111"/>
        <v>30.452664749774225</v>
      </c>
      <c r="V795" s="17">
        <f t="shared" si="114"/>
        <v>30.452664749775334</v>
      </c>
      <c r="W795" s="17">
        <f t="shared" si="112"/>
        <v>3.0452664749774225</v>
      </c>
      <c r="X795" s="17">
        <f t="shared" si="113"/>
        <v>30.452664749774225</v>
      </c>
    </row>
    <row r="796" spans="11:24" x14ac:dyDescent="0.25">
      <c r="K796" s="70">
        <v>7870</v>
      </c>
      <c r="L796" s="39">
        <f t="shared" si="108"/>
        <v>7870</v>
      </c>
      <c r="M796" s="72">
        <f t="shared" si="109"/>
        <v>0.89840182648401823</v>
      </c>
      <c r="N796" s="72">
        <f t="shared" si="110"/>
        <v>4.9762766870721009E-2</v>
      </c>
      <c r="O796" s="39">
        <f t="shared" si="107"/>
        <v>0</v>
      </c>
      <c r="P796" s="39">
        <f>IF(AND(Eingabe!$B$37&gt;1,$M796&lt;=C$55),C$56,O796)</f>
        <v>0</v>
      </c>
      <c r="Q796" s="39">
        <f>IF(AND(Eingabe!$B$37&gt;2,$M796&lt;=D$55),D$56,P796)</f>
        <v>0</v>
      </c>
      <c r="R796" s="39">
        <f>IF(AND(Eingabe!$B$37&gt;3,$M796&lt;=E$55),E$56,Q796)</f>
        <v>0</v>
      </c>
      <c r="S796" s="39">
        <f>IF(AND(Eingabe!$B$37&gt;4,$M796&lt;=F$55),F$56,R796)</f>
        <v>0</v>
      </c>
      <c r="T796" s="39">
        <f>IF(AND(Eingabe!$B$37&gt;5,$M796&lt;=G$55),G$56,S796)</f>
        <v>0</v>
      </c>
      <c r="U796" s="17">
        <f t="shared" si="111"/>
        <v>30.334837339001162</v>
      </c>
      <c r="V796" s="17">
        <f t="shared" si="114"/>
        <v>30.334837338999318</v>
      </c>
      <c r="W796" s="17">
        <f t="shared" si="112"/>
        <v>3.0334837339001162</v>
      </c>
      <c r="X796" s="17">
        <f t="shared" si="113"/>
        <v>30.334837339001162</v>
      </c>
    </row>
    <row r="797" spans="11:24" x14ac:dyDescent="0.25">
      <c r="K797" s="70">
        <v>7880</v>
      </c>
      <c r="L797" s="39">
        <f t="shared" si="108"/>
        <v>7880</v>
      </c>
      <c r="M797" s="72">
        <f t="shared" si="109"/>
        <v>0.8995433789954338</v>
      </c>
      <c r="N797" s="72">
        <f t="shared" si="110"/>
        <v>4.9569683157823508E-2</v>
      </c>
      <c r="O797" s="39">
        <f t="shared" si="107"/>
        <v>0</v>
      </c>
      <c r="P797" s="39">
        <f>IF(AND(Eingabe!$B$37&gt;1,$M797&lt;=C$55),C$56,O797)</f>
        <v>0</v>
      </c>
      <c r="Q797" s="39">
        <f>IF(AND(Eingabe!$B$37&gt;2,$M797&lt;=D$55),D$56,P797)</f>
        <v>0</v>
      </c>
      <c r="R797" s="39">
        <f>IF(AND(Eingabe!$B$37&gt;3,$M797&lt;=E$55),E$56,Q797)</f>
        <v>0</v>
      </c>
      <c r="S797" s="39">
        <f>IF(AND(Eingabe!$B$37&gt;4,$M797&lt;=F$55),F$56,R797)</f>
        <v>0</v>
      </c>
      <c r="T797" s="39">
        <f>IF(AND(Eingabe!$B$37&gt;5,$M797&lt;=G$55),G$56,S797)</f>
        <v>0</v>
      </c>
      <c r="U797" s="17">
        <f t="shared" si="111"/>
        <v>30.217135623604744</v>
      </c>
      <c r="V797" s="17">
        <f t="shared" si="114"/>
        <v>30.217135623605841</v>
      </c>
      <c r="W797" s="17">
        <f t="shared" si="112"/>
        <v>3.0217135623604743</v>
      </c>
      <c r="X797" s="17">
        <f t="shared" si="113"/>
        <v>30.217135623604744</v>
      </c>
    </row>
    <row r="798" spans="11:24" x14ac:dyDescent="0.25">
      <c r="K798" s="70">
        <v>7890</v>
      </c>
      <c r="L798" s="39">
        <f t="shared" si="108"/>
        <v>7890</v>
      </c>
      <c r="M798" s="72">
        <f t="shared" si="109"/>
        <v>0.90068493150684936</v>
      </c>
      <c r="N798" s="72">
        <f t="shared" si="110"/>
        <v>4.9376805160617154E-2</v>
      </c>
      <c r="O798" s="39">
        <f t="shared" si="107"/>
        <v>0</v>
      </c>
      <c r="P798" s="39">
        <f>IF(AND(Eingabe!$B$37&gt;1,$M798&lt;=C$55),C$56,O798)</f>
        <v>0</v>
      </c>
      <c r="Q798" s="39">
        <f>IF(AND(Eingabe!$B$37&gt;2,$M798&lt;=D$55),D$56,P798)</f>
        <v>0</v>
      </c>
      <c r="R798" s="39">
        <f>IF(AND(Eingabe!$B$37&gt;3,$M798&lt;=E$55),E$56,Q798)</f>
        <v>0</v>
      </c>
      <c r="S798" s="39">
        <f>IF(AND(Eingabe!$B$37&gt;4,$M798&lt;=F$55),F$56,R798)</f>
        <v>0</v>
      </c>
      <c r="T798" s="39">
        <f>IF(AND(Eingabe!$B$37&gt;5,$M798&lt;=G$55),G$56,S798)</f>
        <v>0</v>
      </c>
      <c r="U798" s="17">
        <f t="shared" si="111"/>
        <v>30.099559310239226</v>
      </c>
      <c r="V798" s="17">
        <f t="shared" si="114"/>
        <v>30.09955931024032</v>
      </c>
      <c r="W798" s="17">
        <f t="shared" si="112"/>
        <v>3.0099559310239226</v>
      </c>
      <c r="X798" s="17">
        <f t="shared" si="113"/>
        <v>30.099559310239226</v>
      </c>
    </row>
    <row r="799" spans="11:24" x14ac:dyDescent="0.25">
      <c r="K799" s="70">
        <v>7900</v>
      </c>
      <c r="L799" s="39">
        <f t="shared" si="108"/>
        <v>7900</v>
      </c>
      <c r="M799" s="72">
        <f t="shared" si="109"/>
        <v>0.90182648401826482</v>
      </c>
      <c r="N799" s="72">
        <f t="shared" si="110"/>
        <v>4.9184132399614611E-2</v>
      </c>
      <c r="O799" s="39">
        <f t="shared" si="107"/>
        <v>0</v>
      </c>
      <c r="P799" s="39">
        <f>IF(AND(Eingabe!$B$37&gt;1,$M799&lt;=C$55),C$56,O799)</f>
        <v>0</v>
      </c>
      <c r="Q799" s="39">
        <f>IF(AND(Eingabe!$B$37&gt;2,$M799&lt;=D$55),D$56,P799)</f>
        <v>0</v>
      </c>
      <c r="R799" s="39">
        <f>IF(AND(Eingabe!$B$37&gt;3,$M799&lt;=E$55),E$56,Q799)</f>
        <v>0</v>
      </c>
      <c r="S799" s="39">
        <f>IF(AND(Eingabe!$B$37&gt;4,$M799&lt;=F$55),F$56,R799)</f>
        <v>0</v>
      </c>
      <c r="T799" s="39">
        <f>IF(AND(Eingabe!$B$37&gt;5,$M799&lt;=G$55),G$56,S799)</f>
        <v>0</v>
      </c>
      <c r="U799" s="17">
        <f t="shared" si="111"/>
        <v>29.982108106614387</v>
      </c>
      <c r="V799" s="17">
        <f t="shared" si="114"/>
        <v>29.982108106612564</v>
      </c>
      <c r="W799" s="17">
        <f t="shared" si="112"/>
        <v>2.9982108106614387</v>
      </c>
      <c r="X799" s="17">
        <f t="shared" si="113"/>
        <v>29.982108106614387</v>
      </c>
    </row>
    <row r="800" spans="11:24" x14ac:dyDescent="0.25">
      <c r="K800" s="70">
        <v>7910</v>
      </c>
      <c r="L800" s="39">
        <f t="shared" si="108"/>
        <v>7910</v>
      </c>
      <c r="M800" s="72">
        <f t="shared" si="109"/>
        <v>0.90296803652968038</v>
      </c>
      <c r="N800" s="72">
        <f t="shared" si="110"/>
        <v>4.8991664397050938E-2</v>
      </c>
      <c r="O800" s="39">
        <f t="shared" si="107"/>
        <v>0</v>
      </c>
      <c r="P800" s="39">
        <f>IF(AND(Eingabe!$B$37&gt;1,$M800&lt;=C$55),C$56,O800)</f>
        <v>0</v>
      </c>
      <c r="Q800" s="39">
        <f>IF(AND(Eingabe!$B$37&gt;2,$M800&lt;=D$55),D$56,P800)</f>
        <v>0</v>
      </c>
      <c r="R800" s="39">
        <f>IF(AND(Eingabe!$B$37&gt;3,$M800&lt;=E$55),E$56,Q800)</f>
        <v>0</v>
      </c>
      <c r="S800" s="39">
        <f>IF(AND(Eingabe!$B$37&gt;4,$M800&lt;=F$55),F$56,R800)</f>
        <v>0</v>
      </c>
      <c r="T800" s="39">
        <f>IF(AND(Eingabe!$B$37&gt;5,$M800&lt;=G$55),G$56,S800)</f>
        <v>0</v>
      </c>
      <c r="U800" s="17">
        <f t="shared" si="111"/>
        <v>29.864781721489955</v>
      </c>
      <c r="V800" s="17">
        <f t="shared" si="114"/>
        <v>29.864781721491042</v>
      </c>
      <c r="W800" s="17">
        <f t="shared" si="112"/>
        <v>2.9864781721489955</v>
      </c>
      <c r="X800" s="17">
        <f t="shared" si="113"/>
        <v>29.864781721489955</v>
      </c>
    </row>
    <row r="801" spans="11:24" x14ac:dyDescent="0.25">
      <c r="K801" s="70">
        <v>7920</v>
      </c>
      <c r="L801" s="39">
        <f t="shared" si="108"/>
        <v>7920</v>
      </c>
      <c r="M801" s="72">
        <f t="shared" si="109"/>
        <v>0.90410958904109584</v>
      </c>
      <c r="N801" s="72">
        <f t="shared" si="110"/>
        <v>4.8799400676876048E-2</v>
      </c>
      <c r="O801" s="39">
        <f t="shared" si="107"/>
        <v>0</v>
      </c>
      <c r="P801" s="39">
        <f>IF(AND(Eingabe!$B$37&gt;1,$M801&lt;=C$55),C$56,O801)</f>
        <v>0</v>
      </c>
      <c r="Q801" s="39">
        <f>IF(AND(Eingabe!$B$37&gt;2,$M801&lt;=D$55),D$56,P801)</f>
        <v>0</v>
      </c>
      <c r="R801" s="39">
        <f>IF(AND(Eingabe!$B$37&gt;3,$M801&lt;=E$55),E$56,Q801)</f>
        <v>0</v>
      </c>
      <c r="S801" s="39">
        <f>IF(AND(Eingabe!$B$37&gt;4,$M801&lt;=F$55),F$56,R801)</f>
        <v>0</v>
      </c>
      <c r="T801" s="39">
        <f>IF(AND(Eingabe!$B$37&gt;5,$M801&lt;=G$55),G$56,S801)</f>
        <v>0</v>
      </c>
      <c r="U801" s="17">
        <f t="shared" si="111"/>
        <v>29.747579864671017</v>
      </c>
      <c r="V801" s="17">
        <f t="shared" si="114"/>
        <v>29.747579864669209</v>
      </c>
      <c r="W801" s="17">
        <f t="shared" si="112"/>
        <v>2.9747579864671017</v>
      </c>
      <c r="X801" s="17">
        <f t="shared" si="113"/>
        <v>29.747579864671017</v>
      </c>
    </row>
    <row r="802" spans="11:24" x14ac:dyDescent="0.25">
      <c r="K802" s="70">
        <v>7930</v>
      </c>
      <c r="L802" s="39">
        <f t="shared" si="108"/>
        <v>7930</v>
      </c>
      <c r="M802" s="72">
        <f t="shared" si="109"/>
        <v>0.90525114155251141</v>
      </c>
      <c r="N802" s="72">
        <f t="shared" si="110"/>
        <v>4.8607340764745821E-2</v>
      </c>
      <c r="O802" s="39">
        <f t="shared" si="107"/>
        <v>0</v>
      </c>
      <c r="P802" s="39">
        <f>IF(AND(Eingabe!$B$37&gt;1,$M802&lt;=C$55),C$56,O802)</f>
        <v>0</v>
      </c>
      <c r="Q802" s="39">
        <f>IF(AND(Eingabe!$B$37&gt;2,$M802&lt;=D$55),D$56,P802)</f>
        <v>0</v>
      </c>
      <c r="R802" s="39">
        <f>IF(AND(Eingabe!$B$37&gt;3,$M802&lt;=E$55),E$56,Q802)</f>
        <v>0</v>
      </c>
      <c r="S802" s="39">
        <f>IF(AND(Eingabe!$B$37&gt;4,$M802&lt;=F$55),F$56,R802)</f>
        <v>0</v>
      </c>
      <c r="T802" s="39">
        <f>IF(AND(Eingabe!$B$37&gt;5,$M802&lt;=G$55),G$56,S802)</f>
        <v>0</v>
      </c>
      <c r="U802" s="17">
        <f t="shared" si="111"/>
        <v>29.630502247002589</v>
      </c>
      <c r="V802" s="17">
        <f t="shared" si="114"/>
        <v>29.630502247003669</v>
      </c>
      <c r="W802" s="17">
        <f t="shared" si="112"/>
        <v>2.9630502247002588</v>
      </c>
      <c r="X802" s="17">
        <f t="shared" si="113"/>
        <v>29.630502247002589</v>
      </c>
    </row>
    <row r="803" spans="11:24" x14ac:dyDescent="0.25">
      <c r="K803" s="70">
        <v>7940</v>
      </c>
      <c r="L803" s="39">
        <f t="shared" si="108"/>
        <v>7940</v>
      </c>
      <c r="M803" s="72">
        <f t="shared" si="109"/>
        <v>0.90639269406392697</v>
      </c>
      <c r="N803" s="72">
        <f t="shared" si="110"/>
        <v>4.8415484188014002E-2</v>
      </c>
      <c r="O803" s="39">
        <f t="shared" si="107"/>
        <v>0</v>
      </c>
      <c r="P803" s="39">
        <f>IF(AND(Eingabe!$B$37&gt;1,$M803&lt;=C$55),C$56,O803)</f>
        <v>0</v>
      </c>
      <c r="Q803" s="39">
        <f>IF(AND(Eingabe!$B$37&gt;2,$M803&lt;=D$55),D$56,P803)</f>
        <v>0</v>
      </c>
      <c r="R803" s="39">
        <f>IF(AND(Eingabe!$B$37&gt;3,$M803&lt;=E$55),E$56,Q803)</f>
        <v>0</v>
      </c>
      <c r="S803" s="39">
        <f>IF(AND(Eingabe!$B$37&gt;4,$M803&lt;=F$55),F$56,R803)</f>
        <v>0</v>
      </c>
      <c r="T803" s="39">
        <f>IF(AND(Eingabe!$B$37&gt;5,$M803&lt;=G$55),G$56,S803)</f>
        <v>0</v>
      </c>
      <c r="U803" s="17">
        <f t="shared" si="111"/>
        <v>29.513548580364702</v>
      </c>
      <c r="V803" s="17">
        <f t="shared" si="114"/>
        <v>29.513548580365775</v>
      </c>
      <c r="W803" s="17">
        <f t="shared" si="112"/>
        <v>2.9513548580364701</v>
      </c>
      <c r="X803" s="17">
        <f t="shared" si="113"/>
        <v>29.513548580364702</v>
      </c>
    </row>
    <row r="804" spans="11:24" x14ac:dyDescent="0.25">
      <c r="K804" s="70">
        <v>7950</v>
      </c>
      <c r="L804" s="39">
        <f t="shared" si="108"/>
        <v>7950</v>
      </c>
      <c r="M804" s="72">
        <f t="shared" si="109"/>
        <v>0.90753424657534243</v>
      </c>
      <c r="N804" s="72">
        <f t="shared" si="110"/>
        <v>4.8223830475723872E-2</v>
      </c>
      <c r="O804" s="39">
        <f t="shared" si="107"/>
        <v>0</v>
      </c>
      <c r="P804" s="39">
        <f>IF(AND(Eingabe!$B$37&gt;1,$M804&lt;=C$55),C$56,O804)</f>
        <v>0</v>
      </c>
      <c r="Q804" s="39">
        <f>IF(AND(Eingabe!$B$37&gt;2,$M804&lt;=D$55),D$56,P804)</f>
        <v>0</v>
      </c>
      <c r="R804" s="39">
        <f>IF(AND(Eingabe!$B$37&gt;3,$M804&lt;=E$55),E$56,Q804)</f>
        <v>0</v>
      </c>
      <c r="S804" s="39">
        <f>IF(AND(Eingabe!$B$37&gt;4,$M804&lt;=F$55),F$56,R804)</f>
        <v>0</v>
      </c>
      <c r="T804" s="39">
        <f>IF(AND(Eingabe!$B$37&gt;5,$M804&lt;=G$55),G$56,S804)</f>
        <v>0</v>
      </c>
      <c r="U804" s="17">
        <f t="shared" si="111"/>
        <v>29.396718577667293</v>
      </c>
      <c r="V804" s="17">
        <f t="shared" si="114"/>
        <v>29.396718577665506</v>
      </c>
      <c r="W804" s="17">
        <f t="shared" si="112"/>
        <v>2.9396718577667293</v>
      </c>
      <c r="X804" s="17">
        <f t="shared" si="113"/>
        <v>29.396718577667293</v>
      </c>
    </row>
    <row r="805" spans="11:24" x14ac:dyDescent="0.25">
      <c r="K805" s="70">
        <v>7960</v>
      </c>
      <c r="L805" s="39">
        <f t="shared" si="108"/>
        <v>7960</v>
      </c>
      <c r="M805" s="72">
        <f t="shared" si="109"/>
        <v>0.908675799086758</v>
      </c>
      <c r="N805" s="72">
        <f t="shared" si="110"/>
        <v>4.8032379158600702E-2</v>
      </c>
      <c r="O805" s="39">
        <f t="shared" si="107"/>
        <v>0</v>
      </c>
      <c r="P805" s="39">
        <f>IF(AND(Eingabe!$B$37&gt;1,$M805&lt;=C$55),C$56,O805)</f>
        <v>0</v>
      </c>
      <c r="Q805" s="39">
        <f>IF(AND(Eingabe!$B$37&gt;2,$M805&lt;=D$55),D$56,P805)</f>
        <v>0</v>
      </c>
      <c r="R805" s="39">
        <f>IF(AND(Eingabe!$B$37&gt;3,$M805&lt;=E$55),E$56,Q805)</f>
        <v>0</v>
      </c>
      <c r="S805" s="39">
        <f>IF(AND(Eingabe!$B$37&gt;4,$M805&lt;=F$55),F$56,R805)</f>
        <v>0</v>
      </c>
      <c r="T805" s="39">
        <f>IF(AND(Eingabe!$B$37&gt;5,$M805&lt;=G$55),G$56,S805)</f>
        <v>0</v>
      </c>
      <c r="U805" s="17">
        <f t="shared" si="111"/>
        <v>29.280011952845634</v>
      </c>
      <c r="V805" s="17">
        <f t="shared" si="114"/>
        <v>29.280011952846699</v>
      </c>
      <c r="W805" s="17">
        <f t="shared" si="112"/>
        <v>2.9280011952845633</v>
      </c>
      <c r="X805" s="17">
        <f t="shared" si="113"/>
        <v>29.280011952845634</v>
      </c>
    </row>
    <row r="806" spans="11:24" x14ac:dyDescent="0.25">
      <c r="K806" s="70">
        <v>7970</v>
      </c>
      <c r="L806" s="39">
        <f t="shared" si="108"/>
        <v>7970</v>
      </c>
      <c r="M806" s="72">
        <f t="shared" si="109"/>
        <v>0.90981735159817356</v>
      </c>
      <c r="N806" s="72">
        <f t="shared" si="110"/>
        <v>4.7841129769042756E-2</v>
      </c>
      <c r="O806" s="39">
        <f t="shared" si="107"/>
        <v>0</v>
      </c>
      <c r="P806" s="39">
        <f>IF(AND(Eingabe!$B$37&gt;1,$M806&lt;=C$55),C$56,O806)</f>
        <v>0</v>
      </c>
      <c r="Q806" s="39">
        <f>IF(AND(Eingabe!$B$37&gt;2,$M806&lt;=D$55),D$56,P806)</f>
        <v>0</v>
      </c>
      <c r="R806" s="39">
        <f>IF(AND(Eingabe!$B$37&gt;3,$M806&lt;=E$55),E$56,Q806)</f>
        <v>0</v>
      </c>
      <c r="S806" s="39">
        <f>IF(AND(Eingabe!$B$37&gt;4,$M806&lt;=F$55),F$56,R806)</f>
        <v>0</v>
      </c>
      <c r="T806" s="39">
        <f>IF(AND(Eingabe!$B$37&gt;5,$M806&lt;=G$55),G$56,S806)</f>
        <v>0</v>
      </c>
      <c r="U806" s="17">
        <f t="shared" si="111"/>
        <v>29.163428420854835</v>
      </c>
      <c r="V806" s="17">
        <f t="shared" si="114"/>
        <v>29.163428420855894</v>
      </c>
      <c r="W806" s="17">
        <f t="shared" si="112"/>
        <v>2.9163428420854833</v>
      </c>
      <c r="X806" s="17">
        <f t="shared" si="113"/>
        <v>29.163428420854835</v>
      </c>
    </row>
    <row r="807" spans="11:24" x14ac:dyDescent="0.25">
      <c r="K807" s="70">
        <v>7980</v>
      </c>
      <c r="L807" s="39">
        <f t="shared" si="108"/>
        <v>7980</v>
      </c>
      <c r="M807" s="72">
        <f t="shared" si="109"/>
        <v>0.91095890410958902</v>
      </c>
      <c r="N807" s="72">
        <f t="shared" si="110"/>
        <v>4.7650081841113856E-2</v>
      </c>
      <c r="O807" s="39">
        <f t="shared" si="107"/>
        <v>0</v>
      </c>
      <c r="P807" s="39">
        <f>IF(AND(Eingabe!$B$37&gt;1,$M807&lt;=C$55),C$56,O807)</f>
        <v>0</v>
      </c>
      <c r="Q807" s="39">
        <f>IF(AND(Eingabe!$B$37&gt;2,$M807&lt;=D$55),D$56,P807)</f>
        <v>0</v>
      </c>
      <c r="R807" s="39">
        <f>IF(AND(Eingabe!$B$37&gt;3,$M807&lt;=E$55),E$56,Q807)</f>
        <v>0</v>
      </c>
      <c r="S807" s="39">
        <f>IF(AND(Eingabe!$B$37&gt;4,$M807&lt;=F$55),F$56,R807)</f>
        <v>0</v>
      </c>
      <c r="T807" s="39">
        <f>IF(AND(Eingabe!$B$37&gt;5,$M807&lt;=G$55),G$56,S807)</f>
        <v>0</v>
      </c>
      <c r="U807" s="17">
        <f t="shared" si="111"/>
        <v>29.046967697665295</v>
      </c>
      <c r="V807" s="17">
        <f t="shared" si="114"/>
        <v>29.046967697663533</v>
      </c>
      <c r="W807" s="17">
        <f t="shared" si="112"/>
        <v>2.9046967697665296</v>
      </c>
      <c r="X807" s="17">
        <f t="shared" si="113"/>
        <v>29.046967697665295</v>
      </c>
    </row>
    <row r="808" spans="11:24" x14ac:dyDescent="0.25">
      <c r="K808" s="70">
        <v>7990</v>
      </c>
      <c r="L808" s="39">
        <f t="shared" si="108"/>
        <v>7990</v>
      </c>
      <c r="M808" s="72">
        <f t="shared" si="109"/>
        <v>0.91210045662100458</v>
      </c>
      <c r="N808" s="72">
        <f t="shared" si="110"/>
        <v>4.7459234910534942E-2</v>
      </c>
      <c r="O808" s="39">
        <f t="shared" si="107"/>
        <v>0</v>
      </c>
      <c r="P808" s="39">
        <f>IF(AND(Eingabe!$B$37&gt;1,$M808&lt;=C$55),C$56,O808)</f>
        <v>0</v>
      </c>
      <c r="Q808" s="39">
        <f>IF(AND(Eingabe!$B$37&gt;2,$M808&lt;=D$55),D$56,P808)</f>
        <v>0</v>
      </c>
      <c r="R808" s="39">
        <f>IF(AND(Eingabe!$B$37&gt;3,$M808&lt;=E$55),E$56,Q808)</f>
        <v>0</v>
      </c>
      <c r="S808" s="39">
        <f>IF(AND(Eingabe!$B$37&gt;4,$M808&lt;=F$55),F$56,R808)</f>
        <v>0</v>
      </c>
      <c r="T808" s="39">
        <f>IF(AND(Eingabe!$B$37&gt;5,$M808&lt;=G$55),G$56,S808)</f>
        <v>0</v>
      </c>
      <c r="U808" s="17">
        <f t="shared" si="111"/>
        <v>28.930629500257602</v>
      </c>
      <c r="V808" s="17">
        <f t="shared" si="114"/>
        <v>28.930629500258654</v>
      </c>
      <c r="W808" s="17">
        <f t="shared" si="112"/>
        <v>2.8930629500257603</v>
      </c>
      <c r="X808" s="17">
        <f t="shared" si="113"/>
        <v>28.930629500257602</v>
      </c>
    </row>
    <row r="809" spans="11:24" x14ac:dyDescent="0.25">
      <c r="K809" s="70">
        <v>8000</v>
      </c>
      <c r="L809" s="39">
        <f t="shared" si="108"/>
        <v>8000</v>
      </c>
      <c r="M809" s="72">
        <f t="shared" si="109"/>
        <v>0.91324200913242004</v>
      </c>
      <c r="N809" s="72">
        <f t="shared" si="110"/>
        <v>4.7268588514676635E-2</v>
      </c>
      <c r="O809" s="39">
        <f t="shared" si="107"/>
        <v>0</v>
      </c>
      <c r="P809" s="39">
        <f>IF(AND(Eingabe!$B$37&gt;1,$M809&lt;=C$55),C$56,O809)</f>
        <v>0</v>
      </c>
      <c r="Q809" s="39">
        <f>IF(AND(Eingabe!$B$37&gt;2,$M809&lt;=D$55),D$56,P809)</f>
        <v>0</v>
      </c>
      <c r="R809" s="39">
        <f>IF(AND(Eingabe!$B$37&gt;3,$M809&lt;=E$55),E$56,Q809)</f>
        <v>0</v>
      </c>
      <c r="S809" s="39">
        <f>IF(AND(Eingabe!$B$37&gt;4,$M809&lt;=F$55),F$56,R809)</f>
        <v>0</v>
      </c>
      <c r="T809" s="39">
        <f>IF(AND(Eingabe!$B$37&gt;5,$M809&lt;=G$55),G$56,S809)</f>
        <v>0</v>
      </c>
      <c r="U809" s="17">
        <f t="shared" si="111"/>
        <v>28.814413546617949</v>
      </c>
      <c r="V809" s="17">
        <f t="shared" si="114"/>
        <v>28.814413546616201</v>
      </c>
      <c r="W809" s="17">
        <f t="shared" si="112"/>
        <v>2.8814413546617947</v>
      </c>
      <c r="X809" s="17">
        <f t="shared" si="113"/>
        <v>28.814413546617949</v>
      </c>
    </row>
    <row r="810" spans="11:24" x14ac:dyDescent="0.25">
      <c r="K810" s="70">
        <v>8010</v>
      </c>
      <c r="L810" s="39">
        <f t="shared" si="108"/>
        <v>8010</v>
      </c>
      <c r="M810" s="72">
        <f t="shared" si="109"/>
        <v>0.91438356164383561</v>
      </c>
      <c r="N810" s="72">
        <f t="shared" si="110"/>
        <v>4.7078142192550909E-2</v>
      </c>
      <c r="O810" s="39">
        <f t="shared" si="107"/>
        <v>0</v>
      </c>
      <c r="P810" s="39">
        <f>IF(AND(Eingabe!$B$37&gt;1,$M810&lt;=C$55),C$56,O810)</f>
        <v>0</v>
      </c>
      <c r="Q810" s="39">
        <f>IF(AND(Eingabe!$B$37&gt;2,$M810&lt;=D$55),D$56,P810)</f>
        <v>0</v>
      </c>
      <c r="R810" s="39">
        <f>IF(AND(Eingabe!$B$37&gt;3,$M810&lt;=E$55),E$56,Q810)</f>
        <v>0</v>
      </c>
      <c r="S810" s="39">
        <f>IF(AND(Eingabe!$B$37&gt;4,$M810&lt;=F$55),F$56,R810)</f>
        <v>0</v>
      </c>
      <c r="T810" s="39">
        <f>IF(AND(Eingabe!$B$37&gt;5,$M810&lt;=G$55),G$56,S810)</f>
        <v>0</v>
      </c>
      <c r="U810" s="17">
        <f t="shared" si="111"/>
        <v>28.698319555733089</v>
      </c>
      <c r="V810" s="17">
        <f t="shared" si="114"/>
        <v>28.698319555734134</v>
      </c>
      <c r="W810" s="17">
        <f t="shared" si="112"/>
        <v>2.8698319555733089</v>
      </c>
      <c r="X810" s="17">
        <f t="shared" si="113"/>
        <v>28.698319555733089</v>
      </c>
    </row>
    <row r="811" spans="11:24" x14ac:dyDescent="0.25">
      <c r="K811" s="70">
        <v>8020</v>
      </c>
      <c r="L811" s="39">
        <f t="shared" si="108"/>
        <v>8020</v>
      </c>
      <c r="M811" s="72">
        <f t="shared" si="109"/>
        <v>0.91552511415525117</v>
      </c>
      <c r="N811" s="72">
        <f t="shared" si="110"/>
        <v>4.6887895484803321E-2</v>
      </c>
      <c r="O811" s="39">
        <f t="shared" si="107"/>
        <v>0</v>
      </c>
      <c r="P811" s="39">
        <f>IF(AND(Eingabe!$B$37&gt;1,$M811&lt;=C$55),C$56,O811)</f>
        <v>0</v>
      </c>
      <c r="Q811" s="39">
        <f>IF(AND(Eingabe!$B$37&gt;2,$M811&lt;=D$55),D$56,P811)</f>
        <v>0</v>
      </c>
      <c r="R811" s="39">
        <f>IF(AND(Eingabe!$B$37&gt;3,$M811&lt;=E$55),E$56,Q811)</f>
        <v>0</v>
      </c>
      <c r="S811" s="39">
        <f>IF(AND(Eingabe!$B$37&gt;4,$M811&lt;=F$55),F$56,R811)</f>
        <v>0</v>
      </c>
      <c r="T811" s="39">
        <f>IF(AND(Eingabe!$B$37&gt;5,$M811&lt;=G$55),G$56,S811)</f>
        <v>0</v>
      </c>
      <c r="U811" s="17">
        <f t="shared" si="111"/>
        <v>28.582347247585588</v>
      </c>
      <c r="V811" s="17">
        <f t="shared" si="114"/>
        <v>28.582347247586629</v>
      </c>
      <c r="W811" s="17">
        <f t="shared" si="112"/>
        <v>2.8582347247585589</v>
      </c>
      <c r="X811" s="17">
        <f t="shared" si="113"/>
        <v>28.582347247585588</v>
      </c>
    </row>
    <row r="812" spans="11:24" x14ac:dyDescent="0.25">
      <c r="K812" s="70">
        <v>8030</v>
      </c>
      <c r="L812" s="39">
        <f t="shared" si="108"/>
        <v>8030</v>
      </c>
      <c r="M812" s="72">
        <f t="shared" si="109"/>
        <v>0.91666666666666663</v>
      </c>
      <c r="N812" s="72">
        <f t="shared" si="110"/>
        <v>4.6697847933705239E-2</v>
      </c>
      <c r="O812" s="39">
        <f t="shared" si="107"/>
        <v>0</v>
      </c>
      <c r="P812" s="39">
        <f>IF(AND(Eingabe!$B$37&gt;1,$M812&lt;=C$55),C$56,O812)</f>
        <v>0</v>
      </c>
      <c r="Q812" s="39">
        <f>IF(AND(Eingabe!$B$37&gt;2,$M812&lt;=D$55),D$56,P812)</f>
        <v>0</v>
      </c>
      <c r="R812" s="39">
        <f>IF(AND(Eingabe!$B$37&gt;3,$M812&lt;=E$55),E$56,Q812)</f>
        <v>0</v>
      </c>
      <c r="S812" s="39">
        <f>IF(AND(Eingabe!$B$37&gt;4,$M812&lt;=F$55),F$56,R812)</f>
        <v>0</v>
      </c>
      <c r="T812" s="39">
        <f>IF(AND(Eingabe!$B$37&gt;5,$M812&lt;=G$55),G$56,S812)</f>
        <v>0</v>
      </c>
      <c r="U812" s="17">
        <f t="shared" si="111"/>
        <v>28.466496343149082</v>
      </c>
      <c r="V812" s="17">
        <f t="shared" si="114"/>
        <v>28.466496343147355</v>
      </c>
      <c r="W812" s="17">
        <f t="shared" si="112"/>
        <v>2.8466496343149084</v>
      </c>
      <c r="X812" s="17">
        <f t="shared" si="113"/>
        <v>28.466496343149082</v>
      </c>
    </row>
    <row r="813" spans="11:24" x14ac:dyDescent="0.25">
      <c r="K813" s="70">
        <v>8040</v>
      </c>
      <c r="L813" s="39">
        <f t="shared" si="108"/>
        <v>8040</v>
      </c>
      <c r="M813" s="72">
        <f t="shared" si="109"/>
        <v>0.9178082191780822</v>
      </c>
      <c r="N813" s="72">
        <f t="shared" si="110"/>
        <v>4.6507999083145846E-2</v>
      </c>
      <c r="O813" s="39">
        <f t="shared" si="107"/>
        <v>0</v>
      </c>
      <c r="P813" s="39">
        <f>IF(AND(Eingabe!$B$37&gt;1,$M813&lt;=C$55),C$56,O813)</f>
        <v>0</v>
      </c>
      <c r="Q813" s="39">
        <f>IF(AND(Eingabe!$B$37&gt;2,$M813&lt;=D$55),D$56,P813)</f>
        <v>0</v>
      </c>
      <c r="R813" s="39">
        <f>IF(AND(Eingabe!$B$37&gt;3,$M813&lt;=E$55),E$56,Q813)</f>
        <v>0</v>
      </c>
      <c r="S813" s="39">
        <f>IF(AND(Eingabe!$B$37&gt;4,$M813&lt;=F$55),F$56,R813)</f>
        <v>0</v>
      </c>
      <c r="T813" s="39">
        <f>IF(AND(Eingabe!$B$37&gt;5,$M813&lt;=G$55),G$56,S813)</f>
        <v>0</v>
      </c>
      <c r="U813" s="17">
        <f t="shared" si="111"/>
        <v>28.350766564383427</v>
      </c>
      <c r="V813" s="17">
        <f t="shared" si="114"/>
        <v>28.350766564384458</v>
      </c>
      <c r="W813" s="17">
        <f t="shared" si="112"/>
        <v>2.8350766564383427</v>
      </c>
      <c r="X813" s="17">
        <f t="shared" si="113"/>
        <v>28.350766564383427</v>
      </c>
    </row>
    <row r="814" spans="11:24" x14ac:dyDescent="0.25">
      <c r="K814" s="70">
        <v>8050</v>
      </c>
      <c r="L814" s="39">
        <f t="shared" si="108"/>
        <v>8050</v>
      </c>
      <c r="M814" s="72">
        <f t="shared" si="109"/>
        <v>0.91894977168949776</v>
      </c>
      <c r="N814" s="72">
        <f t="shared" si="110"/>
        <v>4.6318348478625149E-2</v>
      </c>
      <c r="O814" s="39">
        <f t="shared" si="107"/>
        <v>0</v>
      </c>
      <c r="P814" s="39">
        <f>IF(AND(Eingabe!$B$37&gt;1,$M814&lt;=C$55),C$56,O814)</f>
        <v>0</v>
      </c>
      <c r="Q814" s="39">
        <f>IF(AND(Eingabe!$B$37&gt;2,$M814&lt;=D$55),D$56,P814)</f>
        <v>0</v>
      </c>
      <c r="R814" s="39">
        <f>IF(AND(Eingabe!$B$37&gt;3,$M814&lt;=E$55),E$56,Q814)</f>
        <v>0</v>
      </c>
      <c r="S814" s="39">
        <f>IF(AND(Eingabe!$B$37&gt;4,$M814&lt;=F$55),F$56,R814)</f>
        <v>0</v>
      </c>
      <c r="T814" s="39">
        <f>IF(AND(Eingabe!$B$37&gt;5,$M814&lt;=G$55),G$56,S814)</f>
        <v>0</v>
      </c>
      <c r="U814" s="17">
        <f t="shared" si="111"/>
        <v>28.235157634230397</v>
      </c>
      <c r="V814" s="17">
        <f t="shared" si="114"/>
        <v>28.235157634231427</v>
      </c>
      <c r="W814" s="17">
        <f t="shared" si="112"/>
        <v>2.8235157634230399</v>
      </c>
      <c r="X814" s="17">
        <f t="shared" si="113"/>
        <v>28.235157634230397</v>
      </c>
    </row>
    <row r="815" spans="11:24" x14ac:dyDescent="0.25">
      <c r="K815" s="70">
        <v>8060</v>
      </c>
      <c r="L815" s="39">
        <f t="shared" si="108"/>
        <v>8060</v>
      </c>
      <c r="M815" s="72">
        <f t="shared" si="109"/>
        <v>0.92009132420091322</v>
      </c>
      <c r="N815" s="72">
        <f t="shared" si="110"/>
        <v>4.6128895667245318E-2</v>
      </c>
      <c r="O815" s="39">
        <f t="shared" si="107"/>
        <v>0</v>
      </c>
      <c r="P815" s="39">
        <f>IF(AND(Eingabe!$B$37&gt;1,$M815&lt;=C$55),C$56,O815)</f>
        <v>0</v>
      </c>
      <c r="Q815" s="39">
        <f>IF(AND(Eingabe!$B$37&gt;2,$M815&lt;=D$55),D$56,P815)</f>
        <v>0</v>
      </c>
      <c r="R815" s="39">
        <f>IF(AND(Eingabe!$B$37&gt;3,$M815&lt;=E$55),E$56,Q815)</f>
        <v>0</v>
      </c>
      <c r="S815" s="39">
        <f>IF(AND(Eingabe!$B$37&gt;4,$M815&lt;=F$55),F$56,R815)</f>
        <v>0</v>
      </c>
      <c r="T815" s="39">
        <f>IF(AND(Eingabe!$B$37&gt;5,$M815&lt;=G$55),G$56,S815)</f>
        <v>0</v>
      </c>
      <c r="U815" s="17">
        <f t="shared" si="111"/>
        <v>28.119669276608445</v>
      </c>
      <c r="V815" s="17">
        <f t="shared" si="114"/>
        <v>28.119669276606739</v>
      </c>
      <c r="W815" s="17">
        <f t="shared" si="112"/>
        <v>2.8119669276608446</v>
      </c>
      <c r="X815" s="17">
        <f t="shared" si="113"/>
        <v>28.119669276608445</v>
      </c>
    </row>
    <row r="816" spans="11:24" x14ac:dyDescent="0.25">
      <c r="K816" s="70">
        <v>8070</v>
      </c>
      <c r="L816" s="39">
        <f t="shared" si="108"/>
        <v>8070</v>
      </c>
      <c r="M816" s="72">
        <f t="shared" si="109"/>
        <v>0.92123287671232879</v>
      </c>
      <c r="N816" s="72">
        <f t="shared" si="110"/>
        <v>4.593964019770358E-2</v>
      </c>
      <c r="O816" s="39">
        <f t="shared" si="107"/>
        <v>0</v>
      </c>
      <c r="P816" s="39">
        <f>IF(AND(Eingabe!$B$37&gt;1,$M816&lt;=C$55),C$56,O816)</f>
        <v>0</v>
      </c>
      <c r="Q816" s="39">
        <f>IF(AND(Eingabe!$B$37&gt;2,$M816&lt;=D$55),D$56,P816)</f>
        <v>0</v>
      </c>
      <c r="R816" s="39">
        <f>IF(AND(Eingabe!$B$37&gt;3,$M816&lt;=E$55),E$56,Q816)</f>
        <v>0</v>
      </c>
      <c r="S816" s="39">
        <f>IF(AND(Eingabe!$B$37&gt;4,$M816&lt;=F$55),F$56,R816)</f>
        <v>0</v>
      </c>
      <c r="T816" s="39">
        <f>IF(AND(Eingabe!$B$37&gt;5,$M816&lt;=G$55),G$56,S816)</f>
        <v>0</v>
      </c>
      <c r="U816" s="17">
        <f t="shared" si="111"/>
        <v>28.004301216408347</v>
      </c>
      <c r="V816" s="17">
        <f t="shared" si="114"/>
        <v>28.004301216409367</v>
      </c>
      <c r="W816" s="17">
        <f t="shared" si="112"/>
        <v>2.8004301216408347</v>
      </c>
      <c r="X816" s="17">
        <f t="shared" si="113"/>
        <v>28.004301216408347</v>
      </c>
    </row>
    <row r="817" spans="11:24" x14ac:dyDescent="0.25">
      <c r="K817" s="70">
        <v>8080</v>
      </c>
      <c r="L817" s="39">
        <f t="shared" si="108"/>
        <v>8080</v>
      </c>
      <c r="M817" s="72">
        <f t="shared" si="109"/>
        <v>0.92237442922374424</v>
      </c>
      <c r="N817" s="72">
        <f t="shared" si="110"/>
        <v>4.5750581620284669E-2</v>
      </c>
      <c r="O817" s="39">
        <f t="shared" si="107"/>
        <v>0</v>
      </c>
      <c r="P817" s="39">
        <f>IF(AND(Eingabe!$B$37&gt;1,$M817&lt;=C$55),C$56,O817)</f>
        <v>0</v>
      </c>
      <c r="Q817" s="39">
        <f>IF(AND(Eingabe!$B$37&gt;2,$M817&lt;=D$55),D$56,P817)</f>
        <v>0</v>
      </c>
      <c r="R817" s="39">
        <f>IF(AND(Eingabe!$B$37&gt;3,$M817&lt;=E$55),E$56,Q817)</f>
        <v>0</v>
      </c>
      <c r="S817" s="39">
        <f>IF(AND(Eingabe!$B$37&gt;4,$M817&lt;=F$55),F$56,R817)</f>
        <v>0</v>
      </c>
      <c r="T817" s="39">
        <f>IF(AND(Eingabe!$B$37&gt;5,$M817&lt;=G$55),G$56,S817)</f>
        <v>0</v>
      </c>
      <c r="U817" s="17">
        <f t="shared" si="111"/>
        <v>27.889053179488599</v>
      </c>
      <c r="V817" s="17">
        <f t="shared" si="114"/>
        <v>27.889053179486904</v>
      </c>
      <c r="W817" s="17">
        <f t="shared" si="112"/>
        <v>2.7889053179488599</v>
      </c>
      <c r="X817" s="17">
        <f t="shared" si="113"/>
        <v>27.889053179488599</v>
      </c>
    </row>
    <row r="818" spans="11:24" x14ac:dyDescent="0.25">
      <c r="K818" s="70">
        <v>8090</v>
      </c>
      <c r="L818" s="39">
        <f t="shared" si="108"/>
        <v>8090</v>
      </c>
      <c r="M818" s="72">
        <f t="shared" si="109"/>
        <v>0.92351598173515981</v>
      </c>
      <c r="N818" s="72">
        <f t="shared" si="110"/>
        <v>4.5561719486853169E-2</v>
      </c>
      <c r="O818" s="39">
        <f t="shared" si="107"/>
        <v>0</v>
      </c>
      <c r="P818" s="39">
        <f>IF(AND(Eingabe!$B$37&gt;1,$M818&lt;=C$55),C$56,O818)</f>
        <v>0</v>
      </c>
      <c r="Q818" s="39">
        <f>IF(AND(Eingabe!$B$37&gt;2,$M818&lt;=D$55),D$56,P818)</f>
        <v>0</v>
      </c>
      <c r="R818" s="39">
        <f>IF(AND(Eingabe!$B$37&gt;3,$M818&lt;=E$55),E$56,Q818)</f>
        <v>0</v>
      </c>
      <c r="S818" s="39">
        <f>IF(AND(Eingabe!$B$37&gt;4,$M818&lt;=F$55),F$56,R818)</f>
        <v>0</v>
      </c>
      <c r="T818" s="39">
        <f>IF(AND(Eingabe!$B$37&gt;5,$M818&lt;=G$55),G$56,S818)</f>
        <v>0</v>
      </c>
      <c r="U818" s="17">
        <f t="shared" si="111"/>
        <v>27.77392489267077</v>
      </c>
      <c r="V818" s="17">
        <f t="shared" si="114"/>
        <v>27.773924892671779</v>
      </c>
      <c r="W818" s="17">
        <f t="shared" si="112"/>
        <v>2.7773924892670769</v>
      </c>
      <c r="X818" s="17">
        <f t="shared" si="113"/>
        <v>27.77392489267077</v>
      </c>
    </row>
    <row r="819" spans="11:24" x14ac:dyDescent="0.25">
      <c r="K819" s="70">
        <v>8100</v>
      </c>
      <c r="L819" s="39">
        <f t="shared" si="108"/>
        <v>8100</v>
      </c>
      <c r="M819" s="72">
        <f t="shared" si="109"/>
        <v>0.92465753424657537</v>
      </c>
      <c r="N819" s="72">
        <f t="shared" si="110"/>
        <v>4.5373053350845849E-2</v>
      </c>
      <c r="O819" s="39">
        <f t="shared" si="107"/>
        <v>0</v>
      </c>
      <c r="P819" s="39">
        <f>IF(AND(Eingabe!$B$37&gt;1,$M819&lt;=C$55),C$56,O819)</f>
        <v>0</v>
      </c>
      <c r="Q819" s="39">
        <f>IF(AND(Eingabe!$B$37&gt;2,$M819&lt;=D$55),D$56,P819)</f>
        <v>0</v>
      </c>
      <c r="R819" s="39">
        <f>IF(AND(Eingabe!$B$37&gt;3,$M819&lt;=E$55),E$56,Q819)</f>
        <v>0</v>
      </c>
      <c r="S819" s="39">
        <f>IF(AND(Eingabe!$B$37&gt;4,$M819&lt;=F$55),F$56,R819)</f>
        <v>0</v>
      </c>
      <c r="T819" s="39">
        <f>IF(AND(Eingabe!$B$37&gt;5,$M819&lt;=G$55),G$56,S819)</f>
        <v>0</v>
      </c>
      <c r="U819" s="17">
        <f t="shared" si="111"/>
        <v>27.658916083734798</v>
      </c>
      <c r="V819" s="17">
        <f t="shared" si="114"/>
        <v>27.658916083735807</v>
      </c>
      <c r="W819" s="17">
        <f t="shared" si="112"/>
        <v>2.7658916083734799</v>
      </c>
      <c r="X819" s="17">
        <f t="shared" si="113"/>
        <v>27.658916083734798</v>
      </c>
    </row>
    <row r="820" spans="11:24" x14ac:dyDescent="0.25">
      <c r="K820" s="70">
        <v>8110</v>
      </c>
      <c r="L820" s="39">
        <f t="shared" si="108"/>
        <v>8110</v>
      </c>
      <c r="M820" s="72">
        <f t="shared" si="109"/>
        <v>0.92579908675799083</v>
      </c>
      <c r="N820" s="72">
        <f t="shared" si="110"/>
        <v>4.518458276726478E-2</v>
      </c>
      <c r="O820" s="39">
        <f t="shared" si="107"/>
        <v>0</v>
      </c>
      <c r="P820" s="39">
        <f>IF(AND(Eingabe!$B$37&gt;1,$M820&lt;=C$55),C$56,O820)</f>
        <v>0</v>
      </c>
      <c r="Q820" s="39">
        <f>IF(AND(Eingabe!$B$37&gt;2,$M820&lt;=D$55),D$56,P820)</f>
        <v>0</v>
      </c>
      <c r="R820" s="39">
        <f>IF(AND(Eingabe!$B$37&gt;3,$M820&lt;=E$55),E$56,Q820)</f>
        <v>0</v>
      </c>
      <c r="S820" s="39">
        <f>IF(AND(Eingabe!$B$37&gt;4,$M820&lt;=F$55),F$56,R820)</f>
        <v>0</v>
      </c>
      <c r="T820" s="39">
        <f>IF(AND(Eingabe!$B$37&gt;5,$M820&lt;=G$55),G$56,S820)</f>
        <v>0</v>
      </c>
      <c r="U820" s="17">
        <f t="shared" si="111"/>
        <v>27.544026481414832</v>
      </c>
      <c r="V820" s="17">
        <f t="shared" si="114"/>
        <v>27.544026481413162</v>
      </c>
      <c r="W820" s="17">
        <f t="shared" si="112"/>
        <v>2.7544026481414834</v>
      </c>
      <c r="X820" s="17">
        <f t="shared" si="113"/>
        <v>27.544026481414832</v>
      </c>
    </row>
    <row r="821" spans="11:24" x14ac:dyDescent="0.25">
      <c r="K821" s="70">
        <v>8120</v>
      </c>
      <c r="L821" s="39">
        <f t="shared" si="108"/>
        <v>8120</v>
      </c>
      <c r="M821" s="72">
        <f t="shared" si="109"/>
        <v>0.9269406392694064</v>
      </c>
      <c r="N821" s="72">
        <f t="shared" si="110"/>
        <v>4.4996307292669013E-2</v>
      </c>
      <c r="O821" s="39">
        <f t="shared" si="107"/>
        <v>0</v>
      </c>
      <c r="P821" s="39">
        <f>IF(AND(Eingabe!$B$37&gt;1,$M821&lt;=C$55),C$56,O821)</f>
        <v>0</v>
      </c>
      <c r="Q821" s="39">
        <f>IF(AND(Eingabe!$B$37&gt;2,$M821&lt;=D$55),D$56,P821)</f>
        <v>0</v>
      </c>
      <c r="R821" s="39">
        <f>IF(AND(Eingabe!$B$37&gt;3,$M821&lt;=E$55),E$56,Q821)</f>
        <v>0</v>
      </c>
      <c r="S821" s="39">
        <f>IF(AND(Eingabe!$B$37&gt;4,$M821&lt;=F$55),F$56,R821)</f>
        <v>0</v>
      </c>
      <c r="T821" s="39">
        <f>IF(AND(Eingabe!$B$37&gt;5,$M821&lt;=G$55),G$56,S821)</f>
        <v>0</v>
      </c>
      <c r="U821" s="17">
        <f t="shared" si="111"/>
        <v>27.429255815394129</v>
      </c>
      <c r="V821" s="17">
        <f t="shared" si="114"/>
        <v>27.429255815395123</v>
      </c>
      <c r="W821" s="17">
        <f t="shared" si="112"/>
        <v>2.7429255815394127</v>
      </c>
      <c r="X821" s="17">
        <f t="shared" si="113"/>
        <v>27.429255815394129</v>
      </c>
    </row>
    <row r="822" spans="11:24" x14ac:dyDescent="0.25">
      <c r="K822" s="70">
        <v>8130</v>
      </c>
      <c r="L822" s="39">
        <f t="shared" si="108"/>
        <v>8130</v>
      </c>
      <c r="M822" s="72">
        <f t="shared" si="109"/>
        <v>0.92808219178082196</v>
      </c>
      <c r="N822" s="72">
        <f t="shared" si="110"/>
        <v>4.4808226485168468E-2</v>
      </c>
      <c r="O822" s="39">
        <f t="shared" si="107"/>
        <v>0</v>
      </c>
      <c r="P822" s="39">
        <f>IF(AND(Eingabe!$B$37&gt;1,$M822&lt;=C$55),C$56,O822)</f>
        <v>0</v>
      </c>
      <c r="Q822" s="39">
        <f>IF(AND(Eingabe!$B$37&gt;2,$M822&lt;=D$55),D$56,P822)</f>
        <v>0</v>
      </c>
      <c r="R822" s="39">
        <f>IF(AND(Eingabe!$B$37&gt;3,$M822&lt;=E$55),E$56,Q822)</f>
        <v>0</v>
      </c>
      <c r="S822" s="39">
        <f>IF(AND(Eingabe!$B$37&gt;4,$M822&lt;=F$55),F$56,R822)</f>
        <v>0</v>
      </c>
      <c r="T822" s="39">
        <f>IF(AND(Eingabe!$B$37&gt;5,$M822&lt;=G$55),G$56,S822)</f>
        <v>0</v>
      </c>
      <c r="U822" s="17">
        <f t="shared" si="111"/>
        <v>27.314603816301325</v>
      </c>
      <c r="V822" s="17">
        <f t="shared" si="114"/>
        <v>27.31460381630232</v>
      </c>
      <c r="W822" s="17">
        <f t="shared" si="112"/>
        <v>2.7314603816301326</v>
      </c>
      <c r="X822" s="17">
        <f t="shared" si="113"/>
        <v>27.314603816301325</v>
      </c>
    </row>
    <row r="823" spans="11:24" x14ac:dyDescent="0.25">
      <c r="K823" s="70">
        <v>8140</v>
      </c>
      <c r="L823" s="39">
        <f t="shared" si="108"/>
        <v>8140</v>
      </c>
      <c r="M823" s="72">
        <f t="shared" si="109"/>
        <v>0.92922374429223742</v>
      </c>
      <c r="N823" s="72">
        <f t="shared" si="110"/>
        <v>4.4620339904415163E-2</v>
      </c>
      <c r="O823" s="39">
        <f t="shared" si="107"/>
        <v>0</v>
      </c>
      <c r="P823" s="39">
        <f>IF(AND(Eingabe!$B$37&gt;1,$M823&lt;=C$55),C$56,O823)</f>
        <v>0</v>
      </c>
      <c r="Q823" s="39">
        <f>IF(AND(Eingabe!$B$37&gt;2,$M823&lt;=D$55),D$56,P823)</f>
        <v>0</v>
      </c>
      <c r="R823" s="39">
        <f>IF(AND(Eingabe!$B$37&gt;3,$M823&lt;=E$55),E$56,Q823)</f>
        <v>0</v>
      </c>
      <c r="S823" s="39">
        <f>IF(AND(Eingabe!$B$37&gt;4,$M823&lt;=F$55),F$56,R823)</f>
        <v>0</v>
      </c>
      <c r="T823" s="39">
        <f>IF(AND(Eingabe!$B$37&gt;5,$M823&lt;=G$55),G$56,S823)</f>
        <v>0</v>
      </c>
      <c r="U823" s="17">
        <f t="shared" si="111"/>
        <v>27.200070215705132</v>
      </c>
      <c r="V823" s="17">
        <f t="shared" si="114"/>
        <v>27.200070215703484</v>
      </c>
      <c r="W823" s="17">
        <f t="shared" si="112"/>
        <v>2.7200070215705132</v>
      </c>
      <c r="X823" s="17">
        <f t="shared" si="113"/>
        <v>27.200070215705132</v>
      </c>
    </row>
    <row r="824" spans="11:24" x14ac:dyDescent="0.25">
      <c r="K824" s="70">
        <v>8150</v>
      </c>
      <c r="L824" s="39">
        <f t="shared" si="108"/>
        <v>8150</v>
      </c>
      <c r="M824" s="72">
        <f t="shared" si="109"/>
        <v>0.93036529680365299</v>
      </c>
      <c r="N824" s="72">
        <f t="shared" si="110"/>
        <v>4.4432647111597001E-2</v>
      </c>
      <c r="O824" s="39">
        <f t="shared" si="107"/>
        <v>0</v>
      </c>
      <c r="P824" s="39">
        <f>IF(AND(Eingabe!$B$37&gt;1,$M824&lt;=C$55),C$56,O824)</f>
        <v>0</v>
      </c>
      <c r="Q824" s="39">
        <f>IF(AND(Eingabe!$B$37&gt;2,$M824&lt;=D$55),D$56,P824)</f>
        <v>0</v>
      </c>
      <c r="R824" s="39">
        <f>IF(AND(Eingabe!$B$37&gt;3,$M824&lt;=E$55),E$56,Q824)</f>
        <v>0</v>
      </c>
      <c r="S824" s="39">
        <f>IF(AND(Eingabe!$B$37&gt;4,$M824&lt;=F$55),F$56,R824)</f>
        <v>0</v>
      </c>
      <c r="T824" s="39">
        <f>IF(AND(Eingabe!$B$37&gt;5,$M824&lt;=G$55),G$56,S824)</f>
        <v>0</v>
      </c>
      <c r="U824" s="17">
        <f t="shared" si="111"/>
        <v>27.0856547461105</v>
      </c>
      <c r="V824" s="17">
        <f t="shared" si="114"/>
        <v>27.085654746111487</v>
      </c>
      <c r="W824" s="17">
        <f t="shared" si="112"/>
        <v>2.7085654746110501</v>
      </c>
      <c r="X824" s="17">
        <f t="shared" si="113"/>
        <v>27.0856547461105</v>
      </c>
    </row>
    <row r="825" spans="11:24" x14ac:dyDescent="0.25">
      <c r="K825" s="70">
        <v>8160</v>
      </c>
      <c r="L825" s="39">
        <f t="shared" si="108"/>
        <v>8160</v>
      </c>
      <c r="M825" s="72">
        <f t="shared" si="109"/>
        <v>0.93150684931506844</v>
      </c>
      <c r="N825" s="72">
        <f t="shared" si="110"/>
        <v>4.4245147669430218E-2</v>
      </c>
      <c r="O825" s="39">
        <f t="shared" si="107"/>
        <v>0</v>
      </c>
      <c r="P825" s="39">
        <f>IF(AND(Eingabe!$B$37&gt;1,$M825&lt;=C$55),C$56,O825)</f>
        <v>0</v>
      </c>
      <c r="Q825" s="39">
        <f>IF(AND(Eingabe!$B$37&gt;2,$M825&lt;=D$55),D$56,P825)</f>
        <v>0</v>
      </c>
      <c r="R825" s="39">
        <f>IF(AND(Eingabe!$B$37&gt;3,$M825&lt;=E$55),E$56,Q825)</f>
        <v>0</v>
      </c>
      <c r="S825" s="39">
        <f>IF(AND(Eingabe!$B$37&gt;4,$M825&lt;=F$55),F$56,R825)</f>
        <v>0</v>
      </c>
      <c r="T825" s="39">
        <f>IF(AND(Eingabe!$B$37&gt;5,$M825&lt;=G$55),G$56,S825)</f>
        <v>0</v>
      </c>
      <c r="U825" s="17">
        <f t="shared" si="111"/>
        <v>26.971357140954041</v>
      </c>
      <c r="V825" s="17">
        <f t="shared" si="114"/>
        <v>26.971357140952399</v>
      </c>
      <c r="W825" s="17">
        <f t="shared" si="112"/>
        <v>2.697135714095404</v>
      </c>
      <c r="X825" s="17">
        <f t="shared" si="113"/>
        <v>26.971357140954041</v>
      </c>
    </row>
    <row r="826" spans="11:24" x14ac:dyDescent="0.25">
      <c r="K826" s="70">
        <v>8170</v>
      </c>
      <c r="L826" s="39">
        <f t="shared" si="108"/>
        <v>8170</v>
      </c>
      <c r="M826" s="72">
        <f t="shared" si="109"/>
        <v>0.93264840182648401</v>
      </c>
      <c r="N826" s="72">
        <f t="shared" si="110"/>
        <v>4.4057841142152165E-2</v>
      </c>
      <c r="O826" s="39">
        <f t="shared" si="107"/>
        <v>0</v>
      </c>
      <c r="P826" s="39">
        <f>IF(AND(Eingabe!$B$37&gt;1,$M826&lt;=C$55),C$56,O826)</f>
        <v>0</v>
      </c>
      <c r="Q826" s="39">
        <f>IF(AND(Eingabe!$B$37&gt;2,$M826&lt;=D$55),D$56,P826)</f>
        <v>0</v>
      </c>
      <c r="R826" s="39">
        <f>IF(AND(Eingabe!$B$37&gt;3,$M826&lt;=E$55),E$56,Q826)</f>
        <v>0</v>
      </c>
      <c r="S826" s="39">
        <f>IF(AND(Eingabe!$B$37&gt;4,$M826&lt;=F$55),F$56,R826)</f>
        <v>0</v>
      </c>
      <c r="T826" s="39">
        <f>IF(AND(Eingabe!$B$37&gt;5,$M826&lt;=G$55),G$56,S826)</f>
        <v>0</v>
      </c>
      <c r="U826" s="17">
        <f t="shared" si="111"/>
        <v>26.85717713459961</v>
      </c>
      <c r="V826" s="17">
        <f t="shared" si="114"/>
        <v>26.857177134600587</v>
      </c>
      <c r="W826" s="17">
        <f t="shared" si="112"/>
        <v>2.6857177134599608</v>
      </c>
      <c r="X826" s="17">
        <f t="shared" si="113"/>
        <v>26.85717713459961</v>
      </c>
    </row>
    <row r="827" spans="11:24" x14ac:dyDescent="0.25">
      <c r="K827" s="70">
        <v>8180</v>
      </c>
      <c r="L827" s="39">
        <f t="shared" si="108"/>
        <v>8180</v>
      </c>
      <c r="M827" s="72">
        <f t="shared" si="109"/>
        <v>0.93378995433789957</v>
      </c>
      <c r="N827" s="72">
        <f t="shared" si="110"/>
        <v>4.3870727095514206E-2</v>
      </c>
      <c r="O827" s="39">
        <f t="shared" si="107"/>
        <v>0</v>
      </c>
      <c r="P827" s="39">
        <f>IF(AND(Eingabe!$B$37&gt;1,$M827&lt;=C$55),C$56,O827)</f>
        <v>0</v>
      </c>
      <c r="Q827" s="39">
        <f>IF(AND(Eingabe!$B$37&gt;2,$M827&lt;=D$55),D$56,P827)</f>
        <v>0</v>
      </c>
      <c r="R827" s="39">
        <f>IF(AND(Eingabe!$B$37&gt;3,$M827&lt;=E$55),E$56,Q827)</f>
        <v>0</v>
      </c>
      <c r="S827" s="39">
        <f>IF(AND(Eingabe!$B$37&gt;4,$M827&lt;=F$55),F$56,R827)</f>
        <v>0</v>
      </c>
      <c r="T827" s="39">
        <f>IF(AND(Eingabe!$B$37&gt;5,$M827&lt;=G$55),G$56,S827)</f>
        <v>0</v>
      </c>
      <c r="U827" s="17">
        <f t="shared" si="111"/>
        <v>26.743114462334002</v>
      </c>
      <c r="V827" s="17">
        <f t="shared" si="114"/>
        <v>26.743114462334976</v>
      </c>
      <c r="W827" s="17">
        <f t="shared" si="112"/>
        <v>2.6743114462334003</v>
      </c>
      <c r="X827" s="17">
        <f t="shared" si="113"/>
        <v>26.743114462334002</v>
      </c>
    </row>
    <row r="828" spans="11:24" x14ac:dyDescent="0.25">
      <c r="K828" s="70">
        <v>8190</v>
      </c>
      <c r="L828" s="39">
        <f t="shared" si="108"/>
        <v>8190</v>
      </c>
      <c r="M828" s="72">
        <f t="shared" si="109"/>
        <v>0.93493150684931503</v>
      </c>
      <c r="N828" s="72">
        <f t="shared" si="110"/>
        <v>4.3683805096774719E-2</v>
      </c>
      <c r="O828" s="39">
        <f t="shared" si="107"/>
        <v>0</v>
      </c>
      <c r="P828" s="39">
        <f>IF(AND(Eingabe!$B$37&gt;1,$M828&lt;=C$55),C$56,O828)</f>
        <v>0</v>
      </c>
      <c r="Q828" s="39">
        <f>IF(AND(Eingabe!$B$37&gt;2,$M828&lt;=D$55),D$56,P828)</f>
        <v>0</v>
      </c>
      <c r="R828" s="39">
        <f>IF(AND(Eingabe!$B$37&gt;3,$M828&lt;=E$55),E$56,Q828)</f>
        <v>0</v>
      </c>
      <c r="S828" s="39">
        <f>IF(AND(Eingabe!$B$37&gt;4,$M828&lt;=F$55),F$56,R828)</f>
        <v>0</v>
      </c>
      <c r="T828" s="39">
        <f>IF(AND(Eingabe!$B$37&gt;5,$M828&lt;=G$55),G$56,S828)</f>
        <v>0</v>
      </c>
      <c r="U828" s="17">
        <f t="shared" si="111"/>
        <v>26.629168860362672</v>
      </c>
      <c r="V828" s="17">
        <f t="shared" si="114"/>
        <v>26.629168860361055</v>
      </c>
      <c r="W828" s="17">
        <f t="shared" si="112"/>
        <v>2.6629168860362671</v>
      </c>
      <c r="X828" s="17">
        <f t="shared" si="113"/>
        <v>26.629168860362672</v>
      </c>
    </row>
    <row r="829" spans="11:24" x14ac:dyDescent="0.25">
      <c r="K829" s="70">
        <v>8200</v>
      </c>
      <c r="L829" s="39">
        <f t="shared" si="108"/>
        <v>8200</v>
      </c>
      <c r="M829" s="72">
        <f t="shared" si="109"/>
        <v>0.9360730593607306</v>
      </c>
      <c r="N829" s="72">
        <f t="shared" si="110"/>
        <v>4.3497074714691331E-2</v>
      </c>
      <c r="O829" s="39">
        <f t="shared" si="107"/>
        <v>0</v>
      </c>
      <c r="P829" s="39">
        <f>IF(AND(Eingabe!$B$37&gt;1,$M829&lt;=C$55),C$56,O829)</f>
        <v>0</v>
      </c>
      <c r="Q829" s="39">
        <f>IF(AND(Eingabe!$B$37&gt;2,$M829&lt;=D$55),D$56,P829)</f>
        <v>0</v>
      </c>
      <c r="R829" s="39">
        <f>IF(AND(Eingabe!$B$37&gt;3,$M829&lt;=E$55),E$56,Q829)</f>
        <v>0</v>
      </c>
      <c r="S829" s="39">
        <f>IF(AND(Eingabe!$B$37&gt;4,$M829&lt;=F$55),F$56,R829)</f>
        <v>0</v>
      </c>
      <c r="T829" s="39">
        <f>IF(AND(Eingabe!$B$37&gt;5,$M829&lt;=G$55),G$56,S829)</f>
        <v>0</v>
      </c>
      <c r="U829" s="17">
        <f t="shared" si="111"/>
        <v>26.515340065804992</v>
      </c>
      <c r="V829" s="17">
        <f t="shared" si="114"/>
        <v>26.515340065805955</v>
      </c>
      <c r="W829" s="17">
        <f t="shared" si="112"/>
        <v>2.6515340065804991</v>
      </c>
      <c r="X829" s="17">
        <f t="shared" si="113"/>
        <v>26.515340065804992</v>
      </c>
    </row>
    <row r="830" spans="11:24" x14ac:dyDescent="0.25">
      <c r="K830" s="70">
        <v>8210</v>
      </c>
      <c r="L830" s="39">
        <f t="shared" si="108"/>
        <v>8210</v>
      </c>
      <c r="M830" s="72">
        <f t="shared" si="109"/>
        <v>0.93721461187214616</v>
      </c>
      <c r="N830" s="72">
        <f t="shared" si="110"/>
        <v>4.3310535519515359E-2</v>
      </c>
      <c r="O830" s="39">
        <f t="shared" si="107"/>
        <v>0</v>
      </c>
      <c r="P830" s="39">
        <f>IF(AND(Eingabe!$B$37&gt;1,$M830&lt;=C$55),C$56,O830)</f>
        <v>0</v>
      </c>
      <c r="Q830" s="39">
        <f>IF(AND(Eingabe!$B$37&gt;2,$M830&lt;=D$55),D$56,P830)</f>
        <v>0</v>
      </c>
      <c r="R830" s="39">
        <f>IF(AND(Eingabe!$B$37&gt;3,$M830&lt;=E$55),E$56,Q830)</f>
        <v>0</v>
      </c>
      <c r="S830" s="39">
        <f>IF(AND(Eingabe!$B$37&gt;4,$M830&lt;=F$55),F$56,R830)</f>
        <v>0</v>
      </c>
      <c r="T830" s="39">
        <f>IF(AND(Eingabe!$B$37&gt;5,$M830&lt;=G$55),G$56,S830)</f>
        <v>0</v>
      </c>
      <c r="U830" s="17">
        <f t="shared" si="111"/>
        <v>26.401627816690869</v>
      </c>
      <c r="V830" s="17">
        <f t="shared" si="114"/>
        <v>26.401627816691832</v>
      </c>
      <c r="W830" s="17">
        <f t="shared" si="112"/>
        <v>2.6401627816690869</v>
      </c>
      <c r="X830" s="17">
        <f t="shared" si="113"/>
        <v>26.401627816690869</v>
      </c>
    </row>
    <row r="831" spans="11:24" x14ac:dyDescent="0.25">
      <c r="K831" s="70">
        <v>8220</v>
      </c>
      <c r="L831" s="39">
        <f t="shared" si="108"/>
        <v>8220</v>
      </c>
      <c r="M831" s="72">
        <f t="shared" si="109"/>
        <v>0.93835616438356162</v>
      </c>
      <c r="N831" s="72">
        <f t="shared" si="110"/>
        <v>4.3124187082983156E-2</v>
      </c>
      <c r="O831" s="39">
        <f t="shared" si="107"/>
        <v>0</v>
      </c>
      <c r="P831" s="39">
        <f>IF(AND(Eingabe!$B$37&gt;1,$M831&lt;=C$55),C$56,O831)</f>
        <v>0</v>
      </c>
      <c r="Q831" s="39">
        <f>IF(AND(Eingabe!$B$37&gt;2,$M831&lt;=D$55),D$56,P831)</f>
        <v>0</v>
      </c>
      <c r="R831" s="39">
        <f>IF(AND(Eingabe!$B$37&gt;3,$M831&lt;=E$55),E$56,Q831)</f>
        <v>0</v>
      </c>
      <c r="S831" s="39">
        <f>IF(AND(Eingabe!$B$37&gt;4,$M831&lt;=F$55),F$56,R831)</f>
        <v>0</v>
      </c>
      <c r="T831" s="39">
        <f>IF(AND(Eingabe!$B$37&gt;5,$M831&lt;=G$55),G$56,S831)</f>
        <v>0</v>
      </c>
      <c r="U831" s="17">
        <f t="shared" si="111"/>
        <v>26.288031851955488</v>
      </c>
      <c r="V831" s="17">
        <f t="shared" si="114"/>
        <v>26.288031851953889</v>
      </c>
      <c r="W831" s="17">
        <f t="shared" si="112"/>
        <v>2.6288031851955487</v>
      </c>
      <c r="X831" s="17">
        <f t="shared" si="113"/>
        <v>26.288031851955488</v>
      </c>
    </row>
    <row r="832" spans="11:24" x14ac:dyDescent="0.25">
      <c r="K832" s="70">
        <v>8230</v>
      </c>
      <c r="L832" s="39">
        <f t="shared" si="108"/>
        <v>8230</v>
      </c>
      <c r="M832" s="72">
        <f t="shared" si="109"/>
        <v>0.93949771689497719</v>
      </c>
      <c r="N832" s="72">
        <f t="shared" si="110"/>
        <v>4.2938028978310561E-2</v>
      </c>
      <c r="O832" s="39">
        <f t="shared" si="107"/>
        <v>0</v>
      </c>
      <c r="P832" s="39">
        <f>IF(AND(Eingabe!$B$37&gt;1,$M832&lt;=C$55),C$56,O832)</f>
        <v>0</v>
      </c>
      <c r="Q832" s="39">
        <f>IF(AND(Eingabe!$B$37&gt;2,$M832&lt;=D$55),D$56,P832)</f>
        <v>0</v>
      </c>
      <c r="R832" s="39">
        <f>IF(AND(Eingabe!$B$37&gt;3,$M832&lt;=E$55),E$56,Q832)</f>
        <v>0</v>
      </c>
      <c r="S832" s="39">
        <f>IF(AND(Eingabe!$B$37&gt;4,$M832&lt;=F$55),F$56,R832)</f>
        <v>0</v>
      </c>
      <c r="T832" s="39">
        <f>IF(AND(Eingabe!$B$37&gt;5,$M832&lt;=G$55),G$56,S832)</f>
        <v>0</v>
      </c>
      <c r="U832" s="17">
        <f t="shared" si="111"/>
        <v>26.174551911435891</v>
      </c>
      <c r="V832" s="17">
        <f t="shared" si="114"/>
        <v>26.174551911436843</v>
      </c>
      <c r="W832" s="17">
        <f t="shared" si="112"/>
        <v>2.617455191143589</v>
      </c>
      <c r="X832" s="17">
        <f t="shared" si="113"/>
        <v>26.174551911435891</v>
      </c>
    </row>
    <row r="833" spans="11:24" x14ac:dyDescent="0.25">
      <c r="K833" s="70">
        <v>8240</v>
      </c>
      <c r="L833" s="39">
        <f t="shared" si="108"/>
        <v>8240</v>
      </c>
      <c r="M833" s="72">
        <f t="shared" si="109"/>
        <v>0.94063926940639264</v>
      </c>
      <c r="N833" s="72">
        <f t="shared" si="110"/>
        <v>4.2752060780185008E-2</v>
      </c>
      <c r="O833" s="39">
        <f t="shared" si="107"/>
        <v>0</v>
      </c>
      <c r="P833" s="39">
        <f>IF(AND(Eingabe!$B$37&gt;1,$M833&lt;=C$55),C$56,O833)</f>
        <v>0</v>
      </c>
      <c r="Q833" s="39">
        <f>IF(AND(Eingabe!$B$37&gt;2,$M833&lt;=D$55),D$56,P833)</f>
        <v>0</v>
      </c>
      <c r="R833" s="39">
        <f>IF(AND(Eingabe!$B$37&gt;3,$M833&lt;=E$55),E$56,Q833)</f>
        <v>0</v>
      </c>
      <c r="S833" s="39">
        <f>IF(AND(Eingabe!$B$37&gt;4,$M833&lt;=F$55),F$56,R833)</f>
        <v>0</v>
      </c>
      <c r="T833" s="39">
        <f>IF(AND(Eingabe!$B$37&gt;5,$M833&lt;=G$55),G$56,S833)</f>
        <v>0</v>
      </c>
      <c r="U833" s="17">
        <f t="shared" si="111"/>
        <v>26.061187735866206</v>
      </c>
      <c r="V833" s="17">
        <f t="shared" si="114"/>
        <v>26.061187735864621</v>
      </c>
      <c r="W833" s="17">
        <f t="shared" si="112"/>
        <v>2.6061187735866205</v>
      </c>
      <c r="X833" s="17">
        <f t="shared" si="113"/>
        <v>26.061187735866206</v>
      </c>
    </row>
    <row r="834" spans="11:24" x14ac:dyDescent="0.25">
      <c r="K834" s="70">
        <v>8250</v>
      </c>
      <c r="L834" s="39">
        <f t="shared" si="108"/>
        <v>8250</v>
      </c>
      <c r="M834" s="72">
        <f t="shared" si="109"/>
        <v>0.94178082191780821</v>
      </c>
      <c r="N834" s="72">
        <f t="shared" si="110"/>
        <v>4.2566282064758987E-2</v>
      </c>
      <c r="O834" s="39">
        <f t="shared" si="107"/>
        <v>0</v>
      </c>
      <c r="P834" s="39">
        <f>IF(AND(Eingabe!$B$37&gt;1,$M834&lt;=C$55),C$56,O834)</f>
        <v>0</v>
      </c>
      <c r="Q834" s="39">
        <f>IF(AND(Eingabe!$B$37&gt;2,$M834&lt;=D$55),D$56,P834)</f>
        <v>0</v>
      </c>
      <c r="R834" s="39">
        <f>IF(AND(Eingabe!$B$37&gt;3,$M834&lt;=E$55),E$56,Q834)</f>
        <v>0</v>
      </c>
      <c r="S834" s="39">
        <f>IF(AND(Eingabe!$B$37&gt;4,$M834&lt;=F$55),F$56,R834)</f>
        <v>0</v>
      </c>
      <c r="T834" s="39">
        <f>IF(AND(Eingabe!$B$37&gt;5,$M834&lt;=G$55),G$56,S834)</f>
        <v>0</v>
      </c>
      <c r="U834" s="17">
        <f t="shared" si="111"/>
        <v>25.94793906687363</v>
      </c>
      <c r="V834" s="17">
        <f t="shared" si="114"/>
        <v>25.947939066874575</v>
      </c>
      <c r="W834" s="17">
        <f t="shared" si="112"/>
        <v>2.5947939066873631</v>
      </c>
      <c r="X834" s="17">
        <f t="shared" si="113"/>
        <v>25.94793906687363</v>
      </c>
    </row>
    <row r="835" spans="11:24" x14ac:dyDescent="0.25">
      <c r="K835" s="70">
        <v>8260</v>
      </c>
      <c r="L835" s="39">
        <f t="shared" si="108"/>
        <v>8260</v>
      </c>
      <c r="M835" s="72">
        <f t="shared" si="109"/>
        <v>0.94292237442922378</v>
      </c>
      <c r="N835" s="72">
        <f t="shared" si="110"/>
        <v>4.2380692409643927E-2</v>
      </c>
      <c r="O835" s="39">
        <f t="shared" si="107"/>
        <v>0</v>
      </c>
      <c r="P835" s="39">
        <f>IF(AND(Eingabe!$B$37&gt;1,$M835&lt;=C$55),C$56,O835)</f>
        <v>0</v>
      </c>
      <c r="Q835" s="39">
        <f>IF(AND(Eingabe!$B$37&gt;2,$M835&lt;=D$55),D$56,P835)</f>
        <v>0</v>
      </c>
      <c r="R835" s="39">
        <f>IF(AND(Eingabe!$B$37&gt;3,$M835&lt;=E$55),E$56,Q835)</f>
        <v>0</v>
      </c>
      <c r="S835" s="39">
        <f>IF(AND(Eingabe!$B$37&gt;4,$M835&lt;=F$55),F$56,R835)</f>
        <v>0</v>
      </c>
      <c r="T835" s="39">
        <f>IF(AND(Eingabe!$B$37&gt;5,$M835&lt;=G$55),G$56,S835)</f>
        <v>0</v>
      </c>
      <c r="U835" s="17">
        <f t="shared" si="111"/>
        <v>25.834805646974726</v>
      </c>
      <c r="V835" s="17">
        <f t="shared" si="114"/>
        <v>25.834805646975664</v>
      </c>
      <c r="W835" s="17">
        <f t="shared" si="112"/>
        <v>2.5834805646974726</v>
      </c>
      <c r="X835" s="17">
        <f t="shared" si="113"/>
        <v>25.834805646974726</v>
      </c>
    </row>
    <row r="836" spans="11:24" x14ac:dyDescent="0.25">
      <c r="K836" s="70">
        <v>8270</v>
      </c>
      <c r="L836" s="39">
        <f t="shared" si="108"/>
        <v>8270</v>
      </c>
      <c r="M836" s="72">
        <f t="shared" si="109"/>
        <v>0.94406392694063923</v>
      </c>
      <c r="N836" s="72">
        <f t="shared" si="110"/>
        <v>4.2195291393902212E-2</v>
      </c>
      <c r="O836" s="39">
        <f t="shared" si="107"/>
        <v>0</v>
      </c>
      <c r="P836" s="39">
        <f>IF(AND(Eingabe!$B$37&gt;1,$M836&lt;=C$55),C$56,O836)</f>
        <v>0</v>
      </c>
      <c r="Q836" s="39">
        <f>IF(AND(Eingabe!$B$37&gt;2,$M836&lt;=D$55),D$56,P836)</f>
        <v>0</v>
      </c>
      <c r="R836" s="39">
        <f>IF(AND(Eingabe!$B$37&gt;3,$M836&lt;=E$55),E$56,Q836)</f>
        <v>0</v>
      </c>
      <c r="S836" s="39">
        <f>IF(AND(Eingabe!$B$37&gt;4,$M836&lt;=F$55),F$56,R836)</f>
        <v>0</v>
      </c>
      <c r="T836" s="39">
        <f>IF(AND(Eingabe!$B$37&gt;5,$M836&lt;=G$55),G$56,S836)</f>
        <v>0</v>
      </c>
      <c r="U836" s="17">
        <f t="shared" si="111"/>
        <v>25.72178721957053</v>
      </c>
      <c r="V836" s="17">
        <f t="shared" si="114"/>
        <v>25.721787219568963</v>
      </c>
      <c r="W836" s="17">
        <f t="shared" si="112"/>
        <v>2.5721787219570529</v>
      </c>
      <c r="X836" s="17">
        <f t="shared" si="113"/>
        <v>25.72178721957053</v>
      </c>
    </row>
    <row r="837" spans="11:24" x14ac:dyDescent="0.25">
      <c r="K837" s="70">
        <v>8280</v>
      </c>
      <c r="L837" s="39">
        <f t="shared" si="108"/>
        <v>8280</v>
      </c>
      <c r="M837" s="72">
        <f t="shared" si="109"/>
        <v>0.9452054794520548</v>
      </c>
      <c r="N837" s="72">
        <f t="shared" si="110"/>
        <v>4.2010078598041178E-2</v>
      </c>
      <c r="O837" s="39">
        <f t="shared" si="107"/>
        <v>0</v>
      </c>
      <c r="P837" s="39">
        <f>IF(AND(Eingabe!$B$37&gt;1,$M837&lt;=C$55),C$56,O837)</f>
        <v>0</v>
      </c>
      <c r="Q837" s="39">
        <f>IF(AND(Eingabe!$B$37&gt;2,$M837&lt;=D$55),D$56,P837)</f>
        <v>0</v>
      </c>
      <c r="R837" s="39">
        <f>IF(AND(Eingabe!$B$37&gt;3,$M837&lt;=E$55),E$56,Q837)</f>
        <v>0</v>
      </c>
      <c r="S837" s="39">
        <f>IF(AND(Eingabe!$B$37&gt;4,$M837&lt;=F$55),F$56,R837)</f>
        <v>0</v>
      </c>
      <c r="T837" s="39">
        <f>IF(AND(Eingabe!$B$37&gt;5,$M837&lt;=G$55),G$56,S837)</f>
        <v>0</v>
      </c>
      <c r="U837" s="17">
        <f t="shared" si="111"/>
        <v>25.608883528942911</v>
      </c>
      <c r="V837" s="17">
        <f t="shared" si="114"/>
        <v>25.608883528943846</v>
      </c>
      <c r="W837" s="17">
        <f t="shared" si="112"/>
        <v>2.560888352894291</v>
      </c>
      <c r="X837" s="17">
        <f t="shared" si="113"/>
        <v>25.608883528942911</v>
      </c>
    </row>
    <row r="838" spans="11:24" x14ac:dyDescent="0.25">
      <c r="K838" s="70">
        <v>8290</v>
      </c>
      <c r="L838" s="39">
        <f t="shared" si="108"/>
        <v>8290</v>
      </c>
      <c r="M838" s="72">
        <f t="shared" si="109"/>
        <v>0.94634703196347036</v>
      </c>
      <c r="N838" s="72">
        <f t="shared" si="110"/>
        <v>4.1825053604006346E-2</v>
      </c>
      <c r="O838" s="39">
        <f t="shared" si="107"/>
        <v>0</v>
      </c>
      <c r="P838" s="39">
        <f>IF(AND(Eingabe!$B$37&gt;1,$M838&lt;=C$55),C$56,O838)</f>
        <v>0</v>
      </c>
      <c r="Q838" s="39">
        <f>IF(AND(Eingabe!$B$37&gt;2,$M838&lt;=D$55),D$56,P838)</f>
        <v>0</v>
      </c>
      <c r="R838" s="39">
        <f>IF(AND(Eingabe!$B$37&gt;3,$M838&lt;=E$55),E$56,Q838)</f>
        <v>0</v>
      </c>
      <c r="S838" s="39">
        <f>IF(AND(Eingabe!$B$37&gt;4,$M838&lt;=F$55),F$56,R838)</f>
        <v>0</v>
      </c>
      <c r="T838" s="39">
        <f>IF(AND(Eingabe!$B$37&gt;5,$M838&lt;=G$55),G$56,S838)</f>
        <v>0</v>
      </c>
      <c r="U838" s="17">
        <f t="shared" si="111"/>
        <v>25.496094320250442</v>
      </c>
      <c r="V838" s="17">
        <f t="shared" si="114"/>
        <v>25.49609432025137</v>
      </c>
      <c r="W838" s="17">
        <f t="shared" si="112"/>
        <v>2.5496094320250444</v>
      </c>
      <c r="X838" s="17">
        <f t="shared" si="113"/>
        <v>25.496094320250442</v>
      </c>
    </row>
    <row r="839" spans="11:24" x14ac:dyDescent="0.25">
      <c r="K839" s="70">
        <v>8300</v>
      </c>
      <c r="L839" s="39">
        <f t="shared" si="108"/>
        <v>8300</v>
      </c>
      <c r="M839" s="72">
        <f t="shared" si="109"/>
        <v>0.94748858447488582</v>
      </c>
      <c r="N839" s="72">
        <f t="shared" si="110"/>
        <v>4.1640215995174645E-2</v>
      </c>
      <c r="O839" s="39">
        <f t="shared" si="107"/>
        <v>0</v>
      </c>
      <c r="P839" s="39">
        <f>IF(AND(Eingabe!$B$37&gt;1,$M839&lt;=C$55),C$56,O839)</f>
        <v>0</v>
      </c>
      <c r="Q839" s="39">
        <f>IF(AND(Eingabe!$B$37&gt;2,$M839&lt;=D$55),D$56,P839)</f>
        <v>0</v>
      </c>
      <c r="R839" s="39">
        <f>IF(AND(Eingabe!$B$37&gt;3,$M839&lt;=E$55),E$56,Q839)</f>
        <v>0</v>
      </c>
      <c r="S839" s="39">
        <f>IF(AND(Eingabe!$B$37&gt;4,$M839&lt;=F$55),F$56,R839)</f>
        <v>0</v>
      </c>
      <c r="T839" s="39">
        <f>IF(AND(Eingabe!$B$37&gt;5,$M839&lt;=G$55),G$56,S839)</f>
        <v>0</v>
      </c>
      <c r="U839" s="17">
        <f t="shared" si="111"/>
        <v>25.38341933952427</v>
      </c>
      <c r="V839" s="17">
        <f t="shared" si="114"/>
        <v>25.383419339522728</v>
      </c>
      <c r="W839" s="17">
        <f t="shared" si="112"/>
        <v>2.5383419339524269</v>
      </c>
      <c r="X839" s="17">
        <f t="shared" si="113"/>
        <v>25.38341933952427</v>
      </c>
    </row>
    <row r="840" spans="11:24" x14ac:dyDescent="0.25">
      <c r="K840" s="70">
        <v>8310</v>
      </c>
      <c r="L840" s="39">
        <f t="shared" si="108"/>
        <v>8310</v>
      </c>
      <c r="M840" s="72">
        <f t="shared" si="109"/>
        <v>0.94863013698630139</v>
      </c>
      <c r="N840" s="72">
        <f t="shared" si="110"/>
        <v>4.1455565356347979E-2</v>
      </c>
      <c r="O840" s="39">
        <f t="shared" si="107"/>
        <v>0</v>
      </c>
      <c r="P840" s="39">
        <f>IF(AND(Eingabe!$B$37&gt;1,$M840&lt;=C$55),C$56,O840)</f>
        <v>0</v>
      </c>
      <c r="Q840" s="39">
        <f>IF(AND(Eingabe!$B$37&gt;2,$M840&lt;=D$55),D$56,P840)</f>
        <v>0</v>
      </c>
      <c r="R840" s="39">
        <f>IF(AND(Eingabe!$B$37&gt;3,$M840&lt;=E$55),E$56,Q840)</f>
        <v>0</v>
      </c>
      <c r="S840" s="39">
        <f>IF(AND(Eingabe!$B$37&gt;4,$M840&lt;=F$55),F$56,R840)</f>
        <v>0</v>
      </c>
      <c r="T840" s="39">
        <f>IF(AND(Eingabe!$B$37&gt;5,$M840&lt;=G$55),G$56,S840)</f>
        <v>0</v>
      </c>
      <c r="U840" s="17">
        <f t="shared" si="111"/>
        <v>25.270858333664179</v>
      </c>
      <c r="V840" s="17">
        <f t="shared" si="114"/>
        <v>25.2708583336651</v>
      </c>
      <c r="W840" s="17">
        <f t="shared" si="112"/>
        <v>2.5270858333664181</v>
      </c>
      <c r="X840" s="17">
        <f t="shared" si="113"/>
        <v>25.270858333664179</v>
      </c>
    </row>
    <row r="841" spans="11:24" x14ac:dyDescent="0.25">
      <c r="K841" s="70">
        <v>8320</v>
      </c>
      <c r="L841" s="39">
        <f t="shared" si="108"/>
        <v>8320</v>
      </c>
      <c r="M841" s="72">
        <f t="shared" si="109"/>
        <v>0.94977168949771684</v>
      </c>
      <c r="N841" s="72">
        <f t="shared" si="110"/>
        <v>4.1271101273746114E-2</v>
      </c>
      <c r="O841" s="39">
        <f t="shared" ref="O841:O886" si="115">IF(K841&lt;$B$51,$B$57,0)</f>
        <v>0</v>
      </c>
      <c r="P841" s="39">
        <f>IF(AND(Eingabe!$B$37&gt;1,$M841&lt;=C$55),C$56,O841)</f>
        <v>0</v>
      </c>
      <c r="Q841" s="39">
        <f>IF(AND(Eingabe!$B$37&gt;2,$M841&lt;=D$55),D$56,P841)</f>
        <v>0</v>
      </c>
      <c r="R841" s="39">
        <f>IF(AND(Eingabe!$B$37&gt;3,$M841&lt;=E$55),E$56,Q841)</f>
        <v>0</v>
      </c>
      <c r="S841" s="39">
        <f>IF(AND(Eingabe!$B$37&gt;4,$M841&lt;=F$55),F$56,R841)</f>
        <v>0</v>
      </c>
      <c r="T841" s="39">
        <f>IF(AND(Eingabe!$B$37&gt;5,$M841&lt;=G$55),G$56,S841)</f>
        <v>0</v>
      </c>
      <c r="U841" s="17">
        <f t="shared" si="111"/>
        <v>25.158411050434278</v>
      </c>
      <c r="V841" s="17">
        <f t="shared" si="114"/>
        <v>25.158411050432747</v>
      </c>
      <c r="W841" s="17">
        <f t="shared" si="112"/>
        <v>2.5158411050434277</v>
      </c>
      <c r="X841" s="17">
        <f t="shared" si="113"/>
        <v>25.158411050434278</v>
      </c>
    </row>
    <row r="842" spans="11:24" x14ac:dyDescent="0.25">
      <c r="K842" s="70">
        <v>8330</v>
      </c>
      <c r="L842" s="39">
        <f t="shared" ref="L842:L886" si="116">IF(K842&gt;$B$10,$B$10,K842)</f>
        <v>8330</v>
      </c>
      <c r="M842" s="72">
        <f t="shared" ref="M842:M886" si="117">L842/$B$10</f>
        <v>0.95091324200913241</v>
      </c>
      <c r="N842" s="72">
        <f t="shared" ref="N842:N886" si="118">IF(M842=1,0,1-$G$11*M842^$G$10)</f>
        <v>4.1086823335001021E-2</v>
      </c>
      <c r="O842" s="39">
        <f t="shared" si="115"/>
        <v>0</v>
      </c>
      <c r="P842" s="39">
        <f>IF(AND(Eingabe!$B$37&gt;1,$M842&lt;=C$55),C$56,O842)</f>
        <v>0</v>
      </c>
      <c r="Q842" s="39">
        <f>IF(AND(Eingabe!$B$37&gt;2,$M842&lt;=D$55),D$56,P842)</f>
        <v>0</v>
      </c>
      <c r="R842" s="39">
        <f>IF(AND(Eingabe!$B$37&gt;3,$M842&lt;=E$55),E$56,Q842)</f>
        <v>0</v>
      </c>
      <c r="S842" s="39">
        <f>IF(AND(Eingabe!$B$37&gt;4,$M842&lt;=F$55),F$56,R842)</f>
        <v>0</v>
      </c>
      <c r="T842" s="39">
        <f>IF(AND(Eingabe!$B$37&gt;5,$M842&lt;=G$55),G$56,S842)</f>
        <v>0</v>
      </c>
      <c r="U842" s="17">
        <f t="shared" ref="U842:U886" si="119">N842*$B$8*10</f>
        <v>25.046077238459524</v>
      </c>
      <c r="V842" s="17">
        <f t="shared" si="114"/>
        <v>25.046077238460441</v>
      </c>
      <c r="W842" s="17">
        <f t="shared" ref="W842:W886" si="120">N842*$B$8</f>
        <v>2.5046077238459525</v>
      </c>
      <c r="X842" s="17">
        <f t="shared" ref="X842:X886" si="121">W842*10</f>
        <v>25.046077238459524</v>
      </c>
    </row>
    <row r="843" spans="11:24" x14ac:dyDescent="0.25">
      <c r="K843" s="70">
        <v>8340</v>
      </c>
      <c r="L843" s="39">
        <f t="shared" si="116"/>
        <v>8340</v>
      </c>
      <c r="M843" s="72">
        <f t="shared" si="117"/>
        <v>0.95205479452054798</v>
      </c>
      <c r="N843" s="72">
        <f t="shared" si="118"/>
        <v>4.090273112914955E-2</v>
      </c>
      <c r="O843" s="39">
        <f t="shared" si="115"/>
        <v>0</v>
      </c>
      <c r="P843" s="39">
        <f>IF(AND(Eingabe!$B$37&gt;1,$M843&lt;=C$55),C$56,O843)</f>
        <v>0</v>
      </c>
      <c r="Q843" s="39">
        <f>IF(AND(Eingabe!$B$37&gt;2,$M843&lt;=D$55),D$56,P843)</f>
        <v>0</v>
      </c>
      <c r="R843" s="39">
        <f>IF(AND(Eingabe!$B$37&gt;3,$M843&lt;=E$55),E$56,Q843)</f>
        <v>0</v>
      </c>
      <c r="S843" s="39">
        <f>IF(AND(Eingabe!$B$37&gt;4,$M843&lt;=F$55),F$56,R843)</f>
        <v>0</v>
      </c>
      <c r="T843" s="39">
        <f>IF(AND(Eingabe!$B$37&gt;5,$M843&lt;=G$55),G$56,S843)</f>
        <v>0</v>
      </c>
      <c r="U843" s="17">
        <f t="shared" si="119"/>
        <v>24.933856647221301</v>
      </c>
      <c r="V843" s="17">
        <f t="shared" ref="V843:V886" si="122">(M843-M842)*$B$10*N843*$B$8</f>
        <v>24.933856647222207</v>
      </c>
      <c r="W843" s="17">
        <f t="shared" si="120"/>
        <v>2.4933856647221302</v>
      </c>
      <c r="X843" s="17">
        <f t="shared" si="121"/>
        <v>24.933856647221301</v>
      </c>
    </row>
    <row r="844" spans="11:24" x14ac:dyDescent="0.25">
      <c r="K844" s="70">
        <v>8350</v>
      </c>
      <c r="L844" s="39">
        <f t="shared" si="116"/>
        <v>8350</v>
      </c>
      <c r="M844" s="72">
        <f t="shared" si="117"/>
        <v>0.95319634703196343</v>
      </c>
      <c r="N844" s="72">
        <f t="shared" si="118"/>
        <v>4.0718824246627316E-2</v>
      </c>
      <c r="O844" s="39">
        <f t="shared" si="115"/>
        <v>0</v>
      </c>
      <c r="P844" s="39">
        <f>IF(AND(Eingabe!$B$37&gt;1,$M844&lt;=C$55),C$56,O844)</f>
        <v>0</v>
      </c>
      <c r="Q844" s="39">
        <f>IF(AND(Eingabe!$B$37&gt;2,$M844&lt;=D$55),D$56,P844)</f>
        <v>0</v>
      </c>
      <c r="R844" s="39">
        <f>IF(AND(Eingabe!$B$37&gt;3,$M844&lt;=E$55),E$56,Q844)</f>
        <v>0</v>
      </c>
      <c r="S844" s="39">
        <f>IF(AND(Eingabe!$B$37&gt;4,$M844&lt;=F$55),F$56,R844)</f>
        <v>0</v>
      </c>
      <c r="T844" s="39">
        <f>IF(AND(Eingabe!$B$37&gt;5,$M844&lt;=G$55),G$56,S844)</f>
        <v>0</v>
      </c>
      <c r="U844" s="17">
        <f t="shared" si="119"/>
        <v>24.821749027053638</v>
      </c>
      <c r="V844" s="17">
        <f t="shared" si="122"/>
        <v>24.821749027052128</v>
      </c>
      <c r="W844" s="17">
        <f t="shared" si="120"/>
        <v>2.4821749027053639</v>
      </c>
      <c r="X844" s="17">
        <f t="shared" si="121"/>
        <v>24.821749027053638</v>
      </c>
    </row>
    <row r="845" spans="11:24" x14ac:dyDescent="0.25">
      <c r="K845" s="70">
        <v>8360</v>
      </c>
      <c r="L845" s="39">
        <f t="shared" si="116"/>
        <v>8360</v>
      </c>
      <c r="M845" s="72">
        <f t="shared" si="117"/>
        <v>0.954337899543379</v>
      </c>
      <c r="N845" s="72">
        <f t="shared" si="118"/>
        <v>4.0535102279262492E-2</v>
      </c>
      <c r="O845" s="39">
        <f t="shared" si="115"/>
        <v>0</v>
      </c>
      <c r="P845" s="39">
        <f>IF(AND(Eingabe!$B$37&gt;1,$M845&lt;=C$55),C$56,O845)</f>
        <v>0</v>
      </c>
      <c r="Q845" s="39">
        <f>IF(AND(Eingabe!$B$37&gt;2,$M845&lt;=D$55),D$56,P845)</f>
        <v>0</v>
      </c>
      <c r="R845" s="39">
        <f>IF(AND(Eingabe!$B$37&gt;3,$M845&lt;=E$55),E$56,Q845)</f>
        <v>0</v>
      </c>
      <c r="S845" s="39">
        <f>IF(AND(Eingabe!$B$37&gt;4,$M845&lt;=F$55),F$56,R845)</f>
        <v>0</v>
      </c>
      <c r="T845" s="39">
        <f>IF(AND(Eingabe!$B$37&gt;5,$M845&lt;=G$55),G$56,S845)</f>
        <v>0</v>
      </c>
      <c r="U845" s="17">
        <f t="shared" si="119"/>
        <v>24.709754129139462</v>
      </c>
      <c r="V845" s="17">
        <f t="shared" si="122"/>
        <v>24.709754129140364</v>
      </c>
      <c r="W845" s="17">
        <f t="shared" si="120"/>
        <v>2.4709754129139463</v>
      </c>
      <c r="X845" s="17">
        <f t="shared" si="121"/>
        <v>24.709754129139462</v>
      </c>
    </row>
    <row r="846" spans="11:24" x14ac:dyDescent="0.25">
      <c r="K846" s="70">
        <v>8370</v>
      </c>
      <c r="L846" s="39">
        <f t="shared" si="116"/>
        <v>8370</v>
      </c>
      <c r="M846" s="72">
        <f t="shared" si="117"/>
        <v>0.95547945205479456</v>
      </c>
      <c r="N846" s="72">
        <f t="shared" si="118"/>
        <v>4.0351564820268693E-2</v>
      </c>
      <c r="O846" s="39">
        <f t="shared" si="115"/>
        <v>0</v>
      </c>
      <c r="P846" s="39">
        <f>IF(AND(Eingabe!$B$37&gt;1,$M846&lt;=C$55),C$56,O846)</f>
        <v>0</v>
      </c>
      <c r="Q846" s="39">
        <f>IF(AND(Eingabe!$B$37&gt;2,$M846&lt;=D$55),D$56,P846)</f>
        <v>0</v>
      </c>
      <c r="R846" s="39">
        <f>IF(AND(Eingabe!$B$37&gt;3,$M846&lt;=E$55),E$56,Q846)</f>
        <v>0</v>
      </c>
      <c r="S846" s="39">
        <f>IF(AND(Eingabe!$B$37&gt;4,$M846&lt;=F$55),F$56,R846)</f>
        <v>0</v>
      </c>
      <c r="T846" s="39">
        <f>IF(AND(Eingabe!$B$37&gt;5,$M846&lt;=G$55),G$56,S846)</f>
        <v>0</v>
      </c>
      <c r="U846" s="17">
        <f t="shared" si="119"/>
        <v>24.597871705506261</v>
      </c>
      <c r="V846" s="17">
        <f t="shared" si="122"/>
        <v>24.597871705507156</v>
      </c>
      <c r="W846" s="17">
        <f t="shared" si="120"/>
        <v>2.459787170550626</v>
      </c>
      <c r="X846" s="17">
        <f t="shared" si="121"/>
        <v>24.597871705506261</v>
      </c>
    </row>
    <row r="847" spans="11:24" x14ac:dyDescent="0.25">
      <c r="K847" s="70">
        <v>8380</v>
      </c>
      <c r="L847" s="39">
        <f t="shared" si="116"/>
        <v>8380</v>
      </c>
      <c r="M847" s="72">
        <f t="shared" si="117"/>
        <v>0.95662100456621002</v>
      </c>
      <c r="N847" s="72">
        <f t="shared" si="118"/>
        <v>4.0168211464239767E-2</v>
      </c>
      <c r="O847" s="39">
        <f t="shared" si="115"/>
        <v>0</v>
      </c>
      <c r="P847" s="39">
        <f>IF(AND(Eingabe!$B$37&gt;1,$M847&lt;=C$55),C$56,O847)</f>
        <v>0</v>
      </c>
      <c r="Q847" s="39">
        <f>IF(AND(Eingabe!$B$37&gt;2,$M847&lt;=D$55),D$56,P847)</f>
        <v>0</v>
      </c>
      <c r="R847" s="39">
        <f>IF(AND(Eingabe!$B$37&gt;3,$M847&lt;=E$55),E$56,Q847)</f>
        <v>0</v>
      </c>
      <c r="S847" s="39">
        <f>IF(AND(Eingabe!$B$37&gt;4,$M847&lt;=F$55),F$56,R847)</f>
        <v>0</v>
      </c>
      <c r="T847" s="39">
        <f>IF(AND(Eingabe!$B$37&gt;5,$M847&lt;=G$55),G$56,S847)</f>
        <v>0</v>
      </c>
      <c r="U847" s="17">
        <f t="shared" si="119"/>
        <v>24.48610150902287</v>
      </c>
      <c r="V847" s="17">
        <f t="shared" si="122"/>
        <v>24.486101509021385</v>
      </c>
      <c r="W847" s="17">
        <f t="shared" si="120"/>
        <v>2.4486101509022871</v>
      </c>
      <c r="X847" s="17">
        <f t="shared" si="121"/>
        <v>24.48610150902287</v>
      </c>
    </row>
    <row r="848" spans="11:24" x14ac:dyDescent="0.25">
      <c r="K848" s="70">
        <v>8390</v>
      </c>
      <c r="L848" s="39">
        <f t="shared" si="116"/>
        <v>8390</v>
      </c>
      <c r="M848" s="72">
        <f t="shared" si="117"/>
        <v>0.95776255707762559</v>
      </c>
      <c r="N848" s="72">
        <f t="shared" si="118"/>
        <v>3.9985041807142019E-2</v>
      </c>
      <c r="O848" s="39">
        <f t="shared" si="115"/>
        <v>0</v>
      </c>
      <c r="P848" s="39">
        <f>IF(AND(Eingabe!$B$37&gt;1,$M848&lt;=C$55),C$56,O848)</f>
        <v>0</v>
      </c>
      <c r="Q848" s="39">
        <f>IF(AND(Eingabe!$B$37&gt;2,$M848&lt;=D$55),D$56,P848)</f>
        <v>0</v>
      </c>
      <c r="R848" s="39">
        <f>IF(AND(Eingabe!$B$37&gt;3,$M848&lt;=E$55),E$56,Q848)</f>
        <v>0</v>
      </c>
      <c r="S848" s="39">
        <f>IF(AND(Eingabe!$B$37&gt;4,$M848&lt;=F$55),F$56,R848)</f>
        <v>0</v>
      </c>
      <c r="T848" s="39">
        <f>IF(AND(Eingabe!$B$37&gt;5,$M848&lt;=G$55),G$56,S848)</f>
        <v>0</v>
      </c>
      <c r="U848" s="17">
        <f t="shared" si="119"/>
        <v>24.374443293394794</v>
      </c>
      <c r="V848" s="17">
        <f t="shared" si="122"/>
        <v>24.374443293395679</v>
      </c>
      <c r="W848" s="17">
        <f t="shared" si="120"/>
        <v>2.4374443293394794</v>
      </c>
      <c r="X848" s="17">
        <f t="shared" si="121"/>
        <v>24.374443293394794</v>
      </c>
    </row>
    <row r="849" spans="11:24" x14ac:dyDescent="0.25">
      <c r="K849" s="70">
        <v>8400</v>
      </c>
      <c r="L849" s="39">
        <f t="shared" si="116"/>
        <v>8400</v>
      </c>
      <c r="M849" s="72">
        <f t="shared" si="117"/>
        <v>0.95890410958904104</v>
      </c>
      <c r="N849" s="72">
        <f t="shared" si="118"/>
        <v>3.9802055446309437E-2</v>
      </c>
      <c r="O849" s="39">
        <f t="shared" si="115"/>
        <v>0</v>
      </c>
      <c r="P849" s="39">
        <f>IF(AND(Eingabe!$B$37&gt;1,$M849&lt;=C$55),C$56,O849)</f>
        <v>0</v>
      </c>
      <c r="Q849" s="39">
        <f>IF(AND(Eingabe!$B$37&gt;2,$M849&lt;=D$55),D$56,P849)</f>
        <v>0</v>
      </c>
      <c r="R849" s="39">
        <f>IF(AND(Eingabe!$B$37&gt;3,$M849&lt;=E$55),E$56,Q849)</f>
        <v>0</v>
      </c>
      <c r="S849" s="39">
        <f>IF(AND(Eingabe!$B$37&gt;4,$M849&lt;=F$55),F$56,R849)</f>
        <v>0</v>
      </c>
      <c r="T849" s="39">
        <f>IF(AND(Eingabe!$B$37&gt;5,$M849&lt;=G$55),G$56,S849)</f>
        <v>0</v>
      </c>
      <c r="U849" s="17">
        <f t="shared" si="119"/>
        <v>24.262896813161234</v>
      </c>
      <c r="V849" s="17">
        <f t="shared" si="122"/>
        <v>24.262896813159756</v>
      </c>
      <c r="W849" s="17">
        <f t="shared" si="120"/>
        <v>2.4262896813161232</v>
      </c>
      <c r="X849" s="17">
        <f t="shared" si="121"/>
        <v>24.262896813161234</v>
      </c>
    </row>
    <row r="850" spans="11:24" x14ac:dyDescent="0.25">
      <c r="K850" s="70">
        <v>8410</v>
      </c>
      <c r="L850" s="39">
        <f t="shared" si="116"/>
        <v>8410</v>
      </c>
      <c r="M850" s="72">
        <f t="shared" si="117"/>
        <v>0.96004566210045661</v>
      </c>
      <c r="N850" s="72">
        <f t="shared" si="118"/>
        <v>3.9619251980436365E-2</v>
      </c>
      <c r="O850" s="39">
        <f t="shared" si="115"/>
        <v>0</v>
      </c>
      <c r="P850" s="39">
        <f>IF(AND(Eingabe!$B$37&gt;1,$M850&lt;=C$55),C$56,O850)</f>
        <v>0</v>
      </c>
      <c r="Q850" s="39">
        <f>IF(AND(Eingabe!$B$37&gt;2,$M850&lt;=D$55),D$56,P850)</f>
        <v>0</v>
      </c>
      <c r="R850" s="39">
        <f>IF(AND(Eingabe!$B$37&gt;3,$M850&lt;=E$55),E$56,Q850)</f>
        <v>0</v>
      </c>
      <c r="S850" s="39">
        <f>IF(AND(Eingabe!$B$37&gt;4,$M850&lt;=F$55),F$56,R850)</f>
        <v>0</v>
      </c>
      <c r="T850" s="39">
        <f>IF(AND(Eingabe!$B$37&gt;5,$M850&lt;=G$55),G$56,S850)</f>
        <v>0</v>
      </c>
      <c r="U850" s="17">
        <f t="shared" si="119"/>
        <v>24.15146182369066</v>
      </c>
      <c r="V850" s="17">
        <f t="shared" si="122"/>
        <v>24.151461823691541</v>
      </c>
      <c r="W850" s="17">
        <f t="shared" si="120"/>
        <v>2.4151461823690661</v>
      </c>
      <c r="X850" s="17">
        <f t="shared" si="121"/>
        <v>24.15146182369066</v>
      </c>
    </row>
    <row r="851" spans="11:24" x14ac:dyDescent="0.25">
      <c r="K851" s="70">
        <v>8420</v>
      </c>
      <c r="L851" s="39">
        <f t="shared" si="116"/>
        <v>8420</v>
      </c>
      <c r="M851" s="72">
        <f t="shared" si="117"/>
        <v>0.96118721461187218</v>
      </c>
      <c r="N851" s="72">
        <f t="shared" si="118"/>
        <v>3.9436631009571621E-2</v>
      </c>
      <c r="O851" s="39">
        <f t="shared" si="115"/>
        <v>0</v>
      </c>
      <c r="P851" s="39">
        <f>IF(AND(Eingabe!$B$37&gt;1,$M851&lt;=C$55),C$56,O851)</f>
        <v>0</v>
      </c>
      <c r="Q851" s="39">
        <f>IF(AND(Eingabe!$B$37&gt;2,$M851&lt;=D$55),D$56,P851)</f>
        <v>0</v>
      </c>
      <c r="R851" s="39">
        <f>IF(AND(Eingabe!$B$37&gt;3,$M851&lt;=E$55),E$56,Q851)</f>
        <v>0</v>
      </c>
      <c r="S851" s="39">
        <f>IF(AND(Eingabe!$B$37&gt;4,$M851&lt;=F$55),F$56,R851)</f>
        <v>0</v>
      </c>
      <c r="T851" s="39">
        <f>IF(AND(Eingabe!$B$37&gt;5,$M851&lt;=G$55),G$56,S851)</f>
        <v>0</v>
      </c>
      <c r="U851" s="17">
        <f t="shared" si="119"/>
        <v>24.040138081177219</v>
      </c>
      <c r="V851" s="17">
        <f t="shared" si="122"/>
        <v>24.0401380811781</v>
      </c>
      <c r="W851" s="17">
        <f t="shared" si="120"/>
        <v>2.404013808117722</v>
      </c>
      <c r="X851" s="17">
        <f t="shared" si="121"/>
        <v>24.040138081177219</v>
      </c>
    </row>
    <row r="852" spans="11:24" x14ac:dyDescent="0.25">
      <c r="K852" s="70">
        <v>8430</v>
      </c>
      <c r="L852" s="39">
        <f t="shared" si="116"/>
        <v>8430</v>
      </c>
      <c r="M852" s="72">
        <f t="shared" si="117"/>
        <v>0.96232876712328763</v>
      </c>
      <c r="N852" s="72">
        <f t="shared" si="118"/>
        <v>3.9254192135112387E-2</v>
      </c>
      <c r="O852" s="39">
        <f t="shared" si="115"/>
        <v>0</v>
      </c>
      <c r="P852" s="39">
        <f>IF(AND(Eingabe!$B$37&gt;1,$M852&lt;=C$55),C$56,O852)</f>
        <v>0</v>
      </c>
      <c r="Q852" s="39">
        <f>IF(AND(Eingabe!$B$37&gt;2,$M852&lt;=D$55),D$56,P852)</f>
        <v>0</v>
      </c>
      <c r="R852" s="39">
        <f>IF(AND(Eingabe!$B$37&gt;3,$M852&lt;=E$55),E$56,Q852)</f>
        <v>0</v>
      </c>
      <c r="S852" s="39">
        <f>IF(AND(Eingabe!$B$37&gt;4,$M852&lt;=F$55),F$56,R852)</f>
        <v>0</v>
      </c>
      <c r="T852" s="39">
        <f>IF(AND(Eingabe!$B$37&gt;5,$M852&lt;=G$55),G$56,S852)</f>
        <v>0</v>
      </c>
      <c r="U852" s="17">
        <f t="shared" si="119"/>
        <v>23.928925342637001</v>
      </c>
      <c r="V852" s="17">
        <f t="shared" si="122"/>
        <v>23.928925342635548</v>
      </c>
      <c r="W852" s="17">
        <f t="shared" si="120"/>
        <v>2.3928925342637002</v>
      </c>
      <c r="X852" s="17">
        <f t="shared" si="121"/>
        <v>23.928925342637001</v>
      </c>
    </row>
    <row r="853" spans="11:24" x14ac:dyDescent="0.25">
      <c r="K853" s="70">
        <v>8440</v>
      </c>
      <c r="L853" s="39">
        <f t="shared" si="116"/>
        <v>8440</v>
      </c>
      <c r="M853" s="72">
        <f t="shared" si="117"/>
        <v>0.9634703196347032</v>
      </c>
      <c r="N853" s="72">
        <f t="shared" si="118"/>
        <v>3.9071934959798327E-2</v>
      </c>
      <c r="O853" s="39">
        <f t="shared" si="115"/>
        <v>0</v>
      </c>
      <c r="P853" s="39">
        <f>IF(AND(Eingabe!$B$37&gt;1,$M853&lt;=C$55),C$56,O853)</f>
        <v>0</v>
      </c>
      <c r="Q853" s="39">
        <f>IF(AND(Eingabe!$B$37&gt;2,$M853&lt;=D$55),D$56,P853)</f>
        <v>0</v>
      </c>
      <c r="R853" s="39">
        <f>IF(AND(Eingabe!$B$37&gt;3,$M853&lt;=E$55),E$56,Q853)</f>
        <v>0</v>
      </c>
      <c r="S853" s="39">
        <f>IF(AND(Eingabe!$B$37&gt;4,$M853&lt;=F$55),F$56,R853)</f>
        <v>0</v>
      </c>
      <c r="T853" s="39">
        <f>IF(AND(Eingabe!$B$37&gt;5,$M853&lt;=G$55),G$56,S853)</f>
        <v>0</v>
      </c>
      <c r="U853" s="17">
        <f t="shared" si="119"/>
        <v>23.817823365904459</v>
      </c>
      <c r="V853" s="17">
        <f t="shared" si="122"/>
        <v>23.817823365905326</v>
      </c>
      <c r="W853" s="17">
        <f t="shared" si="120"/>
        <v>2.381782336590446</v>
      </c>
      <c r="X853" s="17">
        <f t="shared" si="121"/>
        <v>23.817823365904459</v>
      </c>
    </row>
    <row r="854" spans="11:24" x14ac:dyDescent="0.25">
      <c r="K854" s="70">
        <v>8450</v>
      </c>
      <c r="L854" s="39">
        <f t="shared" si="116"/>
        <v>8450</v>
      </c>
      <c r="M854" s="72">
        <f t="shared" si="117"/>
        <v>0.96461187214611877</v>
      </c>
      <c r="N854" s="72">
        <f t="shared" si="118"/>
        <v>3.8889859087704592E-2</v>
      </c>
      <c r="O854" s="39">
        <f t="shared" si="115"/>
        <v>0</v>
      </c>
      <c r="P854" s="39">
        <f>IF(AND(Eingabe!$B$37&gt;1,$M854&lt;=C$55),C$56,O854)</f>
        <v>0</v>
      </c>
      <c r="Q854" s="39">
        <f>IF(AND(Eingabe!$B$37&gt;2,$M854&lt;=D$55),D$56,P854)</f>
        <v>0</v>
      </c>
      <c r="R854" s="39">
        <f>IF(AND(Eingabe!$B$37&gt;3,$M854&lt;=E$55),E$56,Q854)</f>
        <v>0</v>
      </c>
      <c r="S854" s="39">
        <f>IF(AND(Eingabe!$B$37&gt;4,$M854&lt;=F$55),F$56,R854)</f>
        <v>0</v>
      </c>
      <c r="T854" s="39">
        <f>IF(AND(Eingabe!$B$37&gt;5,$M854&lt;=G$55),G$56,S854)</f>
        <v>0</v>
      </c>
      <c r="U854" s="17">
        <f t="shared" si="119"/>
        <v>23.706831909628143</v>
      </c>
      <c r="V854" s="17">
        <f t="shared" si="122"/>
        <v>23.706831909629006</v>
      </c>
      <c r="W854" s="17">
        <f t="shared" si="120"/>
        <v>2.3706831909628141</v>
      </c>
      <c r="X854" s="17">
        <f t="shared" si="121"/>
        <v>23.706831909628143</v>
      </c>
    </row>
    <row r="855" spans="11:24" x14ac:dyDescent="0.25">
      <c r="K855" s="70">
        <v>8460</v>
      </c>
      <c r="L855" s="39">
        <f t="shared" si="116"/>
        <v>8460</v>
      </c>
      <c r="M855" s="72">
        <f t="shared" si="117"/>
        <v>0.96575342465753422</v>
      </c>
      <c r="N855" s="72">
        <f t="shared" si="118"/>
        <v>3.8707964124237049E-2</v>
      </c>
      <c r="O855" s="39">
        <f t="shared" si="115"/>
        <v>0</v>
      </c>
      <c r="P855" s="39">
        <f>IF(AND(Eingabe!$B$37&gt;1,$M855&lt;=C$55),C$56,O855)</f>
        <v>0</v>
      </c>
      <c r="Q855" s="39">
        <f>IF(AND(Eingabe!$B$37&gt;2,$M855&lt;=D$55),D$56,P855)</f>
        <v>0</v>
      </c>
      <c r="R855" s="39">
        <f>IF(AND(Eingabe!$B$37&gt;3,$M855&lt;=E$55),E$56,Q855)</f>
        <v>0</v>
      </c>
      <c r="S855" s="39">
        <f>IF(AND(Eingabe!$B$37&gt;4,$M855&lt;=F$55),F$56,R855)</f>
        <v>0</v>
      </c>
      <c r="T855" s="39">
        <f>IF(AND(Eingabe!$B$37&gt;5,$M855&lt;=G$55),G$56,S855)</f>
        <v>0</v>
      </c>
      <c r="U855" s="17">
        <f t="shared" si="119"/>
        <v>23.595950733267792</v>
      </c>
      <c r="V855" s="17">
        <f t="shared" si="122"/>
        <v>23.595950733266356</v>
      </c>
      <c r="W855" s="17">
        <f t="shared" si="120"/>
        <v>2.359595073326779</v>
      </c>
      <c r="X855" s="17">
        <f t="shared" si="121"/>
        <v>23.595950733267792</v>
      </c>
    </row>
    <row r="856" spans="11:24" x14ac:dyDescent="0.25">
      <c r="K856" s="70">
        <v>8470</v>
      </c>
      <c r="L856" s="39">
        <f t="shared" si="116"/>
        <v>8470</v>
      </c>
      <c r="M856" s="72">
        <f t="shared" si="117"/>
        <v>0.96689497716894979</v>
      </c>
      <c r="N856" s="72">
        <f t="shared" si="118"/>
        <v>3.8526249676125057E-2</v>
      </c>
      <c r="O856" s="39">
        <f t="shared" si="115"/>
        <v>0</v>
      </c>
      <c r="P856" s="39">
        <f>IF(AND(Eingabe!$B$37&gt;1,$M856&lt;=C$55),C$56,O856)</f>
        <v>0</v>
      </c>
      <c r="Q856" s="39">
        <f>IF(AND(Eingabe!$B$37&gt;2,$M856&lt;=D$55),D$56,P856)</f>
        <v>0</v>
      </c>
      <c r="R856" s="39">
        <f>IF(AND(Eingabe!$B$37&gt;3,$M856&lt;=E$55),E$56,Q856)</f>
        <v>0</v>
      </c>
      <c r="S856" s="39">
        <f>IF(AND(Eingabe!$B$37&gt;4,$M856&lt;=F$55),F$56,R856)</f>
        <v>0</v>
      </c>
      <c r="T856" s="39">
        <f>IF(AND(Eingabe!$B$37&gt;5,$M856&lt;=G$55),G$56,S856)</f>
        <v>0</v>
      </c>
      <c r="U856" s="17">
        <f t="shared" si="119"/>
        <v>23.485179597089932</v>
      </c>
      <c r="V856" s="17">
        <f t="shared" si="122"/>
        <v>23.485179597090788</v>
      </c>
      <c r="W856" s="17">
        <f t="shared" si="120"/>
        <v>2.3485179597089934</v>
      </c>
      <c r="X856" s="17">
        <f t="shared" si="121"/>
        <v>23.485179597089932</v>
      </c>
    </row>
    <row r="857" spans="11:24" x14ac:dyDescent="0.25">
      <c r="K857" s="70">
        <v>8480</v>
      </c>
      <c r="L857" s="39">
        <f t="shared" si="116"/>
        <v>8480</v>
      </c>
      <c r="M857" s="72">
        <f t="shared" si="117"/>
        <v>0.96803652968036524</v>
      </c>
      <c r="N857" s="72">
        <f t="shared" si="118"/>
        <v>3.8344715351416037E-2</v>
      </c>
      <c r="O857" s="39">
        <f t="shared" si="115"/>
        <v>0</v>
      </c>
      <c r="P857" s="39">
        <f>IF(AND(Eingabe!$B$37&gt;1,$M857&lt;=C$55),C$56,O857)</f>
        <v>0</v>
      </c>
      <c r="Q857" s="39">
        <f>IF(AND(Eingabe!$B$37&gt;2,$M857&lt;=D$55),D$56,P857)</f>
        <v>0</v>
      </c>
      <c r="R857" s="39">
        <f>IF(AND(Eingabe!$B$37&gt;3,$M857&lt;=E$55),E$56,Q857)</f>
        <v>0</v>
      </c>
      <c r="S857" s="39">
        <f>IF(AND(Eingabe!$B$37&gt;4,$M857&lt;=F$55),F$56,R857)</f>
        <v>0</v>
      </c>
      <c r="T857" s="39">
        <f>IF(AND(Eingabe!$B$37&gt;5,$M857&lt;=G$55),G$56,S857)</f>
        <v>0</v>
      </c>
      <c r="U857" s="17">
        <f t="shared" si="119"/>
        <v>23.374518262164571</v>
      </c>
      <c r="V857" s="17">
        <f t="shared" si="122"/>
        <v>23.37451826216315</v>
      </c>
      <c r="W857" s="17">
        <f t="shared" si="120"/>
        <v>2.3374518262164572</v>
      </c>
      <c r="X857" s="17">
        <f t="shared" si="121"/>
        <v>23.374518262164571</v>
      </c>
    </row>
    <row r="858" spans="11:24" x14ac:dyDescent="0.25">
      <c r="K858" s="70">
        <v>8490</v>
      </c>
      <c r="L858" s="39">
        <f t="shared" si="116"/>
        <v>8490</v>
      </c>
      <c r="M858" s="72">
        <f t="shared" si="117"/>
        <v>0.96917808219178081</v>
      </c>
      <c r="N858" s="72">
        <f t="shared" si="118"/>
        <v>3.81633607594698E-2</v>
      </c>
      <c r="O858" s="39">
        <f t="shared" si="115"/>
        <v>0</v>
      </c>
      <c r="P858" s="39">
        <f>IF(AND(Eingabe!$B$37&gt;1,$M858&lt;=C$55),C$56,O858)</f>
        <v>0</v>
      </c>
      <c r="Q858" s="39">
        <f>IF(AND(Eingabe!$B$37&gt;2,$M858&lt;=D$55),D$56,P858)</f>
        <v>0</v>
      </c>
      <c r="R858" s="39">
        <f>IF(AND(Eingabe!$B$37&gt;3,$M858&lt;=E$55),E$56,Q858)</f>
        <v>0</v>
      </c>
      <c r="S858" s="39">
        <f>IF(AND(Eingabe!$B$37&gt;4,$M858&lt;=F$55),F$56,R858)</f>
        <v>0</v>
      </c>
      <c r="T858" s="39">
        <f>IF(AND(Eingabe!$B$37&gt;5,$M858&lt;=G$55),G$56,S858)</f>
        <v>0</v>
      </c>
      <c r="U858" s="17">
        <f t="shared" si="119"/>
        <v>23.263966490361728</v>
      </c>
      <c r="V858" s="17">
        <f t="shared" si="122"/>
        <v>23.263966490362574</v>
      </c>
      <c r="W858" s="17">
        <f t="shared" si="120"/>
        <v>2.3263966490361727</v>
      </c>
      <c r="X858" s="17">
        <f t="shared" si="121"/>
        <v>23.263966490361728</v>
      </c>
    </row>
    <row r="859" spans="11:24" x14ac:dyDescent="0.25">
      <c r="K859" s="70">
        <v>8500</v>
      </c>
      <c r="L859" s="39">
        <f t="shared" si="116"/>
        <v>8500</v>
      </c>
      <c r="M859" s="72">
        <f t="shared" si="117"/>
        <v>0.97031963470319638</v>
      </c>
      <c r="N859" s="72">
        <f t="shared" si="118"/>
        <v>3.7982185510951672E-2</v>
      </c>
      <c r="O859" s="39">
        <f t="shared" si="115"/>
        <v>0</v>
      </c>
      <c r="P859" s="39">
        <f>IF(AND(Eingabe!$B$37&gt;1,$M859&lt;=C$55),C$56,O859)</f>
        <v>0</v>
      </c>
      <c r="Q859" s="39">
        <f>IF(AND(Eingabe!$B$37&gt;2,$M859&lt;=D$55),D$56,P859)</f>
        <v>0</v>
      </c>
      <c r="R859" s="39">
        <f>IF(AND(Eingabe!$B$37&gt;3,$M859&lt;=E$55),E$56,Q859)</f>
        <v>0</v>
      </c>
      <c r="S859" s="39">
        <f>IF(AND(Eingabe!$B$37&gt;4,$M859&lt;=F$55),F$56,R859)</f>
        <v>0</v>
      </c>
      <c r="T859" s="39">
        <f>IF(AND(Eingabe!$B$37&gt;5,$M859&lt;=G$55),G$56,S859)</f>
        <v>0</v>
      </c>
      <c r="U859" s="17">
        <f t="shared" si="119"/>
        <v>23.15352404434725</v>
      </c>
      <c r="V859" s="17">
        <f t="shared" si="122"/>
        <v>23.153524044348096</v>
      </c>
      <c r="W859" s="17">
        <f t="shared" si="120"/>
        <v>2.3153524044347251</v>
      </c>
      <c r="X859" s="17">
        <f t="shared" si="121"/>
        <v>23.15352404434725</v>
      </c>
    </row>
    <row r="860" spans="11:24" x14ac:dyDescent="0.25">
      <c r="K860" s="70">
        <v>8510</v>
      </c>
      <c r="L860" s="39">
        <f t="shared" si="116"/>
        <v>8510</v>
      </c>
      <c r="M860" s="72">
        <f t="shared" si="117"/>
        <v>0.97146118721461183</v>
      </c>
      <c r="N860" s="72">
        <f t="shared" si="118"/>
        <v>3.7801189217827602E-2</v>
      </c>
      <c r="O860" s="39">
        <f t="shared" si="115"/>
        <v>0</v>
      </c>
      <c r="P860" s="39">
        <f>IF(AND(Eingabe!$B$37&gt;1,$M860&lt;=C$55),C$56,O860)</f>
        <v>0</v>
      </c>
      <c r="Q860" s="39">
        <f>IF(AND(Eingabe!$B$37&gt;2,$M860&lt;=D$55),D$56,P860)</f>
        <v>0</v>
      </c>
      <c r="R860" s="39">
        <f>IF(AND(Eingabe!$B$37&gt;3,$M860&lt;=E$55),E$56,Q860)</f>
        <v>0</v>
      </c>
      <c r="S860" s="39">
        <f>IF(AND(Eingabe!$B$37&gt;4,$M860&lt;=F$55),F$56,R860)</f>
        <v>0</v>
      </c>
      <c r="T860" s="39">
        <f>IF(AND(Eingabe!$B$37&gt;5,$M860&lt;=G$55),G$56,S860)</f>
        <v>0</v>
      </c>
      <c r="U860" s="17">
        <f t="shared" si="119"/>
        <v>23.043190687579841</v>
      </c>
      <c r="V860" s="17">
        <f t="shared" si="122"/>
        <v>23.043190687578438</v>
      </c>
      <c r="W860" s="17">
        <f t="shared" si="120"/>
        <v>2.3043190687579842</v>
      </c>
      <c r="X860" s="17">
        <f t="shared" si="121"/>
        <v>23.043190687579841</v>
      </c>
    </row>
    <row r="861" spans="11:24" x14ac:dyDescent="0.25">
      <c r="K861" s="70">
        <v>8520</v>
      </c>
      <c r="L861" s="39">
        <f t="shared" si="116"/>
        <v>8520</v>
      </c>
      <c r="M861" s="72">
        <f t="shared" si="117"/>
        <v>0.9726027397260274</v>
      </c>
      <c r="N861" s="72">
        <f t="shared" si="118"/>
        <v>3.762037149335784E-2</v>
      </c>
      <c r="O861" s="39">
        <f t="shared" si="115"/>
        <v>0</v>
      </c>
      <c r="P861" s="39">
        <f>IF(AND(Eingabe!$B$37&gt;1,$M861&lt;=C$55),C$56,O861)</f>
        <v>0</v>
      </c>
      <c r="Q861" s="39">
        <f>IF(AND(Eingabe!$B$37&gt;2,$M861&lt;=D$55),D$56,P861)</f>
        <v>0</v>
      </c>
      <c r="R861" s="39">
        <f>IF(AND(Eingabe!$B$37&gt;3,$M861&lt;=E$55),E$56,Q861)</f>
        <v>0</v>
      </c>
      <c r="S861" s="39">
        <f>IF(AND(Eingabe!$B$37&gt;4,$M861&lt;=F$55),F$56,R861)</f>
        <v>0</v>
      </c>
      <c r="T861" s="39">
        <f>IF(AND(Eingabe!$B$37&gt;5,$M861&lt;=G$55),G$56,S861)</f>
        <v>0</v>
      </c>
      <c r="U861" s="17">
        <f t="shared" si="119"/>
        <v>22.932966184307176</v>
      </c>
      <c r="V861" s="17">
        <f t="shared" si="122"/>
        <v>22.932966184308015</v>
      </c>
      <c r="W861" s="17">
        <f t="shared" si="120"/>
        <v>2.2932966184307175</v>
      </c>
      <c r="X861" s="17">
        <f t="shared" si="121"/>
        <v>22.932966184307176</v>
      </c>
    </row>
    <row r="862" spans="11:24" x14ac:dyDescent="0.25">
      <c r="K862" s="70">
        <v>8530</v>
      </c>
      <c r="L862" s="39">
        <f t="shared" si="116"/>
        <v>8530</v>
      </c>
      <c r="M862" s="72">
        <f t="shared" si="117"/>
        <v>0.97374429223744297</v>
      </c>
      <c r="N862" s="72">
        <f t="shared" si="118"/>
        <v>3.7439731952090716E-2</v>
      </c>
      <c r="O862" s="39">
        <f t="shared" si="115"/>
        <v>0</v>
      </c>
      <c r="P862" s="39">
        <f>IF(AND(Eingabe!$B$37&gt;1,$M862&lt;=C$55),C$56,O862)</f>
        <v>0</v>
      </c>
      <c r="Q862" s="39">
        <f>IF(AND(Eingabe!$B$37&gt;2,$M862&lt;=D$55),D$56,P862)</f>
        <v>0</v>
      </c>
      <c r="R862" s="39">
        <f>IF(AND(Eingabe!$B$37&gt;3,$M862&lt;=E$55),E$56,Q862)</f>
        <v>0</v>
      </c>
      <c r="S862" s="39">
        <f>IF(AND(Eingabe!$B$37&gt;4,$M862&lt;=F$55),F$56,R862)</f>
        <v>0</v>
      </c>
      <c r="T862" s="39">
        <f>IF(AND(Eingabe!$B$37&gt;5,$M862&lt;=G$55),G$56,S862)</f>
        <v>0</v>
      </c>
      <c r="U862" s="17">
        <f t="shared" si="119"/>
        <v>22.822850299562148</v>
      </c>
      <c r="V862" s="17">
        <f t="shared" si="122"/>
        <v>22.822850299562983</v>
      </c>
      <c r="W862" s="17">
        <f t="shared" si="120"/>
        <v>2.2822850299562147</v>
      </c>
      <c r="X862" s="17">
        <f t="shared" si="121"/>
        <v>22.822850299562148</v>
      </c>
    </row>
    <row r="863" spans="11:24" x14ac:dyDescent="0.25">
      <c r="K863" s="70">
        <v>8540</v>
      </c>
      <c r="L863" s="39">
        <f t="shared" si="116"/>
        <v>8540</v>
      </c>
      <c r="M863" s="72">
        <f t="shared" si="117"/>
        <v>0.97488584474885842</v>
      </c>
      <c r="N863" s="72">
        <f t="shared" si="118"/>
        <v>3.7259270209857864E-2</v>
      </c>
      <c r="O863" s="39">
        <f t="shared" si="115"/>
        <v>0</v>
      </c>
      <c r="P863" s="39">
        <f>IF(AND(Eingabe!$B$37&gt;1,$M863&lt;=C$55),C$56,O863)</f>
        <v>0</v>
      </c>
      <c r="Q863" s="39">
        <f>IF(AND(Eingabe!$B$37&gt;2,$M863&lt;=D$55),D$56,P863)</f>
        <v>0</v>
      </c>
      <c r="R863" s="39">
        <f>IF(AND(Eingabe!$B$37&gt;3,$M863&lt;=E$55),E$56,Q863)</f>
        <v>0</v>
      </c>
      <c r="S863" s="39">
        <f>IF(AND(Eingabe!$B$37&gt;4,$M863&lt;=F$55),F$56,R863)</f>
        <v>0</v>
      </c>
      <c r="T863" s="39">
        <f>IF(AND(Eingabe!$B$37&gt;5,$M863&lt;=G$55),G$56,S863)</f>
        <v>0</v>
      </c>
      <c r="U863" s="17">
        <f t="shared" si="119"/>
        <v>22.71284279915993</v>
      </c>
      <c r="V863" s="17">
        <f t="shared" si="122"/>
        <v>22.712842799158551</v>
      </c>
      <c r="W863" s="17">
        <f t="shared" si="120"/>
        <v>2.2712842799159931</v>
      </c>
      <c r="X863" s="17">
        <f t="shared" si="121"/>
        <v>22.71284279915993</v>
      </c>
    </row>
    <row r="864" spans="11:24" x14ac:dyDescent="0.25">
      <c r="K864" s="70">
        <v>8550</v>
      </c>
      <c r="L864" s="39">
        <f t="shared" si="116"/>
        <v>8550</v>
      </c>
      <c r="M864" s="72">
        <f t="shared" si="117"/>
        <v>0.97602739726027399</v>
      </c>
      <c r="N864" s="72">
        <f t="shared" si="118"/>
        <v>3.7078985883767457E-2</v>
      </c>
      <c r="O864" s="39">
        <f t="shared" si="115"/>
        <v>0</v>
      </c>
      <c r="P864" s="39">
        <f>IF(AND(Eingabe!$B$37&gt;1,$M864&lt;=C$55),C$56,O864)</f>
        <v>0</v>
      </c>
      <c r="Q864" s="39">
        <f>IF(AND(Eingabe!$B$37&gt;2,$M864&lt;=D$55),D$56,P864)</f>
        <v>0</v>
      </c>
      <c r="R864" s="39">
        <f>IF(AND(Eingabe!$B$37&gt;3,$M864&lt;=E$55),E$56,Q864)</f>
        <v>0</v>
      </c>
      <c r="S864" s="39">
        <f>IF(AND(Eingabe!$B$37&gt;4,$M864&lt;=F$55),F$56,R864)</f>
        <v>0</v>
      </c>
      <c r="T864" s="39">
        <f>IF(AND(Eingabe!$B$37&gt;5,$M864&lt;=G$55),G$56,S864)</f>
        <v>0</v>
      </c>
      <c r="U864" s="17">
        <f t="shared" si="119"/>
        <v>22.602943449693861</v>
      </c>
      <c r="V864" s="17">
        <f t="shared" si="122"/>
        <v>22.602943449694685</v>
      </c>
      <c r="W864" s="17">
        <f t="shared" si="120"/>
        <v>2.260294344969386</v>
      </c>
      <c r="X864" s="17">
        <f t="shared" si="121"/>
        <v>22.602943449693861</v>
      </c>
    </row>
    <row r="865" spans="11:24" x14ac:dyDescent="0.25">
      <c r="K865" s="70">
        <v>8560</v>
      </c>
      <c r="L865" s="39">
        <f t="shared" si="116"/>
        <v>8560</v>
      </c>
      <c r="M865" s="72">
        <f t="shared" si="117"/>
        <v>0.97716894977168944</v>
      </c>
      <c r="N865" s="72">
        <f t="shared" si="118"/>
        <v>3.6898878592198869E-2</v>
      </c>
      <c r="O865" s="39">
        <f t="shared" si="115"/>
        <v>0</v>
      </c>
      <c r="P865" s="39">
        <f>IF(AND(Eingabe!$B$37&gt;1,$M865&lt;=C$55),C$56,O865)</f>
        <v>0</v>
      </c>
      <c r="Q865" s="39">
        <f>IF(AND(Eingabe!$B$37&gt;2,$M865&lt;=D$55),D$56,P865)</f>
        <v>0</v>
      </c>
      <c r="R865" s="39">
        <f>IF(AND(Eingabe!$B$37&gt;3,$M865&lt;=E$55),E$56,Q865)</f>
        <v>0</v>
      </c>
      <c r="S865" s="39">
        <f>IF(AND(Eingabe!$B$37&gt;4,$M865&lt;=F$55),F$56,R865)</f>
        <v>0</v>
      </c>
      <c r="T865" s="39">
        <f>IF(AND(Eingabe!$B$37&gt;5,$M865&lt;=G$55),G$56,S865)</f>
        <v>0</v>
      </c>
      <c r="U865" s="17">
        <f t="shared" si="119"/>
        <v>22.493152018532186</v>
      </c>
      <c r="V865" s="17">
        <f t="shared" si="122"/>
        <v>22.493152018530822</v>
      </c>
      <c r="W865" s="17">
        <f t="shared" si="120"/>
        <v>2.2493152018532188</v>
      </c>
      <c r="X865" s="17">
        <f t="shared" si="121"/>
        <v>22.493152018532186</v>
      </c>
    </row>
    <row r="866" spans="11:24" x14ac:dyDescent="0.25">
      <c r="K866" s="70">
        <v>8570</v>
      </c>
      <c r="L866" s="39">
        <f t="shared" si="116"/>
        <v>8570</v>
      </c>
      <c r="M866" s="72">
        <f t="shared" si="117"/>
        <v>0.97831050228310501</v>
      </c>
      <c r="N866" s="72">
        <f t="shared" si="118"/>
        <v>3.6718947954797354E-2</v>
      </c>
      <c r="O866" s="39">
        <f t="shared" si="115"/>
        <v>0</v>
      </c>
      <c r="P866" s="39">
        <f>IF(AND(Eingabe!$B$37&gt;1,$M866&lt;=C$55),C$56,O866)</f>
        <v>0</v>
      </c>
      <c r="Q866" s="39">
        <f>IF(AND(Eingabe!$B$37&gt;2,$M866&lt;=D$55),D$56,P866)</f>
        <v>0</v>
      </c>
      <c r="R866" s="39">
        <f>IF(AND(Eingabe!$B$37&gt;3,$M866&lt;=E$55),E$56,Q866)</f>
        <v>0</v>
      </c>
      <c r="S866" s="39">
        <f>IF(AND(Eingabe!$B$37&gt;4,$M866&lt;=F$55),F$56,R866)</f>
        <v>0</v>
      </c>
      <c r="T866" s="39">
        <f>IF(AND(Eingabe!$B$37&gt;5,$M866&lt;=G$55),G$56,S866)</f>
        <v>0</v>
      </c>
      <c r="U866" s="17">
        <f t="shared" si="119"/>
        <v>22.383468273814824</v>
      </c>
      <c r="V866" s="17">
        <f t="shared" si="122"/>
        <v>22.383468273815641</v>
      </c>
      <c r="W866" s="17">
        <f t="shared" si="120"/>
        <v>2.2383468273814824</v>
      </c>
      <c r="X866" s="17">
        <f t="shared" si="121"/>
        <v>22.383468273814824</v>
      </c>
    </row>
    <row r="867" spans="11:24" x14ac:dyDescent="0.25">
      <c r="K867" s="70">
        <v>8580</v>
      </c>
      <c r="L867" s="39">
        <f t="shared" si="116"/>
        <v>8580</v>
      </c>
      <c r="M867" s="72">
        <f t="shared" si="117"/>
        <v>0.97945205479452058</v>
      </c>
      <c r="N867" s="72">
        <f t="shared" si="118"/>
        <v>3.6539193592467489E-2</v>
      </c>
      <c r="O867" s="39">
        <f t="shared" si="115"/>
        <v>0</v>
      </c>
      <c r="P867" s="39">
        <f>IF(AND(Eingabe!$B$37&gt;1,$M867&lt;=C$55),C$56,O867)</f>
        <v>0</v>
      </c>
      <c r="Q867" s="39">
        <f>IF(AND(Eingabe!$B$37&gt;2,$M867&lt;=D$55),D$56,P867)</f>
        <v>0</v>
      </c>
      <c r="R867" s="39">
        <f>IF(AND(Eingabe!$B$37&gt;3,$M867&lt;=E$55),E$56,Q867)</f>
        <v>0</v>
      </c>
      <c r="S867" s="39">
        <f>IF(AND(Eingabe!$B$37&gt;4,$M867&lt;=F$55),F$56,R867)</f>
        <v>0</v>
      </c>
      <c r="T867" s="39">
        <f>IF(AND(Eingabe!$B$37&gt;5,$M867&lt;=G$55),G$56,S867)</f>
        <v>0</v>
      </c>
      <c r="U867" s="17">
        <f t="shared" si="119"/>
        <v>22.27389198444936</v>
      </c>
      <c r="V867" s="17">
        <f t="shared" si="122"/>
        <v>22.273891984450174</v>
      </c>
      <c r="W867" s="17">
        <f t="shared" si="120"/>
        <v>2.2273891984449361</v>
      </c>
      <c r="X867" s="17">
        <f t="shared" si="121"/>
        <v>22.27389198444936</v>
      </c>
    </row>
    <row r="868" spans="11:24" x14ac:dyDescent="0.25">
      <c r="K868" s="70">
        <v>8590</v>
      </c>
      <c r="L868" s="39">
        <f t="shared" si="116"/>
        <v>8590</v>
      </c>
      <c r="M868" s="72">
        <f t="shared" si="117"/>
        <v>0.98059360730593603</v>
      </c>
      <c r="N868" s="72">
        <f t="shared" si="118"/>
        <v>3.6359615127368405E-2</v>
      </c>
      <c r="O868" s="39">
        <f t="shared" si="115"/>
        <v>0</v>
      </c>
      <c r="P868" s="39">
        <f>IF(AND(Eingabe!$B$37&gt;1,$M868&lt;=C$55),C$56,O868)</f>
        <v>0</v>
      </c>
      <c r="Q868" s="39">
        <f>IF(AND(Eingabe!$B$37&gt;2,$M868&lt;=D$55),D$56,P868)</f>
        <v>0</v>
      </c>
      <c r="R868" s="39">
        <f>IF(AND(Eingabe!$B$37&gt;3,$M868&lt;=E$55),E$56,Q868)</f>
        <v>0</v>
      </c>
      <c r="S868" s="39">
        <f>IF(AND(Eingabe!$B$37&gt;4,$M868&lt;=F$55),F$56,R868)</f>
        <v>0</v>
      </c>
      <c r="T868" s="39">
        <f>IF(AND(Eingabe!$B$37&gt;5,$M868&lt;=G$55),G$56,S868)</f>
        <v>0</v>
      </c>
      <c r="U868" s="17">
        <f t="shared" si="119"/>
        <v>22.164422920108141</v>
      </c>
      <c r="V868" s="17">
        <f t="shared" si="122"/>
        <v>22.164422920106791</v>
      </c>
      <c r="W868" s="17">
        <f t="shared" si="120"/>
        <v>2.216442292010814</v>
      </c>
      <c r="X868" s="17">
        <f t="shared" si="121"/>
        <v>22.164422920108141</v>
      </c>
    </row>
    <row r="869" spans="11:24" x14ac:dyDescent="0.25">
      <c r="K869" s="70">
        <v>8600</v>
      </c>
      <c r="L869" s="39">
        <f t="shared" si="116"/>
        <v>8600</v>
      </c>
      <c r="M869" s="72">
        <f t="shared" si="117"/>
        <v>0.9817351598173516</v>
      </c>
      <c r="N869" s="72">
        <f t="shared" si="118"/>
        <v>3.6180212182907567E-2</v>
      </c>
      <c r="O869" s="39">
        <f t="shared" si="115"/>
        <v>0</v>
      </c>
      <c r="P869" s="39">
        <f>IF(AND(Eingabe!$B$37&gt;1,$M869&lt;=C$55),C$56,O869)</f>
        <v>0</v>
      </c>
      <c r="Q869" s="39">
        <f>IF(AND(Eingabe!$B$37&gt;2,$M869&lt;=D$55),D$56,P869)</f>
        <v>0</v>
      </c>
      <c r="R869" s="39">
        <f>IF(AND(Eingabe!$B$37&gt;3,$M869&lt;=E$55),E$56,Q869)</f>
        <v>0</v>
      </c>
      <c r="S869" s="39">
        <f>IF(AND(Eingabe!$B$37&gt;4,$M869&lt;=F$55),F$56,R869)</f>
        <v>0</v>
      </c>
      <c r="T869" s="39">
        <f>IF(AND(Eingabe!$B$37&gt;5,$M869&lt;=G$55),G$56,S869)</f>
        <v>0</v>
      </c>
      <c r="U869" s="17">
        <f t="shared" si="119"/>
        <v>22.055060851224475</v>
      </c>
      <c r="V869" s="17">
        <f t="shared" si="122"/>
        <v>22.055060851225278</v>
      </c>
      <c r="W869" s="17">
        <f t="shared" si="120"/>
        <v>2.2055060851224475</v>
      </c>
      <c r="X869" s="17">
        <f t="shared" si="121"/>
        <v>22.055060851224475</v>
      </c>
    </row>
    <row r="870" spans="11:24" x14ac:dyDescent="0.25">
      <c r="K870" s="70">
        <v>8610</v>
      </c>
      <c r="L870" s="39">
        <f t="shared" si="116"/>
        <v>8610</v>
      </c>
      <c r="M870" s="72">
        <f t="shared" si="117"/>
        <v>0.98287671232876717</v>
      </c>
      <c r="N870" s="72">
        <f t="shared" si="118"/>
        <v>3.600098438373589E-2</v>
      </c>
      <c r="O870" s="39">
        <f t="shared" si="115"/>
        <v>0</v>
      </c>
      <c r="P870" s="39">
        <f>IF(AND(Eingabe!$B$37&gt;1,$M870&lt;=C$55),C$56,O870)</f>
        <v>0</v>
      </c>
      <c r="Q870" s="39">
        <f>IF(AND(Eingabe!$B$37&gt;2,$M870&lt;=D$55),D$56,P870)</f>
        <v>0</v>
      </c>
      <c r="R870" s="39">
        <f>IF(AND(Eingabe!$B$37&gt;3,$M870&lt;=E$55),E$56,Q870)</f>
        <v>0</v>
      </c>
      <c r="S870" s="39">
        <f>IF(AND(Eingabe!$B$37&gt;4,$M870&lt;=F$55),F$56,R870)</f>
        <v>0</v>
      </c>
      <c r="T870" s="39">
        <f>IF(AND(Eingabe!$B$37&gt;5,$M870&lt;=G$55),G$56,S870)</f>
        <v>0</v>
      </c>
      <c r="U870" s="17">
        <f t="shared" si="119"/>
        <v>21.945805548989689</v>
      </c>
      <c r="V870" s="17">
        <f t="shared" si="122"/>
        <v>21.945805548990485</v>
      </c>
      <c r="W870" s="17">
        <f t="shared" si="120"/>
        <v>2.1945805548989687</v>
      </c>
      <c r="X870" s="17">
        <f t="shared" si="121"/>
        <v>21.945805548989689</v>
      </c>
    </row>
    <row r="871" spans="11:24" x14ac:dyDescent="0.25">
      <c r="K871" s="70">
        <v>8620</v>
      </c>
      <c r="L871" s="39">
        <f t="shared" si="116"/>
        <v>8620</v>
      </c>
      <c r="M871" s="72">
        <f t="shared" si="117"/>
        <v>0.98401826484018262</v>
      </c>
      <c r="N871" s="72">
        <f t="shared" si="118"/>
        <v>3.5821931355741299E-2</v>
      </c>
      <c r="O871" s="39">
        <f t="shared" si="115"/>
        <v>0</v>
      </c>
      <c r="P871" s="39">
        <f>IF(AND(Eingabe!$B$37&gt;1,$M871&lt;=C$55),C$56,O871)</f>
        <v>0</v>
      </c>
      <c r="Q871" s="39">
        <f>IF(AND(Eingabe!$B$37&gt;2,$M871&lt;=D$55),D$56,P871)</f>
        <v>0</v>
      </c>
      <c r="R871" s="39">
        <f>IF(AND(Eingabe!$B$37&gt;3,$M871&lt;=E$55),E$56,Q871)</f>
        <v>0</v>
      </c>
      <c r="S871" s="39">
        <f>IF(AND(Eingabe!$B$37&gt;4,$M871&lt;=F$55),F$56,R871)</f>
        <v>0</v>
      </c>
      <c r="T871" s="39">
        <f>IF(AND(Eingabe!$B$37&gt;5,$M871&lt;=G$55),G$56,S871)</f>
        <v>0</v>
      </c>
      <c r="U871" s="17">
        <f t="shared" si="119"/>
        <v>21.836656785349149</v>
      </c>
      <c r="V871" s="17">
        <f t="shared" si="122"/>
        <v>21.83665678534782</v>
      </c>
      <c r="W871" s="17">
        <f t="shared" si="120"/>
        <v>2.1836656785349149</v>
      </c>
      <c r="X871" s="17">
        <f t="shared" si="121"/>
        <v>21.836656785349149</v>
      </c>
    </row>
    <row r="872" spans="11:24" x14ac:dyDescent="0.25">
      <c r="K872" s="70">
        <v>8630</v>
      </c>
      <c r="L872" s="39">
        <f t="shared" si="116"/>
        <v>8630</v>
      </c>
      <c r="M872" s="72">
        <f t="shared" si="117"/>
        <v>0.98515981735159819</v>
      </c>
      <c r="N872" s="72">
        <f t="shared" si="118"/>
        <v>3.5643052726043956E-2</v>
      </c>
      <c r="O872" s="39">
        <f t="shared" si="115"/>
        <v>0</v>
      </c>
      <c r="P872" s="39">
        <f>IF(AND(Eingabe!$B$37&gt;1,$M872&lt;=C$55),C$56,O872)</f>
        <v>0</v>
      </c>
      <c r="Q872" s="39">
        <f>IF(AND(Eingabe!$B$37&gt;2,$M872&lt;=D$55),D$56,P872)</f>
        <v>0</v>
      </c>
      <c r="R872" s="39">
        <f>IF(AND(Eingabe!$B$37&gt;3,$M872&lt;=E$55),E$56,Q872)</f>
        <v>0</v>
      </c>
      <c r="S872" s="39">
        <f>IF(AND(Eingabe!$B$37&gt;4,$M872&lt;=F$55),F$56,R872)</f>
        <v>0</v>
      </c>
      <c r="T872" s="39">
        <f>IF(AND(Eingabe!$B$37&gt;5,$M872&lt;=G$55),G$56,S872)</f>
        <v>0</v>
      </c>
      <c r="U872" s="17">
        <f t="shared" si="119"/>
        <v>21.727614332999398</v>
      </c>
      <c r="V872" s="17">
        <f t="shared" si="122"/>
        <v>21.72761433300019</v>
      </c>
      <c r="W872" s="17">
        <f t="shared" si="120"/>
        <v>2.1727614332999399</v>
      </c>
      <c r="X872" s="17">
        <f t="shared" si="121"/>
        <v>21.727614332999398</v>
      </c>
    </row>
    <row r="873" spans="11:24" x14ac:dyDescent="0.25">
      <c r="K873" s="70">
        <v>8640</v>
      </c>
      <c r="L873" s="39">
        <f t="shared" si="116"/>
        <v>8640</v>
      </c>
      <c r="M873" s="72">
        <f t="shared" si="117"/>
        <v>0.98630136986301364</v>
      </c>
      <c r="N873" s="72">
        <f t="shared" si="118"/>
        <v>3.5464348122990375E-2</v>
      </c>
      <c r="O873" s="39">
        <f t="shared" si="115"/>
        <v>0</v>
      </c>
      <c r="P873" s="39">
        <f>IF(AND(Eingabe!$B$37&gt;1,$M873&lt;=C$55),C$56,O873)</f>
        <v>0</v>
      </c>
      <c r="Q873" s="39">
        <f>IF(AND(Eingabe!$B$37&gt;2,$M873&lt;=D$55),D$56,P873)</f>
        <v>0</v>
      </c>
      <c r="R873" s="39">
        <f>IF(AND(Eingabe!$B$37&gt;3,$M873&lt;=E$55),E$56,Q873)</f>
        <v>0</v>
      </c>
      <c r="S873" s="39">
        <f>IF(AND(Eingabe!$B$37&gt;4,$M873&lt;=F$55),F$56,R873)</f>
        <v>0</v>
      </c>
      <c r="T873" s="39">
        <f>IF(AND(Eingabe!$B$37&gt;5,$M873&lt;=G$55),G$56,S873)</f>
        <v>0</v>
      </c>
      <c r="U873" s="17">
        <f t="shared" si="119"/>
        <v>21.618677965384542</v>
      </c>
      <c r="V873" s="17">
        <f t="shared" si="122"/>
        <v>21.618677965383231</v>
      </c>
      <c r="W873" s="17">
        <f t="shared" si="120"/>
        <v>2.1618677965384543</v>
      </c>
      <c r="X873" s="17">
        <f t="shared" si="121"/>
        <v>21.618677965384542</v>
      </c>
    </row>
    <row r="874" spans="11:24" x14ac:dyDescent="0.25">
      <c r="K874" s="70">
        <v>8650</v>
      </c>
      <c r="L874" s="39">
        <f t="shared" si="116"/>
        <v>8650</v>
      </c>
      <c r="M874" s="72">
        <f t="shared" si="117"/>
        <v>0.98744292237442921</v>
      </c>
      <c r="N874" s="72">
        <f t="shared" si="118"/>
        <v>3.5285817176148426E-2</v>
      </c>
      <c r="O874" s="39">
        <f t="shared" si="115"/>
        <v>0</v>
      </c>
      <c r="P874" s="39">
        <f>IF(AND(Eingabe!$B$37&gt;1,$M874&lt;=C$55),C$56,O874)</f>
        <v>0</v>
      </c>
      <c r="Q874" s="39">
        <f>IF(AND(Eingabe!$B$37&gt;2,$M874&lt;=D$55),D$56,P874)</f>
        <v>0</v>
      </c>
      <c r="R874" s="39">
        <f>IF(AND(Eingabe!$B$37&gt;3,$M874&lt;=E$55),E$56,Q874)</f>
        <v>0</v>
      </c>
      <c r="S874" s="39">
        <f>IF(AND(Eingabe!$B$37&gt;4,$M874&lt;=F$55),F$56,R874)</f>
        <v>0</v>
      </c>
      <c r="T874" s="39">
        <f>IF(AND(Eingabe!$B$37&gt;5,$M874&lt;=G$55),G$56,S874)</f>
        <v>0</v>
      </c>
      <c r="U874" s="17">
        <f t="shared" si="119"/>
        <v>21.509847456693223</v>
      </c>
      <c r="V874" s="17">
        <f t="shared" si="122"/>
        <v>21.509847456694001</v>
      </c>
      <c r="W874" s="17">
        <f t="shared" si="120"/>
        <v>2.1509847456693221</v>
      </c>
      <c r="X874" s="17">
        <f t="shared" si="121"/>
        <v>21.509847456693223</v>
      </c>
    </row>
    <row r="875" spans="11:24" x14ac:dyDescent="0.25">
      <c r="K875" s="70">
        <v>8660</v>
      </c>
      <c r="L875" s="39">
        <f t="shared" si="116"/>
        <v>8660</v>
      </c>
      <c r="M875" s="72">
        <f t="shared" si="117"/>
        <v>0.98858447488584478</v>
      </c>
      <c r="N875" s="72">
        <f t="shared" si="118"/>
        <v>3.5107459516301009E-2</v>
      </c>
      <c r="O875" s="39">
        <f t="shared" si="115"/>
        <v>0</v>
      </c>
      <c r="P875" s="39">
        <f>IF(AND(Eingabe!$B$37&gt;1,$M875&lt;=C$55),C$56,O875)</f>
        <v>0</v>
      </c>
      <c r="Q875" s="39">
        <f>IF(AND(Eingabe!$B$37&gt;2,$M875&lt;=D$55),D$56,P875)</f>
        <v>0</v>
      </c>
      <c r="R875" s="39">
        <f>IF(AND(Eingabe!$B$37&gt;3,$M875&lt;=E$55),E$56,Q875)</f>
        <v>0</v>
      </c>
      <c r="S875" s="39">
        <f>IF(AND(Eingabe!$B$37&gt;4,$M875&lt;=F$55),F$56,R875)</f>
        <v>0</v>
      </c>
      <c r="T875" s="39">
        <f>IF(AND(Eingabe!$B$37&gt;5,$M875&lt;=G$55),G$56,S875)</f>
        <v>0</v>
      </c>
      <c r="U875" s="17">
        <f t="shared" si="119"/>
        <v>21.401122581854722</v>
      </c>
      <c r="V875" s="17">
        <f t="shared" si="122"/>
        <v>21.401122581855503</v>
      </c>
      <c r="W875" s="17">
        <f t="shared" si="120"/>
        <v>2.1401122581854723</v>
      </c>
      <c r="X875" s="17">
        <f t="shared" si="121"/>
        <v>21.401122581854722</v>
      </c>
    </row>
    <row r="876" spans="11:24" x14ac:dyDescent="0.25">
      <c r="K876" s="70">
        <v>8670</v>
      </c>
      <c r="L876" s="39">
        <f t="shared" si="116"/>
        <v>8670</v>
      </c>
      <c r="M876" s="72">
        <f t="shared" si="117"/>
        <v>0.98972602739726023</v>
      </c>
      <c r="N876" s="72">
        <f t="shared" si="118"/>
        <v>3.4929274775441832E-2</v>
      </c>
      <c r="O876" s="39">
        <f t="shared" si="115"/>
        <v>0</v>
      </c>
      <c r="P876" s="39">
        <f>IF(AND(Eingabe!$B$37&gt;1,$M876&lt;=C$55),C$56,O876)</f>
        <v>0</v>
      </c>
      <c r="Q876" s="39">
        <f>IF(AND(Eingabe!$B$37&gt;2,$M876&lt;=D$55),D$56,P876)</f>
        <v>0</v>
      </c>
      <c r="R876" s="39">
        <f>IF(AND(Eingabe!$B$37&gt;3,$M876&lt;=E$55),E$56,Q876)</f>
        <v>0</v>
      </c>
      <c r="S876" s="39">
        <f>IF(AND(Eingabe!$B$37&gt;4,$M876&lt;=F$55),F$56,R876)</f>
        <v>0</v>
      </c>
      <c r="T876" s="39">
        <f>IF(AND(Eingabe!$B$37&gt;5,$M876&lt;=G$55),G$56,S876)</f>
        <v>0</v>
      </c>
      <c r="U876" s="17">
        <f t="shared" si="119"/>
        <v>21.292503116536459</v>
      </c>
      <c r="V876" s="17">
        <f t="shared" si="122"/>
        <v>21.292503116535165</v>
      </c>
      <c r="W876" s="17">
        <f t="shared" si="120"/>
        <v>2.1292503116536459</v>
      </c>
      <c r="X876" s="17">
        <f t="shared" si="121"/>
        <v>21.292503116536459</v>
      </c>
    </row>
    <row r="877" spans="11:24" x14ac:dyDescent="0.25">
      <c r="K877" s="70">
        <v>8680</v>
      </c>
      <c r="L877" s="39">
        <f t="shared" si="116"/>
        <v>8680</v>
      </c>
      <c r="M877" s="72">
        <f t="shared" si="117"/>
        <v>0.9908675799086758</v>
      </c>
      <c r="N877" s="72">
        <f t="shared" si="118"/>
        <v>3.4751262586769416E-2</v>
      </c>
      <c r="O877" s="39">
        <f t="shared" si="115"/>
        <v>0</v>
      </c>
      <c r="P877" s="39">
        <f>IF(AND(Eingabe!$B$37&gt;1,$M877&lt;=C$55),C$56,O877)</f>
        <v>0</v>
      </c>
      <c r="Q877" s="39">
        <f>IF(AND(Eingabe!$B$37&gt;2,$M877&lt;=D$55),D$56,P877)</f>
        <v>0</v>
      </c>
      <c r="R877" s="39">
        <f>IF(AND(Eingabe!$B$37&gt;3,$M877&lt;=E$55),E$56,Q877)</f>
        <v>0</v>
      </c>
      <c r="S877" s="39">
        <f>IF(AND(Eingabe!$B$37&gt;4,$M877&lt;=F$55),F$56,R877)</f>
        <v>0</v>
      </c>
      <c r="T877" s="39">
        <f>IF(AND(Eingabe!$B$37&gt;5,$M877&lt;=G$55),G$56,S877)</f>
        <v>0</v>
      </c>
      <c r="U877" s="17">
        <f t="shared" si="119"/>
        <v>21.183988837140259</v>
      </c>
      <c r="V877" s="17">
        <f t="shared" si="122"/>
        <v>21.183988837141033</v>
      </c>
      <c r="W877" s="17">
        <f t="shared" si="120"/>
        <v>2.118398883714026</v>
      </c>
      <c r="X877" s="17">
        <f t="shared" si="121"/>
        <v>21.183988837140259</v>
      </c>
    </row>
    <row r="878" spans="11:24" x14ac:dyDescent="0.25">
      <c r="K878" s="70">
        <v>8690</v>
      </c>
      <c r="L878" s="39">
        <f t="shared" si="116"/>
        <v>8690</v>
      </c>
      <c r="M878" s="72">
        <f t="shared" si="117"/>
        <v>0.99200913242009137</v>
      </c>
      <c r="N878" s="72">
        <f t="shared" si="118"/>
        <v>3.4573422584681435E-2</v>
      </c>
      <c r="O878" s="39">
        <f t="shared" si="115"/>
        <v>0</v>
      </c>
      <c r="P878" s="39">
        <f>IF(AND(Eingabe!$B$37&gt;1,$M878&lt;=C$55),C$56,O878)</f>
        <v>0</v>
      </c>
      <c r="Q878" s="39">
        <f>IF(AND(Eingabe!$B$37&gt;2,$M878&lt;=D$55),D$56,P878)</f>
        <v>0</v>
      </c>
      <c r="R878" s="39">
        <f>IF(AND(Eingabe!$B$37&gt;3,$M878&lt;=E$55),E$56,Q878)</f>
        <v>0</v>
      </c>
      <c r="S878" s="39">
        <f>IF(AND(Eingabe!$B$37&gt;4,$M878&lt;=F$55),F$56,R878)</f>
        <v>0</v>
      </c>
      <c r="T878" s="39">
        <f>IF(AND(Eingabe!$B$37&gt;5,$M878&lt;=G$55),G$56,S878)</f>
        <v>0</v>
      </c>
      <c r="U878" s="17">
        <f t="shared" si="119"/>
        <v>21.075579520798957</v>
      </c>
      <c r="V878" s="17">
        <f t="shared" si="122"/>
        <v>21.075579520799725</v>
      </c>
      <c r="W878" s="17">
        <f t="shared" si="120"/>
        <v>2.1075579520798957</v>
      </c>
      <c r="X878" s="17">
        <f t="shared" si="121"/>
        <v>21.075579520798957</v>
      </c>
    </row>
    <row r="879" spans="11:24" x14ac:dyDescent="0.25">
      <c r="K879" s="70">
        <v>8700</v>
      </c>
      <c r="L879" s="39">
        <f t="shared" si="116"/>
        <v>8700</v>
      </c>
      <c r="M879" s="72">
        <f t="shared" si="117"/>
        <v>0.99315068493150682</v>
      </c>
      <c r="N879" s="72">
        <f t="shared" si="118"/>
        <v>3.4395754404770273E-2</v>
      </c>
      <c r="O879" s="39">
        <f t="shared" si="115"/>
        <v>0</v>
      </c>
      <c r="P879" s="39">
        <f>IF(AND(Eingabe!$B$37&gt;1,$M879&lt;=C$55),C$56,O879)</f>
        <v>0</v>
      </c>
      <c r="Q879" s="39">
        <f>IF(AND(Eingabe!$B$37&gt;2,$M879&lt;=D$55),D$56,P879)</f>
        <v>0</v>
      </c>
      <c r="R879" s="39">
        <f>IF(AND(Eingabe!$B$37&gt;3,$M879&lt;=E$55),E$56,Q879)</f>
        <v>0</v>
      </c>
      <c r="S879" s="39">
        <f>IF(AND(Eingabe!$B$37&gt;4,$M879&lt;=F$55),F$56,R879)</f>
        <v>0</v>
      </c>
      <c r="T879" s="39">
        <f>IF(AND(Eingabe!$B$37&gt;5,$M879&lt;=G$55),G$56,S879)</f>
        <v>0</v>
      </c>
      <c r="U879" s="17">
        <f t="shared" si="119"/>
        <v>20.96727494537366</v>
      </c>
      <c r="V879" s="17">
        <f t="shared" si="122"/>
        <v>20.967274945372388</v>
      </c>
      <c r="W879" s="17">
        <f t="shared" si="120"/>
        <v>2.0967274945373662</v>
      </c>
      <c r="X879" s="17">
        <f t="shared" si="121"/>
        <v>20.96727494537366</v>
      </c>
    </row>
    <row r="880" spans="11:24" x14ac:dyDescent="0.25">
      <c r="K880" s="70">
        <v>8710</v>
      </c>
      <c r="L880" s="39">
        <f t="shared" si="116"/>
        <v>8710</v>
      </c>
      <c r="M880" s="72">
        <f t="shared" si="117"/>
        <v>0.99429223744292239</v>
      </c>
      <c r="N880" s="72">
        <f t="shared" si="118"/>
        <v>3.4218257683817144E-2</v>
      </c>
      <c r="O880" s="39">
        <f t="shared" si="115"/>
        <v>0</v>
      </c>
      <c r="P880" s="39">
        <f>IF(AND(Eingabe!$B$37&gt;1,$M880&lt;=C$55),C$56,O880)</f>
        <v>0</v>
      </c>
      <c r="Q880" s="39">
        <f>IF(AND(Eingabe!$B$37&gt;2,$M880&lt;=D$55),D$56,P880)</f>
        <v>0</v>
      </c>
      <c r="R880" s="39">
        <f>IF(AND(Eingabe!$B$37&gt;3,$M880&lt;=E$55),E$56,Q880)</f>
        <v>0</v>
      </c>
      <c r="S880" s="39">
        <f>IF(AND(Eingabe!$B$37&gt;4,$M880&lt;=F$55),F$56,R880)</f>
        <v>0</v>
      </c>
      <c r="T880" s="39">
        <f>IF(AND(Eingabe!$B$37&gt;5,$M880&lt;=G$55),G$56,S880)</f>
        <v>0</v>
      </c>
      <c r="U880" s="17">
        <f t="shared" si="119"/>
        <v>20.859074889450177</v>
      </c>
      <c r="V880" s="17">
        <f t="shared" si="122"/>
        <v>20.859074889450934</v>
      </c>
      <c r="W880" s="17">
        <f t="shared" si="120"/>
        <v>2.0859074889450175</v>
      </c>
      <c r="X880" s="17">
        <f t="shared" si="121"/>
        <v>20.859074889450177</v>
      </c>
    </row>
    <row r="881" spans="11:24" x14ac:dyDescent="0.25">
      <c r="K881" s="70">
        <v>8720</v>
      </c>
      <c r="L881" s="39">
        <f t="shared" si="116"/>
        <v>8720</v>
      </c>
      <c r="M881" s="72">
        <f t="shared" si="117"/>
        <v>0.99543378995433784</v>
      </c>
      <c r="N881" s="72">
        <f t="shared" si="118"/>
        <v>3.4040932059786866E-2</v>
      </c>
      <c r="O881" s="39">
        <f t="shared" si="115"/>
        <v>0</v>
      </c>
      <c r="P881" s="39">
        <f>IF(AND(Eingabe!$B$37&gt;1,$M881&lt;=C$55),C$56,O881)</f>
        <v>0</v>
      </c>
      <c r="Q881" s="39">
        <f>IF(AND(Eingabe!$B$37&gt;2,$M881&lt;=D$55),D$56,P881)</f>
        <v>0</v>
      </c>
      <c r="R881" s="39">
        <f>IF(AND(Eingabe!$B$37&gt;3,$M881&lt;=E$55),E$56,Q881)</f>
        <v>0</v>
      </c>
      <c r="S881" s="39">
        <f>IF(AND(Eingabe!$B$37&gt;4,$M881&lt;=F$55),F$56,R881)</f>
        <v>0</v>
      </c>
      <c r="T881" s="39">
        <f>IF(AND(Eingabe!$B$37&gt;5,$M881&lt;=G$55),G$56,S881)</f>
        <v>0</v>
      </c>
      <c r="U881" s="17">
        <f t="shared" si="119"/>
        <v>20.750979132335829</v>
      </c>
      <c r="V881" s="17">
        <f t="shared" si="122"/>
        <v>20.750979132334567</v>
      </c>
      <c r="W881" s="17">
        <f t="shared" si="120"/>
        <v>2.0750979132335829</v>
      </c>
      <c r="X881" s="17">
        <f t="shared" si="121"/>
        <v>20.750979132335829</v>
      </c>
    </row>
    <row r="882" spans="11:24" x14ac:dyDescent="0.25">
      <c r="K882" s="70">
        <v>8730</v>
      </c>
      <c r="L882" s="39">
        <f t="shared" si="116"/>
        <v>8730</v>
      </c>
      <c r="M882" s="72">
        <f t="shared" si="117"/>
        <v>0.99657534246575341</v>
      </c>
      <c r="N882" s="72">
        <f t="shared" si="118"/>
        <v>3.3863777171822873E-2</v>
      </c>
      <c r="O882" s="39">
        <f t="shared" si="115"/>
        <v>0</v>
      </c>
      <c r="P882" s="39">
        <f>IF(AND(Eingabe!$B$37&gt;1,$M882&lt;=C$55),C$56,O882)</f>
        <v>0</v>
      </c>
      <c r="Q882" s="39">
        <f>IF(AND(Eingabe!$B$37&gt;2,$M882&lt;=D$55),D$56,P882)</f>
        <v>0</v>
      </c>
      <c r="R882" s="39">
        <f>IF(AND(Eingabe!$B$37&gt;3,$M882&lt;=E$55),E$56,Q882)</f>
        <v>0</v>
      </c>
      <c r="S882" s="39">
        <f>IF(AND(Eingabe!$B$37&gt;4,$M882&lt;=F$55),F$56,R882)</f>
        <v>0</v>
      </c>
      <c r="T882" s="39">
        <f>IF(AND(Eingabe!$B$37&gt;5,$M882&lt;=G$55),G$56,S882)</f>
        <v>0</v>
      </c>
      <c r="U882" s="17">
        <f t="shared" si="119"/>
        <v>20.642987454056406</v>
      </c>
      <c r="V882" s="17">
        <f t="shared" si="122"/>
        <v>20.64298745405716</v>
      </c>
      <c r="W882" s="17">
        <f t="shared" si="120"/>
        <v>2.0642987454056407</v>
      </c>
      <c r="X882" s="17">
        <f t="shared" si="121"/>
        <v>20.642987454056406</v>
      </c>
    </row>
    <row r="883" spans="11:24" x14ac:dyDescent="0.25">
      <c r="K883" s="70">
        <v>8740</v>
      </c>
      <c r="L883" s="39">
        <f t="shared" si="116"/>
        <v>8740</v>
      </c>
      <c r="M883" s="72">
        <f t="shared" si="117"/>
        <v>0.99771689497716898</v>
      </c>
      <c r="N883" s="72">
        <f t="shared" si="118"/>
        <v>3.3686792660242104E-2</v>
      </c>
      <c r="O883" s="39">
        <f t="shared" si="115"/>
        <v>0</v>
      </c>
      <c r="P883" s="39">
        <f>IF(AND(Eingabe!$B$37&gt;1,$M883&lt;=C$55),C$56,O883)</f>
        <v>0</v>
      </c>
      <c r="Q883" s="39">
        <f>IF(AND(Eingabe!$B$37&gt;2,$M883&lt;=D$55),D$56,P883)</f>
        <v>0</v>
      </c>
      <c r="R883" s="39">
        <f>IF(AND(Eingabe!$B$37&gt;3,$M883&lt;=E$55),E$56,Q883)</f>
        <v>0</v>
      </c>
      <c r="S883" s="39">
        <f>IF(AND(Eingabe!$B$37&gt;4,$M883&lt;=F$55),F$56,R883)</f>
        <v>0</v>
      </c>
      <c r="T883" s="39">
        <f>IF(AND(Eingabe!$B$37&gt;5,$M883&lt;=G$55),G$56,S883)</f>
        <v>0</v>
      </c>
      <c r="U883" s="17">
        <f t="shared" si="119"/>
        <v>20.535099635353063</v>
      </c>
      <c r="V883" s="17">
        <f t="shared" si="122"/>
        <v>20.535099635353813</v>
      </c>
      <c r="W883" s="17">
        <f t="shared" si="120"/>
        <v>2.0535099635353062</v>
      </c>
      <c r="X883" s="17">
        <f t="shared" si="121"/>
        <v>20.535099635353063</v>
      </c>
    </row>
    <row r="884" spans="11:24" x14ac:dyDescent="0.25">
      <c r="K884" s="70">
        <v>8750</v>
      </c>
      <c r="L884" s="39">
        <f t="shared" si="116"/>
        <v>8750</v>
      </c>
      <c r="M884" s="72">
        <f t="shared" si="117"/>
        <v>0.99885844748858443</v>
      </c>
      <c r="N884" s="72">
        <f t="shared" si="118"/>
        <v>3.3509978166529564E-2</v>
      </c>
      <c r="O884" s="39">
        <f t="shared" si="115"/>
        <v>0</v>
      </c>
      <c r="P884" s="39">
        <f>IF(AND(Eingabe!$B$37&gt;1,$M884&lt;=C$55),C$56,O884)</f>
        <v>0</v>
      </c>
      <c r="Q884" s="39">
        <f>IF(AND(Eingabe!$B$37&gt;2,$M884&lt;=D$55),D$56,P884)</f>
        <v>0</v>
      </c>
      <c r="R884" s="39">
        <f>IF(AND(Eingabe!$B$37&gt;3,$M884&lt;=E$55),E$56,Q884)</f>
        <v>0</v>
      </c>
      <c r="S884" s="39">
        <f>IF(AND(Eingabe!$B$37&gt;4,$M884&lt;=F$55),F$56,R884)</f>
        <v>0</v>
      </c>
      <c r="T884" s="39">
        <f>IF(AND(Eingabe!$B$37&gt;5,$M884&lt;=G$55),G$56,S884)</f>
        <v>0</v>
      </c>
      <c r="U884" s="17">
        <f t="shared" si="119"/>
        <v>20.427315457678983</v>
      </c>
      <c r="V884" s="17">
        <f t="shared" si="122"/>
        <v>20.427315457677739</v>
      </c>
      <c r="W884" s="17">
        <f t="shared" si="120"/>
        <v>2.0427315457678983</v>
      </c>
      <c r="X884" s="17">
        <f t="shared" si="121"/>
        <v>20.427315457678983</v>
      </c>
    </row>
    <row r="885" spans="11:24" x14ac:dyDescent="0.25">
      <c r="K885" s="70">
        <v>8760</v>
      </c>
      <c r="L885" s="39">
        <f t="shared" si="116"/>
        <v>8760</v>
      </c>
      <c r="M885" s="72">
        <f t="shared" si="117"/>
        <v>1</v>
      </c>
      <c r="N885" s="72">
        <f t="shared" si="118"/>
        <v>0</v>
      </c>
      <c r="O885" s="39">
        <f t="shared" si="115"/>
        <v>0</v>
      </c>
      <c r="P885" s="39">
        <f>IF(AND(Eingabe!$B$37&gt;1,$M885&lt;=C$55),C$56,O885)</f>
        <v>0</v>
      </c>
      <c r="Q885" s="39">
        <f>IF(AND(Eingabe!$B$37&gt;2,$M885&lt;=D$55),D$56,P885)</f>
        <v>0</v>
      </c>
      <c r="R885" s="39">
        <f>IF(AND(Eingabe!$B$37&gt;3,$M885&lt;=E$55),E$56,Q885)</f>
        <v>0</v>
      </c>
      <c r="S885" s="39">
        <f>IF(AND(Eingabe!$B$37&gt;4,$M885&lt;=F$55),F$56,R885)</f>
        <v>0</v>
      </c>
      <c r="T885" s="39">
        <f>IF(AND(Eingabe!$B$37&gt;5,$M885&lt;=G$55),G$56,S885)</f>
        <v>0</v>
      </c>
      <c r="U885" s="17">
        <f t="shared" si="119"/>
        <v>0</v>
      </c>
      <c r="V885" s="17">
        <f t="shared" si="122"/>
        <v>0</v>
      </c>
      <c r="W885" s="17">
        <f t="shared" si="120"/>
        <v>0</v>
      </c>
      <c r="X885" s="17">
        <f t="shared" si="121"/>
        <v>0</v>
      </c>
    </row>
    <row r="886" spans="11:24" x14ac:dyDescent="0.25">
      <c r="K886" s="70">
        <v>8760</v>
      </c>
      <c r="L886" s="39">
        <f t="shared" si="116"/>
        <v>8760</v>
      </c>
      <c r="M886" s="72">
        <f t="shared" si="117"/>
        <v>1</v>
      </c>
      <c r="N886" s="72">
        <f t="shared" si="118"/>
        <v>0</v>
      </c>
      <c r="O886" s="39">
        <f t="shared" si="115"/>
        <v>0</v>
      </c>
      <c r="P886" s="39">
        <f>IF(AND(Eingabe!$B$37&gt;1,$M886&lt;=C$55),C$56,O886)</f>
        <v>0</v>
      </c>
      <c r="Q886" s="39">
        <f>IF(AND(Eingabe!$B$37&gt;2,$M886&lt;=D$55),D$56,P886)</f>
        <v>0</v>
      </c>
      <c r="R886" s="39">
        <f>IF(AND(Eingabe!$B$37&gt;3,$M886&lt;=E$55),E$56,Q886)</f>
        <v>0</v>
      </c>
      <c r="S886" s="39">
        <f>IF(AND(Eingabe!$B$37&gt;4,$M886&lt;=F$55),F$56,R886)</f>
        <v>0</v>
      </c>
      <c r="T886" s="39">
        <f>IF(AND(Eingabe!$B$37&gt;5,$M886&lt;=G$55),G$56,S886)</f>
        <v>0</v>
      </c>
      <c r="U886" s="17">
        <f t="shared" si="119"/>
        <v>0</v>
      </c>
      <c r="V886" s="17">
        <f t="shared" si="122"/>
        <v>0</v>
      </c>
      <c r="W886" s="17">
        <f t="shared" si="120"/>
        <v>0</v>
      </c>
      <c r="X886" s="17">
        <f t="shared" si="121"/>
        <v>0</v>
      </c>
    </row>
    <row r="887" spans="11:24" x14ac:dyDescent="0.25">
      <c r="U887" s="3">
        <f>SUM(U9:U886)</f>
        <v>89369.387548029976</v>
      </c>
      <c r="V887" s="3">
        <f>SUM(V9:V886)</f>
        <v>88759.798506934094</v>
      </c>
      <c r="W887" s="3"/>
      <c r="X887" s="3">
        <f>SUM(X9:X886)</f>
        <v>89369.387548029976</v>
      </c>
    </row>
  </sheetData>
  <sheetProtection sheet="1" objects="1" scenarios="1"/>
  <pageMargins left="0.7" right="0.7" top="0.78740157499999996" bottom="0.78740157499999996"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5"/>
  <sheetViews>
    <sheetView topLeftCell="A31" zoomScaleNormal="100" workbookViewId="0">
      <selection activeCell="H111" sqref="H111"/>
    </sheetView>
  </sheetViews>
  <sheetFormatPr baseColWidth="10" defaultRowHeight="15" x14ac:dyDescent="0.25"/>
  <cols>
    <col min="1" max="1" width="22.85546875" customWidth="1"/>
    <col min="2" max="2" width="12" bestFit="1" customWidth="1"/>
    <col min="5" max="5" width="17" customWidth="1"/>
    <col min="6" max="6" width="15.7109375" customWidth="1"/>
    <col min="7" max="7" width="9.42578125" customWidth="1"/>
    <col min="8" max="8" width="13.7109375" style="39" customWidth="1"/>
    <col min="9" max="9" width="13.7109375" style="40" customWidth="1"/>
    <col min="10" max="10" width="9.7109375" style="39" customWidth="1"/>
    <col min="11" max="11" width="16.42578125" style="39" customWidth="1"/>
    <col min="12" max="16" width="11.42578125" style="39"/>
  </cols>
  <sheetData>
    <row r="1" spans="1:16" x14ac:dyDescent="0.25">
      <c r="A1" s="10" t="s">
        <v>51</v>
      </c>
    </row>
    <row r="2" spans="1:16" x14ac:dyDescent="0.25">
      <c r="A2" t="s">
        <v>52</v>
      </c>
    </row>
    <row r="3" spans="1:16" x14ac:dyDescent="0.25">
      <c r="H3" s="41" t="s">
        <v>93</v>
      </c>
      <c r="I3" s="42"/>
      <c r="J3" s="41"/>
    </row>
    <row r="4" spans="1:16" ht="15" customHeight="1" x14ac:dyDescent="0.25">
      <c r="A4" s="681" t="s">
        <v>55</v>
      </c>
      <c r="B4" s="681"/>
      <c r="C4" s="681"/>
      <c r="D4" s="681"/>
      <c r="E4" s="681"/>
      <c r="F4" s="681"/>
      <c r="G4" s="682"/>
      <c r="H4" s="680" t="s">
        <v>60</v>
      </c>
      <c r="I4" s="683" t="s">
        <v>87</v>
      </c>
      <c r="J4" s="678" t="s">
        <v>86</v>
      </c>
      <c r="K4" s="679" t="s">
        <v>71</v>
      </c>
      <c r="L4" s="677" t="s">
        <v>27</v>
      </c>
    </row>
    <row r="5" spans="1:16" ht="18" x14ac:dyDescent="0.35">
      <c r="A5" s="681"/>
      <c r="B5" s="681"/>
      <c r="C5" s="681"/>
      <c r="D5" s="681"/>
      <c r="E5" s="681"/>
      <c r="F5" s="681"/>
      <c r="G5" s="682"/>
      <c r="H5" s="680"/>
      <c r="I5" s="683"/>
      <c r="J5" s="678"/>
      <c r="K5" s="679"/>
      <c r="L5" s="677"/>
      <c r="M5" s="39" t="s">
        <v>108</v>
      </c>
      <c r="N5" s="39" t="s">
        <v>109</v>
      </c>
      <c r="O5" s="39" t="s">
        <v>110</v>
      </c>
      <c r="P5" s="39" t="s">
        <v>109</v>
      </c>
    </row>
    <row r="6" spans="1:16" x14ac:dyDescent="0.25">
      <c r="H6" s="39">
        <v>0</v>
      </c>
      <c r="I6" s="40">
        <f>H6/$B$15</f>
        <v>0</v>
      </c>
      <c r="J6" s="39">
        <f>IF(H6&lt;$B$15,H6,$B$15)</f>
        <v>0</v>
      </c>
      <c r="K6" s="40">
        <f>J6/$B$15</f>
        <v>0</v>
      </c>
      <c r="L6" s="39">
        <f t="shared" ref="L6:L69" si="0">1-$E$13*K6^$E$14</f>
        <v>1</v>
      </c>
      <c r="M6" s="39">
        <f>IF(J6&lt;=$B$92,$B$68,0)</f>
        <v>0.28470000000000001</v>
      </c>
      <c r="N6" s="39">
        <f>IF(L6&gt;$B$68,$B$68,L6)</f>
        <v>0.28470000000000001</v>
      </c>
      <c r="O6" s="39">
        <f>IF(J6&lt;=$C$137,$D$121,M6)</f>
        <v>0.56940000000000002</v>
      </c>
      <c r="P6" s="39">
        <f>IF(L6&gt;$D$121,$D$121,L6)</f>
        <v>0.56940000000000002</v>
      </c>
    </row>
    <row r="7" spans="1:16" x14ac:dyDescent="0.25">
      <c r="C7" s="25" t="s">
        <v>56</v>
      </c>
      <c r="H7" s="39">
        <v>10</v>
      </c>
      <c r="I7" s="40">
        <f t="shared" ref="I7:I70" si="1">H7/$B$15</f>
        <v>1.1415525114155251E-3</v>
      </c>
      <c r="J7" s="39">
        <f t="shared" ref="J7:J70" si="2">IF(H7&lt;$B$15,H7,$B$15)</f>
        <v>10</v>
      </c>
      <c r="K7" s="40">
        <f t="shared" ref="K7:K70" si="3">J7/$B$15</f>
        <v>1.1415525114155251E-3</v>
      </c>
      <c r="L7" s="39">
        <f t="shared" si="0"/>
        <v>0.89548820714376243</v>
      </c>
      <c r="M7" s="39">
        <f t="shared" ref="M7:M70" si="4">IF(J7&lt;=$B$92,$B$68,0)</f>
        <v>0.28470000000000001</v>
      </c>
      <c r="N7" s="39">
        <f t="shared" ref="N7:N70" si="5">IF(L7&gt;$B$68,$B$68,L7)</f>
        <v>0.28470000000000001</v>
      </c>
      <c r="O7" s="39">
        <f t="shared" ref="O7:O70" si="6">IF(J7&lt;=$C$137,$D$121,M7)</f>
        <v>0.56940000000000002</v>
      </c>
      <c r="P7" s="39">
        <f t="shared" ref="P7:P70" si="7">IF(L7&gt;$D$121,$D$121,L7)</f>
        <v>0.56940000000000002</v>
      </c>
    </row>
    <row r="8" spans="1:16" x14ac:dyDescent="0.25">
      <c r="G8" s="17"/>
      <c r="H8" s="39">
        <v>20</v>
      </c>
      <c r="I8" s="40">
        <f t="shared" si="1"/>
        <v>2.2831050228310501E-3</v>
      </c>
      <c r="J8" s="39">
        <f t="shared" si="2"/>
        <v>20</v>
      </c>
      <c r="K8" s="40">
        <f t="shared" si="3"/>
        <v>2.2831050228310501E-3</v>
      </c>
      <c r="L8" s="39">
        <f t="shared" si="0"/>
        <v>0.86832339221817378</v>
      </c>
      <c r="M8" s="39">
        <f t="shared" si="4"/>
        <v>0.28470000000000001</v>
      </c>
      <c r="N8" s="39">
        <f t="shared" si="5"/>
        <v>0.28470000000000001</v>
      </c>
      <c r="O8" s="39">
        <f t="shared" si="6"/>
        <v>0.56940000000000002</v>
      </c>
      <c r="P8" s="39">
        <f t="shared" si="7"/>
        <v>0.56940000000000002</v>
      </c>
    </row>
    <row r="9" spans="1:16" x14ac:dyDescent="0.25">
      <c r="G9" s="17"/>
      <c r="H9" s="39">
        <v>30</v>
      </c>
      <c r="I9" s="40">
        <f t="shared" si="1"/>
        <v>3.4246575342465752E-3</v>
      </c>
      <c r="J9" s="39">
        <f t="shared" si="2"/>
        <v>30</v>
      </c>
      <c r="K9" s="40">
        <f t="shared" si="3"/>
        <v>3.4246575342465752E-3</v>
      </c>
      <c r="L9" s="39">
        <f t="shared" si="0"/>
        <v>0.84926791166103455</v>
      </c>
      <c r="M9" s="39">
        <f t="shared" si="4"/>
        <v>0.28470000000000001</v>
      </c>
      <c r="N9" s="39">
        <f t="shared" si="5"/>
        <v>0.28470000000000001</v>
      </c>
      <c r="O9" s="39">
        <f t="shared" si="6"/>
        <v>0.56940000000000002</v>
      </c>
      <c r="P9" s="39">
        <f t="shared" si="7"/>
        <v>0.56940000000000002</v>
      </c>
    </row>
    <row r="10" spans="1:16" x14ac:dyDescent="0.25">
      <c r="G10" s="17"/>
      <c r="H10" s="39">
        <v>40</v>
      </c>
      <c r="I10" s="40">
        <f t="shared" si="1"/>
        <v>4.5662100456621002E-3</v>
      </c>
      <c r="J10" s="39">
        <f t="shared" si="2"/>
        <v>40</v>
      </c>
      <c r="K10" s="40">
        <f t="shared" si="3"/>
        <v>4.5662100456621002E-3</v>
      </c>
      <c r="L10" s="39">
        <f t="shared" si="0"/>
        <v>0.83409787007692604</v>
      </c>
      <c r="M10" s="39">
        <f t="shared" si="4"/>
        <v>0.28470000000000001</v>
      </c>
      <c r="N10" s="39">
        <f t="shared" si="5"/>
        <v>0.28470000000000001</v>
      </c>
      <c r="O10" s="39">
        <f t="shared" si="6"/>
        <v>0.56940000000000002</v>
      </c>
      <c r="P10" s="39">
        <f t="shared" si="7"/>
        <v>0.56940000000000002</v>
      </c>
    </row>
    <row r="11" spans="1:16" x14ac:dyDescent="0.25">
      <c r="A11" s="23" t="s">
        <v>61</v>
      </c>
      <c r="B11" s="24"/>
      <c r="C11" s="24"/>
      <c r="D11" s="24"/>
      <c r="E11" s="24"/>
      <c r="G11" s="17"/>
      <c r="H11" s="39">
        <v>50</v>
      </c>
      <c r="I11" s="40">
        <f t="shared" si="1"/>
        <v>5.7077625570776253E-3</v>
      </c>
      <c r="J11" s="39">
        <f t="shared" si="2"/>
        <v>50</v>
      </c>
      <c r="K11" s="40">
        <f t="shared" si="3"/>
        <v>5.7077625570776253E-3</v>
      </c>
      <c r="L11" s="39">
        <f t="shared" si="0"/>
        <v>0.82128734807177639</v>
      </c>
      <c r="M11" s="39">
        <f t="shared" si="4"/>
        <v>0.28470000000000001</v>
      </c>
      <c r="N11" s="39">
        <f t="shared" si="5"/>
        <v>0.28470000000000001</v>
      </c>
      <c r="O11" s="39">
        <f t="shared" si="6"/>
        <v>0.56940000000000002</v>
      </c>
      <c r="P11" s="39">
        <f t="shared" si="7"/>
        <v>0.56940000000000002</v>
      </c>
    </row>
    <row r="12" spans="1:16" x14ac:dyDescent="0.25">
      <c r="B12" t="s">
        <v>62</v>
      </c>
      <c r="G12" s="17"/>
      <c r="H12" s="39">
        <v>60</v>
      </c>
      <c r="I12" s="40">
        <f t="shared" si="1"/>
        <v>6.8493150684931503E-3</v>
      </c>
      <c r="J12" s="39">
        <f t="shared" si="2"/>
        <v>60</v>
      </c>
      <c r="K12" s="40">
        <f t="shared" si="3"/>
        <v>6.8493150684931503E-3</v>
      </c>
      <c r="L12" s="39">
        <f t="shared" si="0"/>
        <v>0.81008946900712386</v>
      </c>
      <c r="M12" s="39">
        <f t="shared" si="4"/>
        <v>0.28470000000000001</v>
      </c>
      <c r="N12" s="39">
        <f t="shared" si="5"/>
        <v>0.28470000000000001</v>
      </c>
      <c r="O12" s="39">
        <f t="shared" si="6"/>
        <v>0.56940000000000002</v>
      </c>
      <c r="P12" s="39">
        <f t="shared" si="7"/>
        <v>0.56940000000000002</v>
      </c>
    </row>
    <row r="13" spans="1:16" ht="18" x14ac:dyDescent="0.35">
      <c r="A13" s="21" t="s">
        <v>88</v>
      </c>
      <c r="B13" s="28">
        <v>100000</v>
      </c>
      <c r="D13" s="25" t="s">
        <v>63</v>
      </c>
      <c r="E13">
        <f>1-E15</f>
        <v>1</v>
      </c>
      <c r="G13" s="17"/>
      <c r="H13" s="39">
        <v>70</v>
      </c>
      <c r="I13" s="40">
        <f t="shared" si="1"/>
        <v>7.9908675799086754E-3</v>
      </c>
      <c r="J13" s="39">
        <f t="shared" si="2"/>
        <v>70</v>
      </c>
      <c r="K13" s="40">
        <f t="shared" si="3"/>
        <v>7.9908675799086754E-3</v>
      </c>
      <c r="L13" s="39">
        <f t="shared" si="0"/>
        <v>0.8000761324778547</v>
      </c>
      <c r="M13" s="39">
        <f t="shared" si="4"/>
        <v>0.28470000000000001</v>
      </c>
      <c r="N13" s="39">
        <f t="shared" si="5"/>
        <v>0.28470000000000001</v>
      </c>
      <c r="O13" s="39">
        <f t="shared" si="6"/>
        <v>0.56940000000000002</v>
      </c>
      <c r="P13" s="39">
        <f t="shared" si="7"/>
        <v>0.56940000000000002</v>
      </c>
    </row>
    <row r="14" spans="1:16" ht="18" x14ac:dyDescent="0.35">
      <c r="A14" s="21" t="s">
        <v>140</v>
      </c>
      <c r="B14" s="15">
        <v>4</v>
      </c>
      <c r="D14" s="25" t="s">
        <v>64</v>
      </c>
      <c r="E14" s="27">
        <f>(E16-E15)/(1-E16)</f>
        <v>0.33333333333333331</v>
      </c>
      <c r="G14" s="17"/>
      <c r="H14" s="39">
        <v>80</v>
      </c>
      <c r="I14" s="40">
        <f t="shared" si="1"/>
        <v>9.1324200913242004E-3</v>
      </c>
      <c r="J14" s="39">
        <f t="shared" si="2"/>
        <v>80</v>
      </c>
      <c r="K14" s="40">
        <f t="shared" si="3"/>
        <v>9.1324200913242004E-3</v>
      </c>
      <c r="L14" s="39">
        <f t="shared" si="0"/>
        <v>0.79097641428752496</v>
      </c>
      <c r="M14" s="39">
        <f t="shared" si="4"/>
        <v>0.28470000000000001</v>
      </c>
      <c r="N14" s="39">
        <f t="shared" si="5"/>
        <v>0.28470000000000001</v>
      </c>
      <c r="O14" s="39">
        <f t="shared" si="6"/>
        <v>0.56940000000000002</v>
      </c>
      <c r="P14" s="39">
        <f t="shared" si="7"/>
        <v>0.56940000000000002</v>
      </c>
    </row>
    <row r="15" spans="1:16" ht="18" x14ac:dyDescent="0.35">
      <c r="A15" s="22" t="s">
        <v>92</v>
      </c>
      <c r="B15" s="29">
        <v>8760</v>
      </c>
      <c r="D15" s="25" t="s">
        <v>66</v>
      </c>
      <c r="E15">
        <f>B16/B17</f>
        <v>0</v>
      </c>
      <c r="G15" s="17"/>
      <c r="H15" s="39">
        <v>90</v>
      </c>
      <c r="I15" s="40">
        <f t="shared" si="1"/>
        <v>1.0273972602739725E-2</v>
      </c>
      <c r="J15" s="39">
        <f t="shared" si="2"/>
        <v>90</v>
      </c>
      <c r="K15" s="40">
        <f t="shared" si="3"/>
        <v>1.0273972602739725E-2</v>
      </c>
      <c r="L15" s="39">
        <f t="shared" si="0"/>
        <v>0.7826067103615888</v>
      </c>
      <c r="M15" s="39">
        <f t="shared" si="4"/>
        <v>0.28470000000000001</v>
      </c>
      <c r="N15" s="39">
        <f t="shared" si="5"/>
        <v>0.28470000000000001</v>
      </c>
      <c r="O15" s="39">
        <f t="shared" si="6"/>
        <v>0.56940000000000002</v>
      </c>
      <c r="P15" s="39">
        <f t="shared" si="7"/>
        <v>0.56940000000000002</v>
      </c>
    </row>
    <row r="16" spans="1:16" ht="18" x14ac:dyDescent="0.35">
      <c r="A16" s="22" t="s">
        <v>89</v>
      </c>
      <c r="B16" s="30">
        <v>0</v>
      </c>
      <c r="D16" s="25" t="s">
        <v>65</v>
      </c>
      <c r="E16">
        <f>B18/B17</f>
        <v>0.25</v>
      </c>
      <c r="G16" s="17"/>
      <c r="H16" s="39">
        <v>100</v>
      </c>
      <c r="I16" s="40">
        <f t="shared" si="1"/>
        <v>1.1415525114155251E-2</v>
      </c>
      <c r="J16" s="39">
        <f t="shared" si="2"/>
        <v>100</v>
      </c>
      <c r="K16" s="40">
        <f t="shared" si="3"/>
        <v>1.1415525114155251E-2</v>
      </c>
      <c r="L16" s="39">
        <f t="shared" si="0"/>
        <v>0.77483616795309551</v>
      </c>
      <c r="M16" s="39">
        <f t="shared" si="4"/>
        <v>0.28470000000000001</v>
      </c>
      <c r="N16" s="39">
        <f t="shared" si="5"/>
        <v>0.28470000000000001</v>
      </c>
      <c r="O16" s="39">
        <f t="shared" si="6"/>
        <v>0.56940000000000002</v>
      </c>
      <c r="P16" s="39">
        <f t="shared" si="7"/>
        <v>0.56940000000000002</v>
      </c>
    </row>
    <row r="17" spans="1:16" ht="18" x14ac:dyDescent="0.35">
      <c r="A17" s="21" t="s">
        <v>90</v>
      </c>
      <c r="B17" s="18">
        <f>B18*B14</f>
        <v>45.662100456621005</v>
      </c>
      <c r="G17" s="17"/>
      <c r="H17" s="39">
        <v>110</v>
      </c>
      <c r="I17" s="40">
        <f t="shared" si="1"/>
        <v>1.2557077625570776E-2</v>
      </c>
      <c r="J17" s="39">
        <f t="shared" si="2"/>
        <v>110</v>
      </c>
      <c r="K17" s="40">
        <f t="shared" si="3"/>
        <v>1.2557077625570776E-2</v>
      </c>
      <c r="L17" s="39">
        <f t="shared" si="0"/>
        <v>0.76756785345802336</v>
      </c>
      <c r="M17" s="39">
        <f t="shared" si="4"/>
        <v>0.28470000000000001</v>
      </c>
      <c r="N17" s="39">
        <f t="shared" si="5"/>
        <v>0.28470000000000001</v>
      </c>
      <c r="O17" s="39">
        <f t="shared" si="6"/>
        <v>0.56940000000000002</v>
      </c>
      <c r="P17" s="39">
        <f t="shared" si="7"/>
        <v>0.56940000000000002</v>
      </c>
    </row>
    <row r="18" spans="1:16" ht="18" x14ac:dyDescent="0.35">
      <c r="A18" s="22" t="s">
        <v>91</v>
      </c>
      <c r="B18" s="18">
        <f>B13/B15</f>
        <v>11.415525114155251</v>
      </c>
      <c r="D18" s="25" t="s">
        <v>99</v>
      </c>
      <c r="E18" s="30">
        <v>13</v>
      </c>
      <c r="G18" s="17"/>
      <c r="H18" s="39">
        <v>120</v>
      </c>
      <c r="I18" s="40">
        <f t="shared" si="1"/>
        <v>1.3698630136986301E-2</v>
      </c>
      <c r="J18" s="39">
        <f t="shared" si="2"/>
        <v>120</v>
      </c>
      <c r="K18" s="40">
        <f t="shared" si="3"/>
        <v>1.3698630136986301E-2</v>
      </c>
      <c r="L18" s="39">
        <f t="shared" si="0"/>
        <v>0.76072772440536274</v>
      </c>
      <c r="M18" s="39">
        <f t="shared" si="4"/>
        <v>0.28470000000000001</v>
      </c>
      <c r="N18" s="39">
        <f t="shared" si="5"/>
        <v>0.28470000000000001</v>
      </c>
      <c r="O18" s="39">
        <f t="shared" si="6"/>
        <v>0.56940000000000002</v>
      </c>
      <c r="P18" s="39">
        <f t="shared" si="7"/>
        <v>0.56940000000000002</v>
      </c>
    </row>
    <row r="19" spans="1:16" x14ac:dyDescent="0.25">
      <c r="G19" s="17"/>
      <c r="H19" s="39">
        <v>130</v>
      </c>
      <c r="I19" s="40">
        <f t="shared" si="1"/>
        <v>1.4840182648401826E-2</v>
      </c>
      <c r="J19" s="39">
        <f t="shared" si="2"/>
        <v>130</v>
      </c>
      <c r="K19" s="40">
        <f t="shared" si="3"/>
        <v>1.4840182648401826E-2</v>
      </c>
      <c r="L19" s="39">
        <f t="shared" si="0"/>
        <v>0.75425779618124222</v>
      </c>
      <c r="M19" s="39">
        <f t="shared" si="4"/>
        <v>0.28470000000000001</v>
      </c>
      <c r="N19" s="39">
        <f t="shared" si="5"/>
        <v>0.28470000000000001</v>
      </c>
      <c r="O19" s="39">
        <f t="shared" si="6"/>
        <v>0.56940000000000002</v>
      </c>
      <c r="P19" s="39">
        <f t="shared" si="7"/>
        <v>0.56940000000000002</v>
      </c>
    </row>
    <row r="20" spans="1:16" x14ac:dyDescent="0.25">
      <c r="G20" s="17"/>
      <c r="H20" s="39">
        <v>140</v>
      </c>
      <c r="I20" s="40">
        <f t="shared" si="1"/>
        <v>1.5981735159817351E-2</v>
      </c>
      <c r="J20" s="39">
        <f t="shared" si="2"/>
        <v>140</v>
      </c>
      <c r="K20" s="40">
        <f t="shared" si="3"/>
        <v>1.5981735159817351E-2</v>
      </c>
      <c r="L20" s="39">
        <f t="shared" si="0"/>
        <v>0.7481117109324551</v>
      </c>
      <c r="M20" s="39">
        <f t="shared" si="4"/>
        <v>0.28470000000000001</v>
      </c>
      <c r="N20" s="39">
        <f t="shared" si="5"/>
        <v>0.28470000000000001</v>
      </c>
      <c r="O20" s="39">
        <f t="shared" si="6"/>
        <v>0.56940000000000002</v>
      </c>
      <c r="P20" s="39">
        <f t="shared" si="7"/>
        <v>0.56940000000000002</v>
      </c>
    </row>
    <row r="21" spans="1:16" x14ac:dyDescent="0.25">
      <c r="G21" s="17"/>
      <c r="H21" s="39">
        <v>150</v>
      </c>
      <c r="I21" s="40">
        <f t="shared" si="1"/>
        <v>1.7123287671232876E-2</v>
      </c>
      <c r="J21" s="39">
        <f t="shared" si="2"/>
        <v>150</v>
      </c>
      <c r="K21" s="40">
        <f t="shared" si="3"/>
        <v>1.7123287671232876E-2</v>
      </c>
      <c r="L21" s="39">
        <f t="shared" si="0"/>
        <v>0.74225175454802206</v>
      </c>
      <c r="M21" s="39">
        <f t="shared" si="4"/>
        <v>0.28470000000000001</v>
      </c>
      <c r="N21" s="39">
        <f t="shared" si="5"/>
        <v>0.28470000000000001</v>
      </c>
      <c r="O21" s="39">
        <f t="shared" si="6"/>
        <v>0.56940000000000002</v>
      </c>
      <c r="P21" s="39">
        <f t="shared" si="7"/>
        <v>0.56940000000000002</v>
      </c>
    </row>
    <row r="22" spans="1:16" x14ac:dyDescent="0.25">
      <c r="G22" s="17"/>
      <c r="H22" s="39">
        <v>160</v>
      </c>
      <c r="I22" s="40">
        <f t="shared" si="1"/>
        <v>1.8264840182648401E-2</v>
      </c>
      <c r="J22" s="39">
        <f t="shared" si="2"/>
        <v>160</v>
      </c>
      <c r="K22" s="40">
        <f t="shared" si="3"/>
        <v>1.8264840182648401E-2</v>
      </c>
      <c r="L22" s="39">
        <f t="shared" si="0"/>
        <v>0.73664678443634746</v>
      </c>
      <c r="M22" s="39">
        <f t="shared" si="4"/>
        <v>0.28470000000000001</v>
      </c>
      <c r="N22" s="39">
        <f t="shared" si="5"/>
        <v>0.28470000000000001</v>
      </c>
      <c r="O22" s="39">
        <f t="shared" si="6"/>
        <v>0.56940000000000002</v>
      </c>
      <c r="P22" s="39">
        <f t="shared" si="7"/>
        <v>0.56940000000000002</v>
      </c>
    </row>
    <row r="23" spans="1:16" x14ac:dyDescent="0.25">
      <c r="G23" s="17"/>
      <c r="H23" s="39">
        <v>170</v>
      </c>
      <c r="I23" s="40">
        <f t="shared" si="1"/>
        <v>1.9406392694063926E-2</v>
      </c>
      <c r="J23" s="39">
        <f t="shared" si="2"/>
        <v>170</v>
      </c>
      <c r="K23" s="40">
        <f t="shared" si="3"/>
        <v>1.9406392694063926E-2</v>
      </c>
      <c r="L23" s="39">
        <f t="shared" si="0"/>
        <v>0.73127075102206962</v>
      </c>
      <c r="M23" s="39">
        <f t="shared" si="4"/>
        <v>0.28470000000000001</v>
      </c>
      <c r="N23" s="39">
        <f t="shared" si="5"/>
        <v>0.28470000000000001</v>
      </c>
      <c r="O23" s="39">
        <f t="shared" si="6"/>
        <v>0.56940000000000002</v>
      </c>
      <c r="P23" s="39">
        <f t="shared" si="7"/>
        <v>0.56940000000000002</v>
      </c>
    </row>
    <row r="24" spans="1:16" x14ac:dyDescent="0.25">
      <c r="G24" s="17"/>
      <c r="H24" s="39">
        <v>180</v>
      </c>
      <c r="I24" s="40">
        <f t="shared" si="1"/>
        <v>2.0547945205479451E-2</v>
      </c>
      <c r="J24" s="39">
        <f t="shared" si="2"/>
        <v>180</v>
      </c>
      <c r="K24" s="40">
        <f t="shared" si="3"/>
        <v>2.0547945205479451E-2</v>
      </c>
      <c r="L24" s="39">
        <f t="shared" si="0"/>
        <v>0.7261016182786727</v>
      </c>
      <c r="M24" s="39">
        <f t="shared" si="4"/>
        <v>0.28470000000000001</v>
      </c>
      <c r="N24" s="39">
        <f t="shared" si="5"/>
        <v>0.28470000000000001</v>
      </c>
      <c r="O24" s="39">
        <f t="shared" si="6"/>
        <v>0.56940000000000002</v>
      </c>
      <c r="P24" s="39">
        <f t="shared" si="7"/>
        <v>0.56940000000000002</v>
      </c>
    </row>
    <row r="25" spans="1:16" x14ac:dyDescent="0.25">
      <c r="G25" s="17"/>
      <c r="H25" s="39">
        <v>190</v>
      </c>
      <c r="I25" s="40">
        <f t="shared" si="1"/>
        <v>2.1689497716894976E-2</v>
      </c>
      <c r="J25" s="39">
        <f t="shared" si="2"/>
        <v>190</v>
      </c>
      <c r="K25" s="40">
        <f t="shared" si="3"/>
        <v>2.1689497716894976E-2</v>
      </c>
      <c r="L25" s="39">
        <f t="shared" si="0"/>
        <v>0.72112055963152943</v>
      </c>
      <c r="M25" s="39">
        <f t="shared" si="4"/>
        <v>0.28470000000000001</v>
      </c>
      <c r="N25" s="39">
        <f t="shared" si="5"/>
        <v>0.28470000000000001</v>
      </c>
      <c r="O25" s="39">
        <f t="shared" si="6"/>
        <v>0.56940000000000002</v>
      </c>
      <c r="P25" s="39">
        <f t="shared" si="7"/>
        <v>0.56940000000000002</v>
      </c>
    </row>
    <row r="26" spans="1:16" x14ac:dyDescent="0.25">
      <c r="G26" s="17"/>
      <c r="H26" s="39">
        <v>200</v>
      </c>
      <c r="I26" s="40">
        <f t="shared" si="1"/>
        <v>2.2831050228310501E-2</v>
      </c>
      <c r="J26" s="39">
        <f t="shared" si="2"/>
        <v>200</v>
      </c>
      <c r="K26" s="40">
        <f t="shared" si="3"/>
        <v>2.2831050228310501E-2</v>
      </c>
      <c r="L26" s="39">
        <f t="shared" si="0"/>
        <v>0.71631134832911125</v>
      </c>
      <c r="M26" s="39">
        <f t="shared" si="4"/>
        <v>0.28470000000000001</v>
      </c>
      <c r="N26" s="39">
        <f t="shared" si="5"/>
        <v>0.28470000000000001</v>
      </c>
      <c r="O26" s="39">
        <f t="shared" si="6"/>
        <v>0.56940000000000002</v>
      </c>
      <c r="P26" s="39">
        <f t="shared" si="7"/>
        <v>0.56940000000000002</v>
      </c>
    </row>
    <row r="27" spans="1:16" x14ac:dyDescent="0.25">
      <c r="G27" s="17"/>
      <c r="H27" s="39">
        <v>210</v>
      </c>
      <c r="I27" s="40">
        <f t="shared" si="1"/>
        <v>2.3972602739726026E-2</v>
      </c>
      <c r="J27" s="39">
        <f t="shared" si="2"/>
        <v>210</v>
      </c>
      <c r="K27" s="40">
        <f t="shared" si="3"/>
        <v>2.3972602739726026E-2</v>
      </c>
      <c r="L27" s="39">
        <f t="shared" si="0"/>
        <v>0.71165988797199065</v>
      </c>
      <c r="M27" s="39">
        <f t="shared" si="4"/>
        <v>0.28470000000000001</v>
      </c>
      <c r="N27" s="39">
        <f t="shared" si="5"/>
        <v>0.28470000000000001</v>
      </c>
      <c r="O27" s="39">
        <f t="shared" si="6"/>
        <v>0.56940000000000002</v>
      </c>
      <c r="P27" s="39">
        <f t="shared" si="7"/>
        <v>0.56940000000000002</v>
      </c>
    </row>
    <row r="28" spans="1:16" x14ac:dyDescent="0.25">
      <c r="G28" s="17"/>
      <c r="H28" s="39">
        <v>220</v>
      </c>
      <c r="I28" s="40">
        <f t="shared" si="1"/>
        <v>2.5114155251141551E-2</v>
      </c>
      <c r="J28" s="39">
        <f t="shared" si="2"/>
        <v>220</v>
      </c>
      <c r="K28" s="40">
        <f t="shared" si="3"/>
        <v>2.5114155251141551E-2</v>
      </c>
      <c r="L28" s="39">
        <f t="shared" si="0"/>
        <v>0.7071538458995138</v>
      </c>
      <c r="M28" s="39">
        <f t="shared" si="4"/>
        <v>0.28470000000000001</v>
      </c>
      <c r="N28" s="39">
        <f t="shared" si="5"/>
        <v>0.28470000000000001</v>
      </c>
      <c r="O28" s="39">
        <f t="shared" si="6"/>
        <v>0.56940000000000002</v>
      </c>
      <c r="P28" s="39">
        <f t="shared" si="7"/>
        <v>0.56940000000000002</v>
      </c>
    </row>
    <row r="29" spans="1:16" x14ac:dyDescent="0.25">
      <c r="G29" s="17"/>
      <c r="H29" s="39">
        <v>230</v>
      </c>
      <c r="I29" s="40">
        <f t="shared" si="1"/>
        <v>2.6255707762557076E-2</v>
      </c>
      <c r="J29" s="39">
        <f t="shared" si="2"/>
        <v>230</v>
      </c>
      <c r="K29" s="40">
        <f t="shared" si="3"/>
        <v>2.6255707762557076E-2</v>
      </c>
      <c r="L29" s="39">
        <f t="shared" si="0"/>
        <v>0.70278236329105936</v>
      </c>
      <c r="M29" s="39">
        <f t="shared" si="4"/>
        <v>0.28470000000000001</v>
      </c>
      <c r="N29" s="39">
        <f t="shared" si="5"/>
        <v>0.28470000000000001</v>
      </c>
      <c r="O29" s="39">
        <f t="shared" si="6"/>
        <v>0.56940000000000002</v>
      </c>
      <c r="P29" s="39">
        <f t="shared" si="7"/>
        <v>0.56940000000000002</v>
      </c>
    </row>
    <row r="30" spans="1:16" x14ac:dyDescent="0.25">
      <c r="G30" s="17"/>
      <c r="H30" s="39">
        <v>240</v>
      </c>
      <c r="I30" s="40">
        <f t="shared" si="1"/>
        <v>2.7397260273972601E-2</v>
      </c>
      <c r="J30" s="39">
        <f t="shared" si="2"/>
        <v>240</v>
      </c>
      <c r="K30" s="40">
        <f t="shared" si="3"/>
        <v>2.7397260273972601E-2</v>
      </c>
      <c r="L30" s="39">
        <f t="shared" si="0"/>
        <v>0.6985358233220692</v>
      </c>
      <c r="M30" s="39">
        <f t="shared" si="4"/>
        <v>0.28470000000000001</v>
      </c>
      <c r="N30" s="39">
        <f t="shared" si="5"/>
        <v>0.28470000000000001</v>
      </c>
      <c r="O30" s="39">
        <f t="shared" si="6"/>
        <v>0.56940000000000002</v>
      </c>
      <c r="P30" s="39">
        <f t="shared" si="7"/>
        <v>0.56940000000000002</v>
      </c>
    </row>
    <row r="31" spans="1:16" x14ac:dyDescent="0.25">
      <c r="G31" s="17"/>
      <c r="H31" s="39">
        <v>250</v>
      </c>
      <c r="I31" s="40">
        <f t="shared" si="1"/>
        <v>2.8538812785388126E-2</v>
      </c>
      <c r="J31" s="39">
        <f t="shared" si="2"/>
        <v>250</v>
      </c>
      <c r="K31" s="40">
        <f t="shared" si="3"/>
        <v>2.8538812785388126E-2</v>
      </c>
      <c r="L31" s="39">
        <f t="shared" si="0"/>
        <v>0.69440566383593283</v>
      </c>
      <c r="M31" s="39">
        <f t="shared" si="4"/>
        <v>0.28470000000000001</v>
      </c>
      <c r="N31" s="39">
        <f t="shared" si="5"/>
        <v>0.28470000000000001</v>
      </c>
      <c r="O31" s="39">
        <f t="shared" si="6"/>
        <v>0.56940000000000002</v>
      </c>
      <c r="P31" s="39">
        <f t="shared" si="7"/>
        <v>0.56940000000000002</v>
      </c>
    </row>
    <row r="32" spans="1:16" x14ac:dyDescent="0.25">
      <c r="G32" s="17"/>
      <c r="H32" s="39">
        <v>260</v>
      </c>
      <c r="I32" s="40">
        <f t="shared" si="1"/>
        <v>2.9680365296803651E-2</v>
      </c>
      <c r="J32" s="39">
        <f t="shared" si="2"/>
        <v>260</v>
      </c>
      <c r="K32" s="40">
        <f t="shared" si="3"/>
        <v>2.9680365296803651E-2</v>
      </c>
      <c r="L32" s="39">
        <f t="shared" si="0"/>
        <v>0.69038422456119086</v>
      </c>
      <c r="M32" s="39">
        <f t="shared" si="4"/>
        <v>0.28470000000000001</v>
      </c>
      <c r="N32" s="39">
        <f t="shared" si="5"/>
        <v>0.28470000000000001</v>
      </c>
      <c r="O32" s="39">
        <f t="shared" si="6"/>
        <v>0.56940000000000002</v>
      </c>
      <c r="P32" s="39">
        <f t="shared" si="7"/>
        <v>0.56940000000000002</v>
      </c>
    </row>
    <row r="33" spans="1:16" x14ac:dyDescent="0.25">
      <c r="G33" s="17"/>
      <c r="H33" s="39">
        <v>270</v>
      </c>
      <c r="I33" s="40">
        <f t="shared" si="1"/>
        <v>3.0821917808219176E-2</v>
      </c>
      <c r="J33" s="39">
        <f t="shared" si="2"/>
        <v>270</v>
      </c>
      <c r="K33" s="40">
        <f t="shared" si="3"/>
        <v>3.0821917808219176E-2</v>
      </c>
      <c r="L33" s="39">
        <f t="shared" si="0"/>
        <v>0.6864646214312875</v>
      </c>
      <c r="M33" s="39">
        <f t="shared" si="4"/>
        <v>0.28470000000000001</v>
      </c>
      <c r="N33" s="39">
        <f t="shared" si="5"/>
        <v>0.28470000000000001</v>
      </c>
      <c r="O33" s="39">
        <f t="shared" si="6"/>
        <v>0.56940000000000002</v>
      </c>
      <c r="P33" s="39">
        <f t="shared" si="7"/>
        <v>0.56940000000000002</v>
      </c>
    </row>
    <row r="34" spans="1:16" x14ac:dyDescent="0.25">
      <c r="A34" s="35" t="s">
        <v>58</v>
      </c>
      <c r="B34" s="36"/>
      <c r="C34" s="36"/>
      <c r="D34" s="36"/>
      <c r="E34" s="36"/>
      <c r="F34" s="36"/>
      <c r="G34" s="17"/>
      <c r="H34" s="39">
        <v>280</v>
      </c>
      <c r="I34" s="40">
        <f t="shared" si="1"/>
        <v>3.1963470319634701E-2</v>
      </c>
      <c r="J34" s="39">
        <f t="shared" si="2"/>
        <v>280</v>
      </c>
      <c r="K34" s="40">
        <f t="shared" si="3"/>
        <v>3.1963470319634701E-2</v>
      </c>
      <c r="L34" s="39">
        <f t="shared" si="0"/>
        <v>0.68264064238179556</v>
      </c>
      <c r="M34" s="39">
        <f t="shared" si="4"/>
        <v>0.28470000000000001</v>
      </c>
      <c r="N34" s="39">
        <f t="shared" si="5"/>
        <v>0.28470000000000001</v>
      </c>
      <c r="O34" s="39">
        <f t="shared" si="6"/>
        <v>0.56940000000000002</v>
      </c>
      <c r="P34" s="39">
        <f t="shared" si="7"/>
        <v>0.56940000000000002</v>
      </c>
    </row>
    <row r="35" spans="1:16" x14ac:dyDescent="0.25">
      <c r="A35" s="35" t="s">
        <v>59</v>
      </c>
      <c r="B35" s="36"/>
      <c r="C35" s="36"/>
      <c r="D35" s="36"/>
      <c r="E35" s="36"/>
      <c r="F35" s="36"/>
      <c r="G35" s="17"/>
      <c r="H35" s="39">
        <v>290</v>
      </c>
      <c r="I35" s="40">
        <f t="shared" si="1"/>
        <v>3.3105022831050226E-2</v>
      </c>
      <c r="J35" s="39">
        <f t="shared" si="2"/>
        <v>290</v>
      </c>
      <c r="K35" s="40">
        <f t="shared" si="3"/>
        <v>3.3105022831050226E-2</v>
      </c>
      <c r="L35" s="39">
        <f t="shared" si="0"/>
        <v>0.67890666032518754</v>
      </c>
      <c r="M35" s="39">
        <f t="shared" si="4"/>
        <v>0.28470000000000001</v>
      </c>
      <c r="N35" s="39">
        <f t="shared" si="5"/>
        <v>0.28470000000000001</v>
      </c>
      <c r="O35" s="39">
        <f t="shared" si="6"/>
        <v>0.56940000000000002</v>
      </c>
      <c r="P35" s="39">
        <f t="shared" si="7"/>
        <v>0.56940000000000002</v>
      </c>
    </row>
    <row r="36" spans="1:16" ht="18" x14ac:dyDescent="0.25">
      <c r="A36" s="35" t="s">
        <v>81</v>
      </c>
      <c r="B36" s="36"/>
      <c r="C36" s="36"/>
      <c r="D36" s="36"/>
      <c r="E36" s="36"/>
      <c r="F36" s="36"/>
      <c r="G36" s="17"/>
      <c r="H36" s="39">
        <v>300</v>
      </c>
      <c r="I36" s="40">
        <f t="shared" si="1"/>
        <v>3.4246575342465752E-2</v>
      </c>
      <c r="J36" s="39">
        <f t="shared" si="2"/>
        <v>300</v>
      </c>
      <c r="K36" s="40">
        <f t="shared" si="3"/>
        <v>3.4246575342465752E-2</v>
      </c>
      <c r="L36" s="39">
        <f t="shared" si="0"/>
        <v>0.67525755998158254</v>
      </c>
      <c r="M36" s="39">
        <f t="shared" si="4"/>
        <v>0.28470000000000001</v>
      </c>
      <c r="N36" s="39">
        <f t="shared" si="5"/>
        <v>0.28470000000000001</v>
      </c>
      <c r="O36" s="39">
        <f t="shared" si="6"/>
        <v>0.56940000000000002</v>
      </c>
      <c r="P36" s="39">
        <f t="shared" si="7"/>
        <v>0.56940000000000002</v>
      </c>
    </row>
    <row r="37" spans="1:16" ht="18" x14ac:dyDescent="0.25">
      <c r="A37" s="35" t="s">
        <v>82</v>
      </c>
      <c r="B37" s="36"/>
      <c r="C37" s="36"/>
      <c r="D37" s="36"/>
      <c r="E37" s="36"/>
      <c r="F37" s="36"/>
      <c r="G37" s="17"/>
      <c r="H37" s="39">
        <v>310</v>
      </c>
      <c r="I37" s="40">
        <f t="shared" si="1"/>
        <v>3.5388127853881277E-2</v>
      </c>
      <c r="J37" s="39">
        <f t="shared" si="2"/>
        <v>310</v>
      </c>
      <c r="K37" s="40">
        <f t="shared" si="3"/>
        <v>3.5388127853881277E-2</v>
      </c>
      <c r="L37" s="39">
        <f t="shared" si="0"/>
        <v>0.67168867597467852</v>
      </c>
      <c r="M37" s="39">
        <f t="shared" si="4"/>
        <v>0.28470000000000001</v>
      </c>
      <c r="N37" s="39">
        <f t="shared" si="5"/>
        <v>0.28470000000000001</v>
      </c>
      <c r="O37" s="39">
        <f t="shared" si="6"/>
        <v>0.56940000000000002</v>
      </c>
      <c r="P37" s="39">
        <f t="shared" si="7"/>
        <v>0.56940000000000002</v>
      </c>
    </row>
    <row r="38" spans="1:16" ht="18" x14ac:dyDescent="0.25">
      <c r="A38" s="35" t="s">
        <v>83</v>
      </c>
      <c r="B38" s="36"/>
      <c r="C38" s="36"/>
      <c r="D38" s="36"/>
      <c r="E38" s="36"/>
      <c r="F38" s="36"/>
      <c r="G38" s="17"/>
      <c r="H38" s="39">
        <v>320</v>
      </c>
      <c r="I38" s="40">
        <f t="shared" si="1"/>
        <v>3.6529680365296802E-2</v>
      </c>
      <c r="J38" s="39">
        <f t="shared" si="2"/>
        <v>320</v>
      </c>
      <c r="K38" s="40">
        <f t="shared" si="3"/>
        <v>3.6529680365296802E-2</v>
      </c>
      <c r="L38" s="39">
        <f t="shared" si="0"/>
        <v>0.66819574015385197</v>
      </c>
      <c r="M38" s="39">
        <f t="shared" si="4"/>
        <v>0.28470000000000001</v>
      </c>
      <c r="N38" s="39">
        <f t="shared" si="5"/>
        <v>0.28470000000000001</v>
      </c>
      <c r="O38" s="39">
        <f t="shared" si="6"/>
        <v>0.56940000000000002</v>
      </c>
      <c r="P38" s="39">
        <f t="shared" si="7"/>
        <v>0.56940000000000002</v>
      </c>
    </row>
    <row r="39" spans="1:16" x14ac:dyDescent="0.25">
      <c r="A39" s="35" t="s">
        <v>84</v>
      </c>
      <c r="B39" s="36"/>
      <c r="C39" s="36"/>
      <c r="D39" s="36"/>
      <c r="E39" s="36"/>
      <c r="F39" s="36"/>
      <c r="G39" s="17"/>
      <c r="H39" s="39">
        <v>330</v>
      </c>
      <c r="I39" s="40">
        <f t="shared" si="1"/>
        <v>3.7671232876712327E-2</v>
      </c>
      <c r="J39" s="39">
        <f t="shared" si="2"/>
        <v>330</v>
      </c>
      <c r="K39" s="40">
        <f t="shared" si="3"/>
        <v>3.7671232876712327E-2</v>
      </c>
      <c r="L39" s="39">
        <f t="shared" si="0"/>
        <v>0.66477483652420555</v>
      </c>
      <c r="M39" s="39">
        <f t="shared" si="4"/>
        <v>0.28470000000000001</v>
      </c>
      <c r="N39" s="39">
        <f t="shared" si="5"/>
        <v>0.28470000000000001</v>
      </c>
      <c r="O39" s="39">
        <f t="shared" si="6"/>
        <v>0.56940000000000002</v>
      </c>
      <c r="P39" s="39">
        <f t="shared" si="7"/>
        <v>0.56940000000000002</v>
      </c>
    </row>
    <row r="40" spans="1:16" x14ac:dyDescent="0.25">
      <c r="A40" s="35" t="s">
        <v>57</v>
      </c>
      <c r="B40" s="36"/>
      <c r="C40" s="36"/>
      <c r="D40" s="36"/>
      <c r="E40" s="36"/>
      <c r="F40" s="36"/>
      <c r="G40" s="17"/>
      <c r="H40" s="39">
        <v>340</v>
      </c>
      <c r="I40" s="40">
        <f t="shared" si="1"/>
        <v>3.8812785388127852E-2</v>
      </c>
      <c r="J40" s="39">
        <f t="shared" si="2"/>
        <v>340</v>
      </c>
      <c r="K40" s="40">
        <f t="shared" si="3"/>
        <v>3.8812785388127852E-2</v>
      </c>
      <c r="L40" s="39">
        <f t="shared" si="0"/>
        <v>0.6614223624902652</v>
      </c>
      <c r="M40" s="39">
        <f t="shared" si="4"/>
        <v>0.28470000000000001</v>
      </c>
      <c r="N40" s="39">
        <f t="shared" si="5"/>
        <v>0.28470000000000001</v>
      </c>
      <c r="O40" s="39">
        <f t="shared" si="6"/>
        <v>0.56940000000000002</v>
      </c>
      <c r="P40" s="39">
        <f t="shared" si="7"/>
        <v>0.56940000000000002</v>
      </c>
    </row>
    <row r="41" spans="1:16" x14ac:dyDescent="0.25">
      <c r="A41" s="37" t="s">
        <v>67</v>
      </c>
      <c r="B41" s="36"/>
      <c r="C41" s="36"/>
      <c r="D41" s="36"/>
      <c r="E41" s="36"/>
      <c r="F41" s="36"/>
      <c r="G41" s="17"/>
      <c r="H41" s="39">
        <v>350</v>
      </c>
      <c r="I41" s="40">
        <f t="shared" si="1"/>
        <v>3.9954337899543377E-2</v>
      </c>
      <c r="J41" s="39">
        <f t="shared" si="2"/>
        <v>350</v>
      </c>
      <c r="K41" s="40">
        <f t="shared" si="3"/>
        <v>3.9954337899543377E-2</v>
      </c>
      <c r="L41" s="39">
        <f t="shared" si="0"/>
        <v>0.65813499537055298</v>
      </c>
      <c r="M41" s="39">
        <f t="shared" si="4"/>
        <v>0.28470000000000001</v>
      </c>
      <c r="N41" s="39">
        <f t="shared" si="5"/>
        <v>0.28470000000000001</v>
      </c>
      <c r="O41" s="39">
        <f t="shared" si="6"/>
        <v>0.56940000000000002</v>
      </c>
      <c r="P41" s="39">
        <f t="shared" si="7"/>
        <v>0.56940000000000002</v>
      </c>
    </row>
    <row r="42" spans="1:16" x14ac:dyDescent="0.25">
      <c r="A42" s="37" t="s">
        <v>68</v>
      </c>
      <c r="B42" s="36"/>
      <c r="C42" s="36"/>
      <c r="D42" s="36"/>
      <c r="E42" s="36"/>
      <c r="F42" s="36"/>
      <c r="G42" s="17"/>
      <c r="H42" s="39">
        <v>360</v>
      </c>
      <c r="I42" s="40">
        <f t="shared" si="1"/>
        <v>4.1095890410958902E-2</v>
      </c>
      <c r="J42" s="39">
        <f t="shared" si="2"/>
        <v>360</v>
      </c>
      <c r="K42" s="40">
        <f t="shared" si="3"/>
        <v>4.1095890410958902E-2</v>
      </c>
      <c r="L42" s="39">
        <f t="shared" si="0"/>
        <v>0.6549096633371585</v>
      </c>
      <c r="M42" s="39">
        <f t="shared" si="4"/>
        <v>0.28470000000000001</v>
      </c>
      <c r="N42" s="39">
        <f t="shared" si="5"/>
        <v>0.28470000000000001</v>
      </c>
      <c r="O42" s="39">
        <f t="shared" si="6"/>
        <v>0.56940000000000002</v>
      </c>
      <c r="P42" s="39">
        <f t="shared" si="7"/>
        <v>0.56940000000000002</v>
      </c>
    </row>
    <row r="43" spans="1:16" x14ac:dyDescent="0.25">
      <c r="A43" s="37" t="s">
        <v>70</v>
      </c>
      <c r="B43" s="36"/>
      <c r="C43" s="36"/>
      <c r="D43" s="36"/>
      <c r="E43" s="36"/>
      <c r="F43" s="36"/>
      <c r="G43" s="17"/>
      <c r="H43" s="39">
        <v>370</v>
      </c>
      <c r="I43" s="40">
        <f t="shared" si="1"/>
        <v>4.2237442922374427E-2</v>
      </c>
      <c r="J43" s="39">
        <f t="shared" si="2"/>
        <v>370</v>
      </c>
      <c r="K43" s="40">
        <f t="shared" si="3"/>
        <v>4.2237442922374427E-2</v>
      </c>
      <c r="L43" s="39">
        <f t="shared" si="0"/>
        <v>0.65174352008974989</v>
      </c>
      <c r="M43" s="39">
        <f t="shared" si="4"/>
        <v>0.28470000000000001</v>
      </c>
      <c r="N43" s="39">
        <f t="shared" si="5"/>
        <v>0.28470000000000001</v>
      </c>
      <c r="O43" s="39">
        <f t="shared" si="6"/>
        <v>0.56940000000000002</v>
      </c>
      <c r="P43" s="39">
        <f t="shared" si="7"/>
        <v>0.56940000000000002</v>
      </c>
    </row>
    <row r="44" spans="1:16" x14ac:dyDescent="0.25">
      <c r="A44" s="1" t="s">
        <v>69</v>
      </c>
      <c r="B44" s="36"/>
      <c r="C44" s="36"/>
      <c r="D44" s="36"/>
      <c r="E44" s="36"/>
      <c r="F44" s="36"/>
      <c r="G44" s="17"/>
      <c r="H44" s="39">
        <v>380</v>
      </c>
      <c r="I44" s="40">
        <f t="shared" si="1"/>
        <v>4.3378995433789952E-2</v>
      </c>
      <c r="J44" s="39">
        <f t="shared" si="2"/>
        <v>380</v>
      </c>
      <c r="K44" s="40">
        <f t="shared" si="3"/>
        <v>4.3378995433789952E-2</v>
      </c>
      <c r="L44" s="39">
        <f t="shared" si="0"/>
        <v>0.64863392269686193</v>
      </c>
      <c r="M44" s="39">
        <f t="shared" si="4"/>
        <v>0.28470000000000001</v>
      </c>
      <c r="N44" s="39">
        <f t="shared" si="5"/>
        <v>0.28470000000000001</v>
      </c>
      <c r="O44" s="39">
        <f t="shared" si="6"/>
        <v>0.56940000000000002</v>
      </c>
      <c r="P44" s="39">
        <f t="shared" si="7"/>
        <v>0.56940000000000002</v>
      </c>
    </row>
    <row r="45" spans="1:16" ht="10.5" customHeight="1" x14ac:dyDescent="0.25">
      <c r="A45" s="1"/>
      <c r="B45" s="36"/>
      <c r="C45" s="36"/>
      <c r="D45" s="36"/>
      <c r="E45" s="36"/>
      <c r="F45" s="36"/>
      <c r="G45" s="17"/>
      <c r="H45" s="39">
        <v>390</v>
      </c>
      <c r="I45" s="40">
        <f t="shared" si="1"/>
        <v>4.4520547945205477E-2</v>
      </c>
      <c r="J45" s="39">
        <f t="shared" si="2"/>
        <v>390</v>
      </c>
      <c r="K45" s="40">
        <f t="shared" si="3"/>
        <v>4.4520547945205477E-2</v>
      </c>
      <c r="L45" s="39">
        <f t="shared" si="0"/>
        <v>0.64557841213600109</v>
      </c>
      <c r="M45" s="39">
        <f t="shared" si="4"/>
        <v>0.28470000000000001</v>
      </c>
      <c r="N45" s="39">
        <f t="shared" si="5"/>
        <v>0.28470000000000001</v>
      </c>
      <c r="O45" s="39">
        <f t="shared" si="6"/>
        <v>0.56940000000000002</v>
      </c>
      <c r="P45" s="39">
        <f t="shared" si="7"/>
        <v>0.56940000000000002</v>
      </c>
    </row>
    <row r="46" spans="1:16" ht="15.75" customHeight="1" x14ac:dyDescent="0.25">
      <c r="A46" s="684" t="s">
        <v>153</v>
      </c>
      <c r="B46" s="684"/>
      <c r="C46" s="684"/>
      <c r="D46" s="684"/>
      <c r="E46" s="684"/>
      <c r="F46" s="684"/>
      <c r="G46" s="17"/>
      <c r="H46" s="39">
        <v>400</v>
      </c>
      <c r="I46" s="40">
        <f t="shared" si="1"/>
        <v>4.5662100456621002E-2</v>
      </c>
      <c r="J46" s="39">
        <f t="shared" si="2"/>
        <v>400</v>
      </c>
      <c r="K46" s="40">
        <f t="shared" si="3"/>
        <v>4.5662100456621002E-2</v>
      </c>
      <c r="L46" s="39">
        <f t="shared" si="0"/>
        <v>0.64257469614355278</v>
      </c>
      <c r="M46" s="39">
        <f t="shared" si="4"/>
        <v>0.28470000000000001</v>
      </c>
      <c r="N46" s="39">
        <f t="shared" si="5"/>
        <v>0.28470000000000001</v>
      </c>
      <c r="O46" s="39">
        <f t="shared" si="6"/>
        <v>0.56940000000000002</v>
      </c>
      <c r="P46" s="39">
        <f t="shared" si="7"/>
        <v>0.56940000000000002</v>
      </c>
    </row>
    <row r="47" spans="1:16" x14ac:dyDescent="0.25">
      <c r="A47" s="684"/>
      <c r="B47" s="684"/>
      <c r="C47" s="684"/>
      <c r="D47" s="684"/>
      <c r="E47" s="684"/>
      <c r="F47" s="684"/>
      <c r="G47" s="17"/>
      <c r="H47" s="39">
        <v>410</v>
      </c>
      <c r="I47" s="40">
        <f t="shared" si="1"/>
        <v>4.6803652968036527E-2</v>
      </c>
      <c r="J47" s="39">
        <f t="shared" si="2"/>
        <v>410</v>
      </c>
      <c r="K47" s="40">
        <f t="shared" si="3"/>
        <v>4.6803652968036527E-2</v>
      </c>
      <c r="L47" s="39">
        <f t="shared" si="0"/>
        <v>0.63962063404981317</v>
      </c>
      <c r="M47" s="39">
        <f t="shared" si="4"/>
        <v>0.28470000000000001</v>
      </c>
      <c r="N47" s="39">
        <f t="shared" si="5"/>
        <v>0.28470000000000001</v>
      </c>
      <c r="O47" s="39">
        <f t="shared" si="6"/>
        <v>0.56940000000000002</v>
      </c>
      <c r="P47" s="39">
        <f t="shared" si="7"/>
        <v>0.56940000000000002</v>
      </c>
    </row>
    <row r="48" spans="1:16" ht="18.75" customHeight="1" x14ac:dyDescent="0.25">
      <c r="A48" s="684"/>
      <c r="B48" s="684"/>
      <c r="C48" s="684"/>
      <c r="D48" s="684"/>
      <c r="E48" s="684"/>
      <c r="F48" s="684"/>
      <c r="G48" s="17"/>
      <c r="H48" s="39">
        <v>420</v>
      </c>
      <c r="I48" s="40">
        <f t="shared" si="1"/>
        <v>4.7945205479452052E-2</v>
      </c>
      <c r="J48" s="39">
        <f t="shared" si="2"/>
        <v>420</v>
      </c>
      <c r="K48" s="40">
        <f t="shared" si="3"/>
        <v>4.7945205479452052E-2</v>
      </c>
      <c r="L48" s="39">
        <f t="shared" si="0"/>
        <v>0.63671422332686511</v>
      </c>
      <c r="M48" s="39">
        <f t="shared" si="4"/>
        <v>0.28470000000000001</v>
      </c>
      <c r="N48" s="39">
        <f t="shared" si="5"/>
        <v>0.28470000000000001</v>
      </c>
      <c r="O48" s="39">
        <f t="shared" si="6"/>
        <v>0.56940000000000002</v>
      </c>
      <c r="P48" s="39">
        <f t="shared" si="7"/>
        <v>0.56940000000000002</v>
      </c>
    </row>
    <row r="49" spans="1:16" x14ac:dyDescent="0.25">
      <c r="A49" t="s">
        <v>72</v>
      </c>
      <c r="G49" s="17"/>
      <c r="H49" s="39">
        <v>430</v>
      </c>
      <c r="I49" s="40">
        <f t="shared" si="1"/>
        <v>4.9086757990867577E-2</v>
      </c>
      <c r="J49" s="39">
        <f t="shared" si="2"/>
        <v>430</v>
      </c>
      <c r="K49" s="40">
        <f t="shared" si="3"/>
        <v>4.9086757990867577E-2</v>
      </c>
      <c r="L49" s="39">
        <f t="shared" si="0"/>
        <v>0.63385358761991839</v>
      </c>
      <c r="M49" s="39">
        <f t="shared" si="4"/>
        <v>0.28470000000000001</v>
      </c>
      <c r="N49" s="39">
        <f t="shared" si="5"/>
        <v>0.28470000000000001</v>
      </c>
      <c r="O49" s="39">
        <f t="shared" si="6"/>
        <v>0.56940000000000002</v>
      </c>
      <c r="P49" s="39">
        <f t="shared" si="7"/>
        <v>0.56940000000000002</v>
      </c>
    </row>
    <row r="50" spans="1:16" ht="15.75" customHeight="1" x14ac:dyDescent="0.25">
      <c r="G50" s="17"/>
      <c r="H50" s="39">
        <v>440</v>
      </c>
      <c r="I50" s="40">
        <f t="shared" si="1"/>
        <v>5.0228310502283102E-2</v>
      </c>
      <c r="J50" s="39">
        <f t="shared" si="2"/>
        <v>440</v>
      </c>
      <c r="K50" s="40">
        <f t="shared" si="3"/>
        <v>5.0228310502283102E-2</v>
      </c>
      <c r="L50" s="39">
        <f t="shared" si="0"/>
        <v>0.63103696606803961</v>
      </c>
      <c r="M50" s="39">
        <f t="shared" si="4"/>
        <v>0.28470000000000001</v>
      </c>
      <c r="N50" s="39">
        <f t="shared" si="5"/>
        <v>0.28470000000000001</v>
      </c>
      <c r="O50" s="39">
        <f t="shared" si="6"/>
        <v>0.56940000000000002</v>
      </c>
      <c r="P50" s="39">
        <f t="shared" si="7"/>
        <v>0.56940000000000002</v>
      </c>
    </row>
    <row r="51" spans="1:16" ht="15" customHeight="1" x14ac:dyDescent="0.25">
      <c r="G51" s="17"/>
      <c r="H51" s="39">
        <v>450</v>
      </c>
      <c r="I51" s="40">
        <f t="shared" si="1"/>
        <v>5.1369863013698627E-2</v>
      </c>
      <c r="J51" s="39">
        <f t="shared" si="2"/>
        <v>450</v>
      </c>
      <c r="K51" s="40">
        <f t="shared" si="3"/>
        <v>5.1369863013698627E-2</v>
      </c>
      <c r="L51" s="39">
        <f t="shared" si="0"/>
        <v>0.62826270374939641</v>
      </c>
      <c r="M51" s="39">
        <f t="shared" si="4"/>
        <v>0.28470000000000001</v>
      </c>
      <c r="N51" s="39">
        <f t="shared" si="5"/>
        <v>0.28470000000000001</v>
      </c>
      <c r="O51" s="39">
        <f t="shared" si="6"/>
        <v>0.56940000000000002</v>
      </c>
      <c r="P51" s="39">
        <f t="shared" si="7"/>
        <v>0.56940000000000002</v>
      </c>
    </row>
    <row r="52" spans="1:16" x14ac:dyDescent="0.25">
      <c r="G52" s="17"/>
      <c r="H52" s="39">
        <v>460</v>
      </c>
      <c r="I52" s="40">
        <f t="shared" si="1"/>
        <v>5.2511415525114152E-2</v>
      </c>
      <c r="J52" s="39">
        <f t="shared" si="2"/>
        <v>460</v>
      </c>
      <c r="K52" s="40">
        <f t="shared" si="3"/>
        <v>5.2511415525114152E-2</v>
      </c>
      <c r="L52" s="39">
        <f t="shared" si="0"/>
        <v>0.62552924311039859</v>
      </c>
      <c r="M52" s="39">
        <f t="shared" si="4"/>
        <v>0.28470000000000001</v>
      </c>
      <c r="N52" s="39">
        <f t="shared" si="5"/>
        <v>0.28470000000000001</v>
      </c>
      <c r="O52" s="39">
        <f t="shared" si="6"/>
        <v>0.56940000000000002</v>
      </c>
      <c r="P52" s="39">
        <f t="shared" si="7"/>
        <v>0.56940000000000002</v>
      </c>
    </row>
    <row r="53" spans="1:16" x14ac:dyDescent="0.25">
      <c r="G53" s="17"/>
      <c r="H53" s="39">
        <v>470</v>
      </c>
      <c r="I53" s="40">
        <f t="shared" si="1"/>
        <v>5.3652968036529677E-2</v>
      </c>
      <c r="J53" s="39">
        <f t="shared" si="2"/>
        <v>470</v>
      </c>
      <c r="K53" s="40">
        <f t="shared" si="3"/>
        <v>5.3652968036529677E-2</v>
      </c>
      <c r="L53" s="39">
        <f t="shared" si="0"/>
        <v>0.62283511625835719</v>
      </c>
      <c r="M53" s="39">
        <f t="shared" si="4"/>
        <v>0.28470000000000001</v>
      </c>
      <c r="N53" s="39">
        <f t="shared" si="5"/>
        <v>0.28470000000000001</v>
      </c>
      <c r="O53" s="39">
        <f t="shared" si="6"/>
        <v>0.56940000000000002</v>
      </c>
      <c r="P53" s="39">
        <f t="shared" si="7"/>
        <v>0.56940000000000002</v>
      </c>
    </row>
    <row r="54" spans="1:16" x14ac:dyDescent="0.25">
      <c r="A54" t="s">
        <v>76</v>
      </c>
      <c r="G54" s="17"/>
      <c r="H54" s="39">
        <v>480</v>
      </c>
      <c r="I54" s="40">
        <f t="shared" si="1"/>
        <v>5.4794520547945202E-2</v>
      </c>
      <c r="J54" s="39">
        <f t="shared" si="2"/>
        <v>480</v>
      </c>
      <c r="K54" s="40">
        <f t="shared" si="3"/>
        <v>5.4794520547945202E-2</v>
      </c>
      <c r="L54" s="39">
        <f t="shared" si="0"/>
        <v>0.62017893801424784</v>
      </c>
      <c r="M54" s="39">
        <f t="shared" si="4"/>
        <v>0.28470000000000001</v>
      </c>
      <c r="N54" s="39">
        <f t="shared" si="5"/>
        <v>0.28470000000000001</v>
      </c>
      <c r="O54" s="39">
        <f t="shared" si="6"/>
        <v>0.56940000000000002</v>
      </c>
      <c r="P54" s="39">
        <f t="shared" si="7"/>
        <v>0.56940000000000002</v>
      </c>
    </row>
    <row r="55" spans="1:16" x14ac:dyDescent="0.25">
      <c r="A55" s="17"/>
      <c r="B55" s="17"/>
      <c r="C55" s="17"/>
      <c r="D55" s="17"/>
      <c r="E55" s="17"/>
      <c r="F55" s="17"/>
      <c r="G55" s="17"/>
      <c r="H55" s="39">
        <v>490</v>
      </c>
      <c r="I55" s="40">
        <f t="shared" si="1"/>
        <v>5.5936073059360727E-2</v>
      </c>
      <c r="J55" s="39">
        <f t="shared" si="2"/>
        <v>490</v>
      </c>
      <c r="K55" s="40">
        <f t="shared" si="3"/>
        <v>5.5936073059360727E-2</v>
      </c>
      <c r="L55" s="39">
        <f t="shared" si="0"/>
        <v>0.61755939963643214</v>
      </c>
      <c r="M55" s="39">
        <f t="shared" si="4"/>
        <v>0.28470000000000001</v>
      </c>
      <c r="N55" s="39">
        <f t="shared" si="5"/>
        <v>0.28470000000000001</v>
      </c>
      <c r="O55" s="39">
        <f t="shared" si="6"/>
        <v>0.56940000000000002</v>
      </c>
      <c r="P55" s="39">
        <f t="shared" si="7"/>
        <v>0.56940000000000002</v>
      </c>
    </row>
    <row r="56" spans="1:16" x14ac:dyDescent="0.25">
      <c r="A56" s="17"/>
      <c r="B56" s="17"/>
      <c r="C56" s="17"/>
      <c r="D56" s="17"/>
      <c r="E56" s="17"/>
      <c r="F56" s="17"/>
      <c r="G56" s="17"/>
      <c r="H56" s="39">
        <v>500</v>
      </c>
      <c r="I56" s="40">
        <f t="shared" si="1"/>
        <v>5.7077625570776253E-2</v>
      </c>
      <c r="J56" s="39">
        <f t="shared" si="2"/>
        <v>500</v>
      </c>
      <c r="K56" s="40">
        <f t="shared" si="3"/>
        <v>5.7077625570776253E-2</v>
      </c>
      <c r="L56" s="39">
        <f t="shared" si="0"/>
        <v>0.61497526313824169</v>
      </c>
      <c r="M56" s="39">
        <f t="shared" si="4"/>
        <v>0.28470000000000001</v>
      </c>
      <c r="N56" s="39">
        <f t="shared" si="5"/>
        <v>0.28470000000000001</v>
      </c>
      <c r="O56" s="39">
        <f t="shared" si="6"/>
        <v>0.56940000000000002</v>
      </c>
      <c r="P56" s="39">
        <f t="shared" si="7"/>
        <v>0.56940000000000002</v>
      </c>
    </row>
    <row r="57" spans="1:16" x14ac:dyDescent="0.25">
      <c r="A57" s="17"/>
      <c r="B57" s="17"/>
      <c r="C57" s="17"/>
      <c r="D57" s="17"/>
      <c r="E57" s="17"/>
      <c r="F57" s="17"/>
      <c r="G57" s="17"/>
      <c r="H57" s="39">
        <v>510</v>
      </c>
      <c r="I57" s="40">
        <f t="shared" si="1"/>
        <v>5.8219178082191778E-2</v>
      </c>
      <c r="J57" s="39">
        <f t="shared" si="2"/>
        <v>510</v>
      </c>
      <c r="K57" s="40">
        <f t="shared" si="3"/>
        <v>5.8219178082191778E-2</v>
      </c>
      <c r="L57" s="39">
        <f t="shared" si="0"/>
        <v>0.61242535613254734</v>
      </c>
      <c r="M57" s="39">
        <f t="shared" si="4"/>
        <v>0.28470000000000001</v>
      </c>
      <c r="N57" s="39">
        <f t="shared" si="5"/>
        <v>0.28470000000000001</v>
      </c>
      <c r="O57" s="39">
        <f t="shared" si="6"/>
        <v>0.56940000000000002</v>
      </c>
      <c r="P57" s="39">
        <f t="shared" si="7"/>
        <v>0.56940000000000002</v>
      </c>
    </row>
    <row r="58" spans="1:16" x14ac:dyDescent="0.25">
      <c r="A58" s="17" t="s">
        <v>154</v>
      </c>
      <c r="B58" s="17"/>
      <c r="C58" s="17"/>
      <c r="D58" s="17"/>
      <c r="E58" s="17"/>
      <c r="F58" s="17"/>
      <c r="G58" s="17"/>
      <c r="H58" s="39">
        <v>520</v>
      </c>
      <c r="I58" s="40">
        <f t="shared" si="1"/>
        <v>5.9360730593607303E-2</v>
      </c>
      <c r="J58" s="39">
        <f t="shared" si="2"/>
        <v>520</v>
      </c>
      <c r="K58" s="40">
        <f t="shared" si="3"/>
        <v>5.9360730593607303E-2</v>
      </c>
      <c r="L58" s="39">
        <f t="shared" si="0"/>
        <v>0.60990856714512032</v>
      </c>
      <c r="M58" s="39">
        <f t="shared" si="4"/>
        <v>0.28470000000000001</v>
      </c>
      <c r="N58" s="39">
        <f t="shared" si="5"/>
        <v>0.28470000000000001</v>
      </c>
      <c r="O58" s="39">
        <f t="shared" si="6"/>
        <v>0.56940000000000002</v>
      </c>
      <c r="P58" s="39">
        <f t="shared" si="7"/>
        <v>0.56940000000000002</v>
      </c>
    </row>
    <row r="59" spans="1:16" x14ac:dyDescent="0.25">
      <c r="G59" s="17"/>
      <c r="H59" s="39">
        <v>530</v>
      </c>
      <c r="I59" s="40">
        <f t="shared" si="1"/>
        <v>6.0502283105022828E-2</v>
      </c>
      <c r="J59" s="39">
        <f t="shared" si="2"/>
        <v>530</v>
      </c>
      <c r="K59" s="40">
        <f t="shared" si="3"/>
        <v>6.0502283105022828E-2</v>
      </c>
      <c r="L59" s="39">
        <f t="shared" si="0"/>
        <v>0.60742384134601146</v>
      </c>
      <c r="M59" s="39">
        <f t="shared" si="4"/>
        <v>0.28470000000000001</v>
      </c>
      <c r="N59" s="39">
        <f t="shared" si="5"/>
        <v>0.28470000000000001</v>
      </c>
      <c r="O59" s="39">
        <f t="shared" si="6"/>
        <v>0.56940000000000002</v>
      </c>
      <c r="P59" s="39">
        <f t="shared" si="7"/>
        <v>0.56940000000000002</v>
      </c>
    </row>
    <row r="60" spans="1:16" x14ac:dyDescent="0.25">
      <c r="A60" s="10" t="s">
        <v>73</v>
      </c>
      <c r="G60" s="17"/>
      <c r="H60" s="39">
        <v>540</v>
      </c>
      <c r="I60" s="40">
        <f t="shared" si="1"/>
        <v>6.1643835616438353E-2</v>
      </c>
      <c r="J60" s="39">
        <f t="shared" si="2"/>
        <v>540</v>
      </c>
      <c r="K60" s="40">
        <f t="shared" si="3"/>
        <v>6.1643835616438353E-2</v>
      </c>
      <c r="L60" s="39">
        <f t="shared" si="0"/>
        <v>0.60497017665452124</v>
      </c>
      <c r="M60" s="39">
        <f t="shared" si="4"/>
        <v>0.28470000000000001</v>
      </c>
      <c r="N60" s="39">
        <f t="shared" si="5"/>
        <v>0.28470000000000001</v>
      </c>
      <c r="O60" s="39">
        <f t="shared" si="6"/>
        <v>0.56940000000000002</v>
      </c>
      <c r="P60" s="39">
        <f t="shared" si="7"/>
        <v>0.56940000000000002</v>
      </c>
    </row>
    <row r="61" spans="1:16" x14ac:dyDescent="0.25">
      <c r="G61" s="17"/>
      <c r="H61" s="39">
        <v>550</v>
      </c>
      <c r="I61" s="40">
        <f t="shared" si="1"/>
        <v>6.2785388127853878E-2</v>
      </c>
      <c r="J61" s="39">
        <f t="shared" si="2"/>
        <v>550</v>
      </c>
      <c r="K61" s="40">
        <f t="shared" si="3"/>
        <v>6.2785388127853878E-2</v>
      </c>
      <c r="L61" s="39">
        <f t="shared" si="0"/>
        <v>0.6025466201787868</v>
      </c>
      <c r="M61" s="39">
        <f t="shared" si="4"/>
        <v>0.28470000000000001</v>
      </c>
      <c r="N61" s="39">
        <f t="shared" si="5"/>
        <v>0.28470000000000001</v>
      </c>
      <c r="O61" s="39">
        <f t="shared" si="6"/>
        <v>0.56940000000000002</v>
      </c>
      <c r="P61" s="39">
        <f t="shared" si="7"/>
        <v>0.56940000000000002</v>
      </c>
    </row>
    <row r="62" spans="1:16" x14ac:dyDescent="0.25">
      <c r="A62" t="s">
        <v>74</v>
      </c>
      <c r="G62" s="17"/>
      <c r="H62" s="39">
        <v>560</v>
      </c>
      <c r="I62" s="40">
        <f t="shared" si="1"/>
        <v>6.3926940639269403E-2</v>
      </c>
      <c r="J62" s="39">
        <f t="shared" si="2"/>
        <v>560</v>
      </c>
      <c r="K62" s="40">
        <f t="shared" si="3"/>
        <v>6.3926940639269403E-2</v>
      </c>
      <c r="L62" s="39">
        <f t="shared" si="0"/>
        <v>0.60015226495570928</v>
      </c>
      <c r="M62" s="39">
        <f t="shared" si="4"/>
        <v>0.28470000000000001</v>
      </c>
      <c r="N62" s="39">
        <f t="shared" si="5"/>
        <v>0.28470000000000001</v>
      </c>
      <c r="O62" s="39">
        <f t="shared" si="6"/>
        <v>0.56940000000000002</v>
      </c>
      <c r="P62" s="39">
        <f t="shared" si="7"/>
        <v>0.56940000000000002</v>
      </c>
    </row>
    <row r="63" spans="1:16" x14ac:dyDescent="0.25">
      <c r="A63" s="681" t="s">
        <v>75</v>
      </c>
      <c r="B63" s="681"/>
      <c r="C63" s="681"/>
      <c r="D63" s="681"/>
      <c r="E63" s="681"/>
      <c r="F63" s="681"/>
      <c r="G63" s="17"/>
      <c r="H63" s="39">
        <v>570</v>
      </c>
      <c r="I63" s="40">
        <f t="shared" si="1"/>
        <v>6.5068493150684928E-2</v>
      </c>
      <c r="J63" s="39">
        <f t="shared" si="2"/>
        <v>570</v>
      </c>
      <c r="K63" s="40">
        <f t="shared" si="3"/>
        <v>6.5068493150684928E-2</v>
      </c>
      <c r="L63" s="39">
        <f t="shared" si="0"/>
        <v>0.59778624696100291</v>
      </c>
      <c r="M63" s="39">
        <f t="shared" si="4"/>
        <v>0.28470000000000001</v>
      </c>
      <c r="N63" s="39">
        <f t="shared" si="5"/>
        <v>0.28470000000000001</v>
      </c>
      <c r="O63" s="39">
        <f t="shared" si="6"/>
        <v>0.56940000000000002</v>
      </c>
      <c r="P63" s="39">
        <f t="shared" si="7"/>
        <v>0.56940000000000002</v>
      </c>
    </row>
    <row r="64" spans="1:16" ht="15" customHeight="1" x14ac:dyDescent="0.25">
      <c r="A64" s="681"/>
      <c r="B64" s="681"/>
      <c r="C64" s="681"/>
      <c r="D64" s="681"/>
      <c r="E64" s="681"/>
      <c r="F64" s="681"/>
      <c r="G64" s="17"/>
      <c r="H64" s="39">
        <v>580</v>
      </c>
      <c r="I64" s="40">
        <f t="shared" si="1"/>
        <v>6.6210045662100453E-2</v>
      </c>
      <c r="J64" s="39">
        <f t="shared" si="2"/>
        <v>580</v>
      </c>
      <c r="K64" s="40">
        <f t="shared" si="3"/>
        <v>6.6210045662100453E-2</v>
      </c>
      <c r="L64" s="39">
        <f t="shared" si="0"/>
        <v>0.59544774236265918</v>
      </c>
      <c r="M64" s="39">
        <f t="shared" si="4"/>
        <v>0.28470000000000001</v>
      </c>
      <c r="N64" s="39">
        <f t="shared" si="5"/>
        <v>0.28470000000000001</v>
      </c>
      <c r="O64" s="39">
        <f t="shared" si="6"/>
        <v>0.56940000000000002</v>
      </c>
      <c r="P64" s="39">
        <f t="shared" si="7"/>
        <v>0.56940000000000002</v>
      </c>
    </row>
    <row r="65" spans="1:16" x14ac:dyDescent="0.25">
      <c r="A65" s="26"/>
      <c r="B65" s="26"/>
      <c r="C65" s="26"/>
      <c r="D65" s="26"/>
      <c r="E65" s="26"/>
      <c r="F65" s="26"/>
      <c r="G65" s="17"/>
      <c r="H65" s="39">
        <v>590</v>
      </c>
      <c r="I65" s="40">
        <f t="shared" si="1"/>
        <v>6.7351598173515978E-2</v>
      </c>
      <c r="J65" s="39">
        <f t="shared" si="2"/>
        <v>590</v>
      </c>
      <c r="K65" s="40">
        <f t="shared" si="3"/>
        <v>6.7351598173515978E-2</v>
      </c>
      <c r="L65" s="39">
        <f t="shared" si="0"/>
        <v>0.59313596499417875</v>
      </c>
      <c r="M65" s="39">
        <f t="shared" si="4"/>
        <v>0.28470000000000001</v>
      </c>
      <c r="N65" s="39">
        <f t="shared" si="5"/>
        <v>0.28470000000000001</v>
      </c>
      <c r="O65" s="39">
        <f t="shared" si="6"/>
        <v>0.56940000000000002</v>
      </c>
      <c r="P65" s="39">
        <f t="shared" si="7"/>
        <v>0.56940000000000002</v>
      </c>
    </row>
    <row r="66" spans="1:16" ht="18" x14ac:dyDescent="0.35">
      <c r="A66" t="s">
        <v>263</v>
      </c>
      <c r="G66" s="17"/>
      <c r="H66" s="39">
        <v>600</v>
      </c>
      <c r="I66" s="40">
        <f t="shared" si="1"/>
        <v>6.8493150684931503E-2</v>
      </c>
      <c r="J66" s="39">
        <f t="shared" si="2"/>
        <v>600</v>
      </c>
      <c r="K66" s="40">
        <f t="shared" si="3"/>
        <v>6.8493150684931503E-2</v>
      </c>
      <c r="L66" s="39">
        <f t="shared" si="0"/>
        <v>0.59085016402657264</v>
      </c>
      <c r="M66" s="39">
        <f t="shared" si="4"/>
        <v>0.28470000000000001</v>
      </c>
      <c r="N66" s="39">
        <f t="shared" si="5"/>
        <v>0.28470000000000001</v>
      </c>
      <c r="O66" s="39">
        <f t="shared" si="6"/>
        <v>0.56940000000000002</v>
      </c>
      <c r="P66" s="39">
        <f t="shared" si="7"/>
        <v>0.56940000000000002</v>
      </c>
    </row>
    <row r="67" spans="1:16" x14ac:dyDescent="0.25">
      <c r="G67" s="17"/>
      <c r="H67" s="39">
        <v>610</v>
      </c>
      <c r="I67" s="40">
        <f t="shared" si="1"/>
        <v>6.9634703196347028E-2</v>
      </c>
      <c r="J67" s="39">
        <f t="shared" si="2"/>
        <v>610</v>
      </c>
      <c r="K67" s="40">
        <f t="shared" si="3"/>
        <v>6.9634703196347028E-2</v>
      </c>
      <c r="L67" s="39">
        <f t="shared" si="0"/>
        <v>0.58858962182046315</v>
      </c>
      <c r="M67" s="39">
        <f t="shared" si="4"/>
        <v>0.28470000000000001</v>
      </c>
      <c r="N67" s="39">
        <f t="shared" si="5"/>
        <v>0.28470000000000001</v>
      </c>
      <c r="O67" s="39">
        <f t="shared" si="6"/>
        <v>0.56940000000000002</v>
      </c>
      <c r="P67" s="39">
        <f t="shared" si="7"/>
        <v>0.56940000000000002</v>
      </c>
    </row>
    <row r="68" spans="1:16" ht="15" customHeight="1" x14ac:dyDescent="0.25">
      <c r="B68" s="34">
        <f>E18/B17</f>
        <v>0.28470000000000001</v>
      </c>
      <c r="G68" s="17"/>
      <c r="H68" s="39">
        <v>620</v>
      </c>
      <c r="I68" s="40">
        <f t="shared" si="1"/>
        <v>7.0776255707762553E-2</v>
      </c>
      <c r="J68" s="39">
        <f t="shared" si="2"/>
        <v>620</v>
      </c>
      <c r="K68" s="40">
        <f t="shared" si="3"/>
        <v>7.0776255707762553E-2</v>
      </c>
      <c r="L68" s="39">
        <f t="shared" si="0"/>
        <v>0.58635365194164102</v>
      </c>
      <c r="M68" s="39">
        <f t="shared" si="4"/>
        <v>0.28470000000000001</v>
      </c>
      <c r="N68" s="39">
        <f t="shared" si="5"/>
        <v>0.28470000000000001</v>
      </c>
      <c r="O68" s="39">
        <f t="shared" si="6"/>
        <v>0.56940000000000002</v>
      </c>
      <c r="P68" s="39">
        <f t="shared" si="7"/>
        <v>0.56940000000000002</v>
      </c>
    </row>
    <row r="69" spans="1:16" x14ac:dyDescent="0.25">
      <c r="G69" s="17"/>
      <c r="H69" s="39">
        <v>630</v>
      </c>
      <c r="I69" s="40">
        <f t="shared" si="1"/>
        <v>7.1917808219178078E-2</v>
      </c>
      <c r="J69" s="39">
        <f t="shared" si="2"/>
        <v>630</v>
      </c>
      <c r="K69" s="40">
        <f t="shared" si="3"/>
        <v>7.1917808219178078E-2</v>
      </c>
      <c r="L69" s="39">
        <f t="shared" si="0"/>
        <v>0.58414159732521354</v>
      </c>
      <c r="M69" s="39">
        <f t="shared" si="4"/>
        <v>0.28470000000000001</v>
      </c>
      <c r="N69" s="39">
        <f t="shared" si="5"/>
        <v>0.28470000000000001</v>
      </c>
      <c r="O69" s="39">
        <f t="shared" si="6"/>
        <v>0.56940000000000002</v>
      </c>
      <c r="P69" s="39">
        <f t="shared" si="7"/>
        <v>0.56940000000000002</v>
      </c>
    </row>
    <row r="70" spans="1:16" x14ac:dyDescent="0.25">
      <c r="G70" s="17"/>
      <c r="H70" s="39">
        <v>640</v>
      </c>
      <c r="I70" s="40">
        <f t="shared" si="1"/>
        <v>7.3059360730593603E-2</v>
      </c>
      <c r="J70" s="39">
        <f t="shared" si="2"/>
        <v>640</v>
      </c>
      <c r="K70" s="40">
        <f t="shared" si="3"/>
        <v>7.3059360730593603E-2</v>
      </c>
      <c r="L70" s="39">
        <f t="shared" ref="L70:L132" si="8">1-$E$13*K70^$E$14</f>
        <v>0.58195282857504993</v>
      </c>
      <c r="M70" s="39">
        <f t="shared" si="4"/>
        <v>0.28470000000000001</v>
      </c>
      <c r="N70" s="39">
        <f t="shared" si="5"/>
        <v>0.28470000000000001</v>
      </c>
      <c r="O70" s="39">
        <f t="shared" si="6"/>
        <v>0.56940000000000002</v>
      </c>
      <c r="P70" s="39">
        <f t="shared" si="7"/>
        <v>0.56940000000000002</v>
      </c>
    </row>
    <row r="71" spans="1:16" x14ac:dyDescent="0.25">
      <c r="A71" s="681" t="s">
        <v>80</v>
      </c>
      <c r="B71" s="681"/>
      <c r="C71" s="681"/>
      <c r="D71" s="681"/>
      <c r="E71" s="681"/>
      <c r="F71" s="681"/>
      <c r="G71" s="17"/>
      <c r="H71" s="39">
        <v>650</v>
      </c>
      <c r="I71" s="40">
        <f t="shared" ref="I71:I133" si="9">H71/$B$15</f>
        <v>7.4200913242009128E-2</v>
      </c>
      <c r="J71" s="39">
        <f t="shared" ref="J71:J133" si="10">IF(H71&lt;$B$15,H71,$B$15)</f>
        <v>650</v>
      </c>
      <c r="K71" s="40">
        <f t="shared" ref="K71:K133" si="11">J71/$B$15</f>
        <v>7.4200913242009128E-2</v>
      </c>
      <c r="L71" s="39">
        <f t="shared" si="8"/>
        <v>0.57978674238660188</v>
      </c>
      <c r="M71" s="39">
        <f t="shared" ref="M71:M133" si="12">IF(J71&lt;=$B$92,$B$68,0)</f>
        <v>0.28470000000000001</v>
      </c>
      <c r="N71" s="39">
        <f t="shared" ref="N71:N102" si="13">IF(L71&gt;$B$68,$B$68,L71)</f>
        <v>0.28470000000000001</v>
      </c>
      <c r="O71" s="39">
        <f t="shared" ref="O71:O134" si="14">IF(J71&lt;=$C$137,$D$121,M71)</f>
        <v>0.56940000000000002</v>
      </c>
      <c r="P71" s="39">
        <f t="shared" ref="P71:P134" si="15">IF(L71&gt;$D$121,$D$121,L71)</f>
        <v>0.56940000000000002</v>
      </c>
    </row>
    <row r="72" spans="1:16" ht="18" customHeight="1" x14ac:dyDescent="0.25">
      <c r="A72" s="681"/>
      <c r="B72" s="681"/>
      <c r="C72" s="681"/>
      <c r="D72" s="681"/>
      <c r="E72" s="681"/>
      <c r="F72" s="681"/>
      <c r="G72" s="17"/>
      <c r="H72" s="39">
        <v>660</v>
      </c>
      <c r="I72" s="40">
        <f t="shared" si="9"/>
        <v>7.5342465753424653E-2</v>
      </c>
      <c r="J72" s="39">
        <f t="shared" si="10"/>
        <v>660</v>
      </c>
      <c r="K72" s="40">
        <f t="shared" si="11"/>
        <v>7.5342465753424653E-2</v>
      </c>
      <c r="L72" s="39">
        <f t="shared" si="8"/>
        <v>0.57764276008239668</v>
      </c>
      <c r="M72" s="39">
        <f t="shared" si="12"/>
        <v>0.28470000000000001</v>
      </c>
      <c r="N72" s="39">
        <f t="shared" si="13"/>
        <v>0.28470000000000001</v>
      </c>
      <c r="O72" s="39">
        <f t="shared" si="14"/>
        <v>0.56940000000000002</v>
      </c>
      <c r="P72" s="39">
        <f t="shared" si="15"/>
        <v>0.56940000000000002</v>
      </c>
    </row>
    <row r="73" spans="1:16" ht="17.25" customHeight="1" x14ac:dyDescent="0.25">
      <c r="G73" s="17"/>
      <c r="H73" s="39">
        <v>670</v>
      </c>
      <c r="I73" s="40">
        <f t="shared" si="9"/>
        <v>7.6484018264840178E-2</v>
      </c>
      <c r="J73" s="39">
        <f t="shared" si="10"/>
        <v>670</v>
      </c>
      <c r="K73" s="40">
        <f t="shared" si="11"/>
        <v>7.6484018264840178E-2</v>
      </c>
      <c r="L73" s="39">
        <f t="shared" si="8"/>
        <v>0.57552032625057614</v>
      </c>
      <c r="M73" s="39">
        <f t="shared" si="12"/>
        <v>0.28470000000000001</v>
      </c>
      <c r="N73" s="39">
        <f t="shared" si="13"/>
        <v>0.28470000000000001</v>
      </c>
      <c r="O73" s="39">
        <f t="shared" si="14"/>
        <v>0.56940000000000002</v>
      </c>
      <c r="P73" s="39">
        <f t="shared" si="15"/>
        <v>0.56940000000000002</v>
      </c>
    </row>
    <row r="74" spans="1:16" x14ac:dyDescent="0.25">
      <c r="B74" s="32">
        <f>((1-B68)/E13)^(1/E14)</f>
        <v>0.36598617057700006</v>
      </c>
      <c r="G74" s="17"/>
      <c r="H74" s="39">
        <v>680</v>
      </c>
      <c r="I74" s="40">
        <f t="shared" si="9"/>
        <v>7.7625570776255703E-2</v>
      </c>
      <c r="J74" s="39">
        <f t="shared" si="10"/>
        <v>680</v>
      </c>
      <c r="K74" s="40">
        <f t="shared" si="11"/>
        <v>7.7625570776255703E-2</v>
      </c>
      <c r="L74" s="39">
        <f t="shared" si="8"/>
        <v>0.5734189074778091</v>
      </c>
      <c r="M74" s="39">
        <f t="shared" si="12"/>
        <v>0.28470000000000001</v>
      </c>
      <c r="N74" s="39">
        <f t="shared" si="13"/>
        <v>0.28470000000000001</v>
      </c>
      <c r="O74" s="39">
        <f t="shared" si="14"/>
        <v>0.56940000000000002</v>
      </c>
      <c r="P74" s="39">
        <f t="shared" si="15"/>
        <v>0.56940000000000002</v>
      </c>
    </row>
    <row r="75" spans="1:16" x14ac:dyDescent="0.25">
      <c r="G75" s="17"/>
      <c r="H75" s="39">
        <v>690</v>
      </c>
      <c r="I75" s="40">
        <f t="shared" si="9"/>
        <v>7.8767123287671229E-2</v>
      </c>
      <c r="J75" s="39">
        <f t="shared" si="10"/>
        <v>690</v>
      </c>
      <c r="K75" s="40">
        <f t="shared" si="11"/>
        <v>7.8767123287671229E-2</v>
      </c>
      <c r="L75" s="39">
        <f t="shared" si="8"/>
        <v>0.57133799116874706</v>
      </c>
      <c r="M75" s="39">
        <f t="shared" si="12"/>
        <v>0.28470000000000001</v>
      </c>
      <c r="N75" s="39">
        <f t="shared" si="13"/>
        <v>0.28470000000000001</v>
      </c>
      <c r="O75" s="39">
        <f t="shared" si="14"/>
        <v>0.56940000000000002</v>
      </c>
      <c r="P75" s="39">
        <f t="shared" si="15"/>
        <v>0.56940000000000002</v>
      </c>
    </row>
    <row r="76" spans="1:16" ht="15" customHeight="1" x14ac:dyDescent="0.25">
      <c r="A76" s="674" t="s">
        <v>77</v>
      </c>
      <c r="B76" s="674"/>
      <c r="C76" s="674"/>
      <c r="D76" s="674"/>
      <c r="E76" s="674"/>
      <c r="F76" s="674"/>
      <c r="G76" s="17"/>
      <c r="H76" s="39">
        <v>700</v>
      </c>
      <c r="I76" s="40">
        <f t="shared" si="9"/>
        <v>7.9908675799086754E-2</v>
      </c>
      <c r="J76" s="39">
        <f t="shared" si="10"/>
        <v>700</v>
      </c>
      <c r="K76" s="40">
        <f t="shared" si="11"/>
        <v>7.9908675799086754E-2</v>
      </c>
      <c r="L76" s="39">
        <f t="shared" si="8"/>
        <v>0.5692770844449514</v>
      </c>
      <c r="M76" s="39">
        <f t="shared" si="12"/>
        <v>0.28470000000000001</v>
      </c>
      <c r="N76" s="39">
        <f t="shared" si="13"/>
        <v>0.28470000000000001</v>
      </c>
      <c r="O76" s="39">
        <f t="shared" si="14"/>
        <v>0.56940000000000002</v>
      </c>
      <c r="P76" s="39">
        <f t="shared" si="15"/>
        <v>0.5692770844449514</v>
      </c>
    </row>
    <row r="77" spans="1:16" ht="21.75" customHeight="1" x14ac:dyDescent="0.25">
      <c r="A77" s="674"/>
      <c r="B77" s="674"/>
      <c r="C77" s="674"/>
      <c r="D77" s="674"/>
      <c r="E77" s="674"/>
      <c r="F77" s="674"/>
      <c r="G77" s="17"/>
      <c r="H77" s="39">
        <v>710</v>
      </c>
      <c r="I77" s="40">
        <f t="shared" si="9"/>
        <v>8.1050228310502279E-2</v>
      </c>
      <c r="J77" s="39">
        <f t="shared" si="10"/>
        <v>710</v>
      </c>
      <c r="K77" s="40">
        <f t="shared" si="11"/>
        <v>8.1050228310502279E-2</v>
      </c>
      <c r="L77" s="39">
        <f t="shared" si="8"/>
        <v>0.56723571311688725</v>
      </c>
      <c r="M77" s="39">
        <f t="shared" si="12"/>
        <v>0.28470000000000001</v>
      </c>
      <c r="N77" s="39">
        <f t="shared" si="13"/>
        <v>0.28470000000000001</v>
      </c>
      <c r="O77" s="39">
        <f t="shared" si="14"/>
        <v>0.56940000000000002</v>
      </c>
      <c r="P77" s="39">
        <f t="shared" si="15"/>
        <v>0.56723571311688725</v>
      </c>
    </row>
    <row r="78" spans="1:16" x14ac:dyDescent="0.25">
      <c r="G78" s="17"/>
      <c r="H78" s="39">
        <v>720</v>
      </c>
      <c r="I78" s="40">
        <f t="shared" si="9"/>
        <v>8.2191780821917804E-2</v>
      </c>
      <c r="J78" s="39">
        <f t="shared" si="10"/>
        <v>720</v>
      </c>
      <c r="K78" s="40">
        <f t="shared" si="11"/>
        <v>8.2191780821917804E-2</v>
      </c>
      <c r="L78" s="39">
        <f t="shared" si="8"/>
        <v>0.5652134207231776</v>
      </c>
      <c r="M78" s="39">
        <f t="shared" si="12"/>
        <v>0.28470000000000001</v>
      </c>
      <c r="N78" s="39">
        <f t="shared" si="13"/>
        <v>0.28470000000000001</v>
      </c>
      <c r="O78" s="39">
        <f t="shared" si="14"/>
        <v>0.56940000000000002</v>
      </c>
      <c r="P78" s="39">
        <f t="shared" si="15"/>
        <v>0.5652134207231776</v>
      </c>
    </row>
    <row r="79" spans="1:16" x14ac:dyDescent="0.25">
      <c r="G79" s="17"/>
      <c r="H79" s="39">
        <v>730</v>
      </c>
      <c r="I79" s="40">
        <f t="shared" si="9"/>
        <v>8.3333333333333329E-2</v>
      </c>
      <c r="J79" s="39">
        <f t="shared" si="10"/>
        <v>730</v>
      </c>
      <c r="K79" s="40">
        <f t="shared" si="11"/>
        <v>8.3333333333333329E-2</v>
      </c>
      <c r="L79" s="39">
        <f t="shared" si="8"/>
        <v>0.5632097676318506</v>
      </c>
      <c r="M79" s="39">
        <f t="shared" si="12"/>
        <v>0.28470000000000001</v>
      </c>
      <c r="N79" s="39">
        <f t="shared" si="13"/>
        <v>0.28470000000000001</v>
      </c>
      <c r="O79" s="39">
        <f t="shared" si="14"/>
        <v>0.56940000000000002</v>
      </c>
      <c r="P79" s="39">
        <f t="shared" si="15"/>
        <v>0.5632097676318506</v>
      </c>
    </row>
    <row r="80" spans="1:16" x14ac:dyDescent="0.25">
      <c r="G80" s="17"/>
      <c r="H80" s="39">
        <v>740</v>
      </c>
      <c r="I80" s="40">
        <f t="shared" si="9"/>
        <v>8.4474885844748854E-2</v>
      </c>
      <c r="J80" s="39">
        <f t="shared" si="10"/>
        <v>740</v>
      </c>
      <c r="K80" s="40">
        <f t="shared" si="11"/>
        <v>8.4474885844748854E-2</v>
      </c>
      <c r="L80" s="39">
        <f t="shared" si="8"/>
        <v>0.56122433019878493</v>
      </c>
      <c r="M80" s="39">
        <f t="shared" si="12"/>
        <v>0.28470000000000001</v>
      </c>
      <c r="N80" s="39">
        <f t="shared" si="13"/>
        <v>0.28470000000000001</v>
      </c>
      <c r="O80" s="39">
        <f t="shared" si="14"/>
        <v>0.56940000000000002</v>
      </c>
      <c r="P80" s="39">
        <f t="shared" si="15"/>
        <v>0.56122433019878493</v>
      </c>
    </row>
    <row r="81" spans="1:16" x14ac:dyDescent="0.25">
      <c r="G81" s="17"/>
      <c r="H81" s="39">
        <v>750</v>
      </c>
      <c r="I81" s="40">
        <f t="shared" si="9"/>
        <v>8.5616438356164379E-2</v>
      </c>
      <c r="J81" s="39">
        <f t="shared" si="10"/>
        <v>750</v>
      </c>
      <c r="K81" s="40">
        <f t="shared" si="11"/>
        <v>8.5616438356164379E-2</v>
      </c>
      <c r="L81" s="39">
        <f t="shared" si="8"/>
        <v>0.55925669997899641</v>
      </c>
      <c r="M81" s="39">
        <f t="shared" si="12"/>
        <v>0.28470000000000001</v>
      </c>
      <c r="N81" s="39">
        <f t="shared" si="13"/>
        <v>0.28470000000000001</v>
      </c>
      <c r="O81" s="39">
        <f t="shared" si="14"/>
        <v>0.56940000000000002</v>
      </c>
      <c r="P81" s="39">
        <f t="shared" si="15"/>
        <v>0.55925669997899641</v>
      </c>
    </row>
    <row r="82" spans="1:16" x14ac:dyDescent="0.25">
      <c r="D82" s="5">
        <f>E16-(B74-E13*(B74^(E14+1)/(E14+1)))+B68*B74</f>
        <v>0.18455252304656794</v>
      </c>
      <c r="G82" s="17"/>
      <c r="H82" s="39">
        <v>760</v>
      </c>
      <c r="I82" s="40">
        <f t="shared" si="9"/>
        <v>8.6757990867579904E-2</v>
      </c>
      <c r="J82" s="39">
        <f t="shared" si="10"/>
        <v>760</v>
      </c>
      <c r="K82" s="40">
        <f t="shared" si="11"/>
        <v>8.6757990867579904E-2</v>
      </c>
      <c r="L82" s="39">
        <f t="shared" si="8"/>
        <v>0.55730648298678709</v>
      </c>
      <c r="M82" s="39">
        <f t="shared" si="12"/>
        <v>0.28470000000000001</v>
      </c>
      <c r="N82" s="39">
        <f t="shared" si="13"/>
        <v>0.28470000000000001</v>
      </c>
      <c r="O82" s="39">
        <f t="shared" si="14"/>
        <v>0.56940000000000002</v>
      </c>
      <c r="P82" s="39">
        <f t="shared" si="15"/>
        <v>0.55730648298678709</v>
      </c>
    </row>
    <row r="83" spans="1:16" ht="15" customHeight="1" x14ac:dyDescent="0.25">
      <c r="G83" s="17"/>
      <c r="H83" s="39">
        <v>770</v>
      </c>
      <c r="I83" s="40">
        <f t="shared" si="9"/>
        <v>8.7899543378995429E-2</v>
      </c>
      <c r="J83" s="39">
        <f t="shared" si="10"/>
        <v>770</v>
      </c>
      <c r="K83" s="40">
        <f t="shared" si="11"/>
        <v>8.7899543378995429E-2</v>
      </c>
      <c r="L83" s="39">
        <f t="shared" si="8"/>
        <v>0.5553732990011313</v>
      </c>
      <c r="M83" s="39">
        <f t="shared" si="12"/>
        <v>0.28470000000000001</v>
      </c>
      <c r="N83" s="39">
        <f t="shared" si="13"/>
        <v>0.28470000000000001</v>
      </c>
      <c r="O83" s="39">
        <f t="shared" si="14"/>
        <v>0.56940000000000002</v>
      </c>
      <c r="P83" s="39">
        <f t="shared" si="15"/>
        <v>0.5553732990011313</v>
      </c>
    </row>
    <row r="84" spans="1:16" x14ac:dyDescent="0.25">
      <c r="A84" s="674" t="s">
        <v>79</v>
      </c>
      <c r="B84" s="674"/>
      <c r="C84" s="674"/>
      <c r="D84" s="674"/>
      <c r="E84" s="674"/>
      <c r="F84" s="674"/>
      <c r="G84" s="17"/>
      <c r="H84" s="39">
        <v>780</v>
      </c>
      <c r="I84" s="40">
        <f t="shared" si="9"/>
        <v>8.9041095890410954E-2</v>
      </c>
      <c r="J84" s="39">
        <f t="shared" si="10"/>
        <v>780</v>
      </c>
      <c r="K84" s="40">
        <f t="shared" si="11"/>
        <v>8.9041095890410954E-2</v>
      </c>
      <c r="L84" s="39">
        <f t="shared" si="8"/>
        <v>0.55345678091298245</v>
      </c>
      <c r="M84" s="39">
        <f t="shared" si="12"/>
        <v>0.28470000000000001</v>
      </c>
      <c r="N84" s="39">
        <f t="shared" si="13"/>
        <v>0.28470000000000001</v>
      </c>
      <c r="O84" s="39">
        <f t="shared" si="14"/>
        <v>0.56940000000000002</v>
      </c>
      <c r="P84" s="39">
        <f t="shared" si="15"/>
        <v>0.55345678091298245</v>
      </c>
    </row>
    <row r="85" spans="1:16" x14ac:dyDescent="0.25">
      <c r="A85" s="674"/>
      <c r="B85" s="674"/>
      <c r="C85" s="674"/>
      <c r="D85" s="674"/>
      <c r="E85" s="674"/>
      <c r="F85" s="674"/>
      <c r="G85" s="17"/>
      <c r="H85" s="39">
        <v>790</v>
      </c>
      <c r="I85" s="40">
        <f t="shared" si="9"/>
        <v>9.0182648401826479E-2</v>
      </c>
      <c r="J85" s="39">
        <f t="shared" si="10"/>
        <v>790</v>
      </c>
      <c r="K85" s="40">
        <f t="shared" si="11"/>
        <v>9.0182648401826479E-2</v>
      </c>
      <c r="L85" s="39">
        <f t="shared" si="8"/>
        <v>0.5515565741114673</v>
      </c>
      <c r="M85" s="39">
        <f t="shared" si="12"/>
        <v>0.28470000000000001</v>
      </c>
      <c r="N85" s="39">
        <f t="shared" si="13"/>
        <v>0.28470000000000001</v>
      </c>
      <c r="O85" s="39">
        <f t="shared" si="14"/>
        <v>0.56940000000000002</v>
      </c>
      <c r="P85" s="39">
        <f t="shared" si="15"/>
        <v>0.5515565741114673</v>
      </c>
    </row>
    <row r="86" spans="1:16" x14ac:dyDescent="0.25">
      <c r="G86" s="17"/>
      <c r="H86" s="39">
        <v>800</v>
      </c>
      <c r="I86" s="40">
        <f t="shared" si="9"/>
        <v>9.1324200913242004E-2</v>
      </c>
      <c r="J86" s="39">
        <f t="shared" si="10"/>
        <v>800</v>
      </c>
      <c r="K86" s="40">
        <f t="shared" si="11"/>
        <v>9.1324200913242004E-2</v>
      </c>
      <c r="L86" s="39">
        <f t="shared" si="8"/>
        <v>0.54967233590619102</v>
      </c>
      <c r="M86" s="39">
        <f t="shared" si="12"/>
        <v>0.28470000000000001</v>
      </c>
      <c r="N86" s="39">
        <f t="shared" si="13"/>
        <v>0.28470000000000001</v>
      </c>
      <c r="O86" s="39">
        <f t="shared" si="14"/>
        <v>0.56940000000000002</v>
      </c>
      <c r="P86" s="39">
        <f t="shared" si="15"/>
        <v>0.54967233590619102</v>
      </c>
    </row>
    <row r="87" spans="1:16" x14ac:dyDescent="0.25">
      <c r="F87" s="33">
        <f>D82/E16*B13</f>
        <v>73821.00921862718</v>
      </c>
      <c r="G87" s="17"/>
      <c r="H87" s="39">
        <v>810</v>
      </c>
      <c r="I87" s="40">
        <f t="shared" si="9"/>
        <v>9.2465753424657529E-2</v>
      </c>
      <c r="J87" s="39">
        <f t="shared" si="10"/>
        <v>810</v>
      </c>
      <c r="K87" s="40">
        <f t="shared" si="11"/>
        <v>9.2465753424657529E-2</v>
      </c>
      <c r="L87" s="39">
        <f t="shared" si="8"/>
        <v>0.54780373498310375</v>
      </c>
      <c r="M87" s="39">
        <f t="shared" si="12"/>
        <v>0.28470000000000001</v>
      </c>
      <c r="N87" s="39">
        <f t="shared" si="13"/>
        <v>0.28470000000000001</v>
      </c>
      <c r="O87" s="39">
        <f t="shared" si="14"/>
        <v>0.56940000000000002</v>
      </c>
      <c r="P87" s="39">
        <f t="shared" si="15"/>
        <v>0.54780373498310375</v>
      </c>
    </row>
    <row r="88" spans="1:16" x14ac:dyDescent="0.25">
      <c r="G88" s="17"/>
      <c r="H88" s="39">
        <v>820</v>
      </c>
      <c r="I88" s="40">
        <f t="shared" si="9"/>
        <v>9.3607305936073054E-2</v>
      </c>
      <c r="J88" s="39">
        <f t="shared" si="10"/>
        <v>820</v>
      </c>
      <c r="K88" s="40">
        <f t="shared" si="11"/>
        <v>9.3607305936073054E-2</v>
      </c>
      <c r="L88" s="39">
        <f t="shared" si="8"/>
        <v>0.54595045089159178</v>
      </c>
      <c r="M88" s="39">
        <f t="shared" si="12"/>
        <v>0.28470000000000001</v>
      </c>
      <c r="N88" s="39">
        <f t="shared" si="13"/>
        <v>0.28470000000000001</v>
      </c>
      <c r="O88" s="39">
        <f t="shared" si="14"/>
        <v>0.56940000000000002</v>
      </c>
      <c r="P88" s="39">
        <f t="shared" si="15"/>
        <v>0.54595045089159178</v>
      </c>
    </row>
    <row r="89" spans="1:16" x14ac:dyDescent="0.25">
      <c r="G89" s="17"/>
      <c r="H89" s="39">
        <v>830</v>
      </c>
      <c r="I89" s="40">
        <f t="shared" si="9"/>
        <v>9.4748858447488579E-2</v>
      </c>
      <c r="J89" s="39">
        <f t="shared" si="10"/>
        <v>830</v>
      </c>
      <c r="K89" s="40">
        <f t="shared" si="11"/>
        <v>9.4748858447488579E-2</v>
      </c>
      <c r="L89" s="39">
        <f t="shared" si="8"/>
        <v>0.54411217356064312</v>
      </c>
      <c r="M89" s="39">
        <f t="shared" si="12"/>
        <v>0.28470000000000001</v>
      </c>
      <c r="N89" s="39">
        <f t="shared" si="13"/>
        <v>0.28470000000000001</v>
      </c>
      <c r="O89" s="39">
        <f t="shared" si="14"/>
        <v>0.56940000000000002</v>
      </c>
      <c r="P89" s="39">
        <f t="shared" si="15"/>
        <v>0.54411217356064312</v>
      </c>
    </row>
    <row r="90" spans="1:16" x14ac:dyDescent="0.25">
      <c r="A90" t="s">
        <v>78</v>
      </c>
      <c r="G90" s="17"/>
      <c r="H90" s="39">
        <v>840</v>
      </c>
      <c r="I90" s="40">
        <f t="shared" si="9"/>
        <v>9.5890410958904104E-2</v>
      </c>
      <c r="J90" s="39">
        <f t="shared" si="10"/>
        <v>840</v>
      </c>
      <c r="K90" s="40">
        <f t="shared" si="11"/>
        <v>9.5890410958904104E-2</v>
      </c>
      <c r="L90" s="39">
        <f t="shared" si="8"/>
        <v>0.54228860284210945</v>
      </c>
      <c r="M90" s="39">
        <f t="shared" si="12"/>
        <v>0.28470000000000001</v>
      </c>
      <c r="N90" s="39">
        <f t="shared" si="13"/>
        <v>0.28470000000000001</v>
      </c>
      <c r="O90" s="39">
        <f t="shared" si="14"/>
        <v>0.56940000000000002</v>
      </c>
      <c r="P90" s="39">
        <f t="shared" si="15"/>
        <v>0.54228860284210945</v>
      </c>
    </row>
    <row r="91" spans="1:16" x14ac:dyDescent="0.25">
      <c r="G91" s="17"/>
      <c r="H91" s="39">
        <v>850</v>
      </c>
      <c r="I91" s="40">
        <f t="shared" si="9"/>
        <v>9.7031963470319629E-2</v>
      </c>
      <c r="J91" s="39">
        <f t="shared" si="10"/>
        <v>850</v>
      </c>
      <c r="K91" s="40">
        <f t="shared" si="11"/>
        <v>9.7031963470319629E-2</v>
      </c>
      <c r="L91" s="39">
        <f t="shared" si="8"/>
        <v>0.54047944807924564</v>
      </c>
      <c r="M91" s="39">
        <f t="shared" si="12"/>
        <v>0.28470000000000001</v>
      </c>
      <c r="N91" s="39">
        <f t="shared" si="13"/>
        <v>0.28470000000000001</v>
      </c>
      <c r="O91" s="39">
        <f t="shared" si="14"/>
        <v>0.56940000000000002</v>
      </c>
      <c r="P91" s="39">
        <f t="shared" si="15"/>
        <v>0.54047944807924564</v>
      </c>
    </row>
    <row r="92" spans="1:16" ht="18" customHeight="1" x14ac:dyDescent="0.25">
      <c r="B92" s="38">
        <f>F87/E18</f>
        <v>5678.5391706636292</v>
      </c>
      <c r="G92" s="17"/>
      <c r="H92" s="39">
        <v>860</v>
      </c>
      <c r="I92" s="40">
        <f t="shared" si="9"/>
        <v>9.8173515981735154E-2</v>
      </c>
      <c r="J92" s="39">
        <f t="shared" si="10"/>
        <v>860</v>
      </c>
      <c r="K92" s="40">
        <f t="shared" si="11"/>
        <v>9.8173515981735154E-2</v>
      </c>
      <c r="L92" s="39">
        <f t="shared" si="8"/>
        <v>0.5386844276988465</v>
      </c>
      <c r="M92" s="39">
        <f t="shared" si="12"/>
        <v>0.28470000000000001</v>
      </c>
      <c r="N92" s="39">
        <f t="shared" si="13"/>
        <v>0.28470000000000001</v>
      </c>
      <c r="O92" s="39">
        <f t="shared" si="14"/>
        <v>0.56940000000000002</v>
      </c>
      <c r="P92" s="39">
        <f t="shared" si="15"/>
        <v>0.5386844276988465</v>
      </c>
    </row>
    <row r="93" spans="1:16" x14ac:dyDescent="0.25">
      <c r="G93" s="17"/>
      <c r="H93" s="39">
        <v>870</v>
      </c>
      <c r="I93" s="40">
        <f t="shared" si="9"/>
        <v>9.9315068493150679E-2</v>
      </c>
      <c r="J93" s="39">
        <f t="shared" si="10"/>
        <v>870</v>
      </c>
      <c r="K93" s="40">
        <f t="shared" si="11"/>
        <v>9.9315068493150679E-2</v>
      </c>
      <c r="L93" s="39">
        <f t="shared" si="8"/>
        <v>0.53690326882543093</v>
      </c>
      <c r="M93" s="39">
        <f t="shared" si="12"/>
        <v>0.28470000000000001</v>
      </c>
      <c r="N93" s="39">
        <f t="shared" si="13"/>
        <v>0.28470000000000001</v>
      </c>
      <c r="O93" s="39">
        <f t="shared" si="14"/>
        <v>0.56940000000000002</v>
      </c>
      <c r="P93" s="39">
        <f t="shared" si="15"/>
        <v>0.53690326882543093</v>
      </c>
    </row>
    <row r="94" spans="1:16" x14ac:dyDescent="0.25">
      <c r="A94" t="s">
        <v>85</v>
      </c>
      <c r="G94" s="17"/>
      <c r="H94" s="39">
        <v>880</v>
      </c>
      <c r="I94" s="40">
        <f t="shared" si="9"/>
        <v>0.1004566210045662</v>
      </c>
      <c r="J94" s="39">
        <f t="shared" si="10"/>
        <v>880</v>
      </c>
      <c r="K94" s="40">
        <f t="shared" si="11"/>
        <v>0.1004566210045662</v>
      </c>
      <c r="L94" s="39">
        <f t="shared" si="8"/>
        <v>0.53513570691604673</v>
      </c>
      <c r="M94" s="39">
        <f t="shared" si="12"/>
        <v>0.28470000000000001</v>
      </c>
      <c r="N94" s="39">
        <f t="shared" si="13"/>
        <v>0.28470000000000001</v>
      </c>
      <c r="O94" s="39">
        <f t="shared" si="14"/>
        <v>0.56940000000000002</v>
      </c>
      <c r="P94" s="39">
        <f t="shared" si="15"/>
        <v>0.53513570691604673</v>
      </c>
    </row>
    <row r="95" spans="1:16" x14ac:dyDescent="0.25">
      <c r="G95" s="17"/>
      <c r="H95" s="39">
        <v>890</v>
      </c>
      <c r="I95" s="40">
        <f t="shared" si="9"/>
        <v>0.10159817351598173</v>
      </c>
      <c r="J95" s="39">
        <f t="shared" si="10"/>
        <v>890</v>
      </c>
      <c r="K95" s="40">
        <f t="shared" si="11"/>
        <v>0.10159817351598173</v>
      </c>
      <c r="L95" s="39">
        <f t="shared" si="8"/>
        <v>0.53338148541436647</v>
      </c>
      <c r="M95" s="39">
        <f t="shared" si="12"/>
        <v>0.28470000000000001</v>
      </c>
      <c r="N95" s="39">
        <f t="shared" si="13"/>
        <v>0.28470000000000001</v>
      </c>
      <c r="O95" s="39">
        <f t="shared" si="14"/>
        <v>0.56940000000000002</v>
      </c>
      <c r="P95" s="39">
        <f t="shared" si="15"/>
        <v>0.53338148541436647</v>
      </c>
    </row>
    <row r="96" spans="1:16" x14ac:dyDescent="0.25">
      <c r="B96" s="6">
        <f>B92/B15</f>
        <v>0.64823506514424989</v>
      </c>
      <c r="G96" s="17"/>
      <c r="H96" s="39">
        <v>900</v>
      </c>
      <c r="I96" s="40">
        <f t="shared" si="9"/>
        <v>0.10273972602739725</v>
      </c>
      <c r="J96" s="39">
        <f t="shared" si="10"/>
        <v>900</v>
      </c>
      <c r="K96" s="40">
        <f t="shared" si="11"/>
        <v>0.10273972602739725</v>
      </c>
      <c r="L96" s="39">
        <f t="shared" si="8"/>
        <v>0.53164035542285804</v>
      </c>
      <c r="M96" s="39">
        <f t="shared" si="12"/>
        <v>0.28470000000000001</v>
      </c>
      <c r="N96" s="39">
        <f t="shared" si="13"/>
        <v>0.28470000000000001</v>
      </c>
      <c r="O96" s="39">
        <f t="shared" si="14"/>
        <v>0.56940000000000002</v>
      </c>
      <c r="P96" s="39">
        <f t="shared" si="15"/>
        <v>0.53164035542285804</v>
      </c>
    </row>
    <row r="97" spans="1:16" x14ac:dyDescent="0.25">
      <c r="G97" s="17"/>
      <c r="H97" s="39">
        <v>910</v>
      </c>
      <c r="I97" s="40">
        <f t="shared" si="9"/>
        <v>0.10388127853881278</v>
      </c>
      <c r="J97" s="39">
        <f t="shared" si="10"/>
        <v>910</v>
      </c>
      <c r="K97" s="40">
        <f t="shared" si="11"/>
        <v>0.10388127853881278</v>
      </c>
      <c r="L97" s="39">
        <f t="shared" si="8"/>
        <v>0.52991207539189022</v>
      </c>
      <c r="M97" s="39">
        <f t="shared" si="12"/>
        <v>0.28470000000000001</v>
      </c>
      <c r="N97" s="39">
        <f t="shared" si="13"/>
        <v>0.28470000000000001</v>
      </c>
      <c r="O97" s="39">
        <f t="shared" si="14"/>
        <v>0.56940000000000002</v>
      </c>
      <c r="P97" s="39">
        <f t="shared" si="15"/>
        <v>0.52991207539189022</v>
      </c>
    </row>
    <row r="98" spans="1:16" ht="18" customHeight="1" x14ac:dyDescent="0.25">
      <c r="A98" s="685" t="s">
        <v>94</v>
      </c>
      <c r="B98" s="685"/>
      <c r="C98" s="685"/>
      <c r="D98" s="685"/>
      <c r="E98" s="685"/>
      <c r="F98" s="685"/>
      <c r="G98" s="17"/>
      <c r="H98" s="39">
        <v>920</v>
      </c>
      <c r="I98" s="40">
        <f t="shared" si="9"/>
        <v>0.1050228310502283</v>
      </c>
      <c r="J98" s="39">
        <f t="shared" si="10"/>
        <v>920</v>
      </c>
      <c r="K98" s="40">
        <f t="shared" si="11"/>
        <v>0.1050228310502283</v>
      </c>
      <c r="L98" s="39">
        <f t="shared" si="8"/>
        <v>0.52819641082472557</v>
      </c>
      <c r="M98" s="39">
        <f t="shared" si="12"/>
        <v>0.28470000000000001</v>
      </c>
      <c r="N98" s="39">
        <f t="shared" si="13"/>
        <v>0.28470000000000001</v>
      </c>
      <c r="O98" s="39">
        <f t="shared" si="14"/>
        <v>0.56940000000000002</v>
      </c>
      <c r="P98" s="39">
        <f t="shared" si="15"/>
        <v>0.52819641082472557</v>
      </c>
    </row>
    <row r="99" spans="1:16" x14ac:dyDescent="0.25">
      <c r="G99" s="17"/>
      <c r="H99" s="39">
        <v>930</v>
      </c>
      <c r="I99" s="40">
        <f t="shared" si="9"/>
        <v>0.10616438356164383</v>
      </c>
      <c r="J99" s="39">
        <f t="shared" si="10"/>
        <v>930</v>
      </c>
      <c r="K99" s="40">
        <f t="shared" si="11"/>
        <v>0.10616438356164383</v>
      </c>
      <c r="L99" s="39">
        <f t="shared" si="8"/>
        <v>0.5264931339974237</v>
      </c>
      <c r="M99" s="39">
        <f t="shared" si="12"/>
        <v>0.28470000000000001</v>
      </c>
      <c r="N99" s="39">
        <f t="shared" si="13"/>
        <v>0.28470000000000001</v>
      </c>
      <c r="O99" s="39">
        <f t="shared" si="14"/>
        <v>0.56940000000000002</v>
      </c>
      <c r="P99" s="39">
        <f t="shared" si="15"/>
        <v>0.5264931339974237</v>
      </c>
    </row>
    <row r="100" spans="1:16" x14ac:dyDescent="0.25">
      <c r="A100" s="674" t="s">
        <v>95</v>
      </c>
      <c r="B100" s="674"/>
      <c r="C100" s="674"/>
      <c r="D100" s="674"/>
      <c r="E100" s="674"/>
      <c r="F100" s="674"/>
      <c r="G100" s="17"/>
      <c r="H100" s="39">
        <v>940</v>
      </c>
      <c r="I100" s="40">
        <f t="shared" si="9"/>
        <v>0.10730593607305935</v>
      </c>
      <c r="J100" s="39">
        <f t="shared" si="10"/>
        <v>940</v>
      </c>
      <c r="K100" s="40">
        <f t="shared" si="11"/>
        <v>0.10730593607305935</v>
      </c>
      <c r="L100" s="39">
        <f t="shared" si="8"/>
        <v>0.52480202369275153</v>
      </c>
      <c r="M100" s="39">
        <f t="shared" si="12"/>
        <v>0.28470000000000001</v>
      </c>
      <c r="N100" s="39">
        <f t="shared" si="13"/>
        <v>0.28470000000000001</v>
      </c>
      <c r="O100" s="39">
        <f t="shared" si="14"/>
        <v>0.56940000000000002</v>
      </c>
      <c r="P100" s="39">
        <f t="shared" si="15"/>
        <v>0.52480202369275153</v>
      </c>
    </row>
    <row r="101" spans="1:16" ht="15" customHeight="1" x14ac:dyDescent="0.25">
      <c r="A101" s="674"/>
      <c r="B101" s="674"/>
      <c r="C101" s="674"/>
      <c r="D101" s="674"/>
      <c r="E101" s="674"/>
      <c r="F101" s="674"/>
      <c r="G101" s="17"/>
      <c r="H101" s="39">
        <v>950</v>
      </c>
      <c r="I101" s="40">
        <f t="shared" si="9"/>
        <v>0.10844748858447488</v>
      </c>
      <c r="J101" s="39">
        <f t="shared" si="10"/>
        <v>950</v>
      </c>
      <c r="K101" s="40">
        <f t="shared" si="11"/>
        <v>0.10844748858447488</v>
      </c>
      <c r="L101" s="39">
        <f t="shared" si="8"/>
        <v>0.52312286494725702</v>
      </c>
      <c r="M101" s="39">
        <f t="shared" si="12"/>
        <v>0.28470000000000001</v>
      </c>
      <c r="N101" s="39">
        <f t="shared" si="13"/>
        <v>0.28470000000000001</v>
      </c>
      <c r="O101" s="39">
        <f t="shared" si="14"/>
        <v>0.56940000000000002</v>
      </c>
      <c r="P101" s="39">
        <f t="shared" si="15"/>
        <v>0.52312286494725702</v>
      </c>
    </row>
    <row r="102" spans="1:16" x14ac:dyDescent="0.25">
      <c r="A102" s="674"/>
      <c r="B102" s="674"/>
      <c r="C102" s="674"/>
      <c r="D102" s="674"/>
      <c r="E102" s="674"/>
      <c r="F102" s="674"/>
      <c r="G102" s="17"/>
      <c r="H102" s="39">
        <v>960</v>
      </c>
      <c r="I102" s="40">
        <f t="shared" si="9"/>
        <v>0.1095890410958904</v>
      </c>
      <c r="J102" s="39">
        <f t="shared" si="10"/>
        <v>960</v>
      </c>
      <c r="K102" s="40">
        <f t="shared" si="11"/>
        <v>0.1095890410958904</v>
      </c>
      <c r="L102" s="39">
        <f t="shared" si="8"/>
        <v>0.52145544881072547</v>
      </c>
      <c r="M102" s="39">
        <f t="shared" si="12"/>
        <v>0.28470000000000001</v>
      </c>
      <c r="N102" s="39">
        <f t="shared" si="13"/>
        <v>0.28470000000000001</v>
      </c>
      <c r="O102" s="39">
        <f t="shared" si="14"/>
        <v>0.56940000000000002</v>
      </c>
      <c r="P102" s="39">
        <f t="shared" si="15"/>
        <v>0.52145544881072547</v>
      </c>
    </row>
    <row r="103" spans="1:16" x14ac:dyDescent="0.25">
      <c r="G103" s="17"/>
      <c r="H103" s="39">
        <v>970</v>
      </c>
      <c r="I103" s="40">
        <f t="shared" si="9"/>
        <v>0.11073059360730593</v>
      </c>
      <c r="J103" s="39">
        <f t="shared" si="10"/>
        <v>970</v>
      </c>
      <c r="K103" s="40">
        <f t="shared" si="11"/>
        <v>0.11073059360730593</v>
      </c>
      <c r="L103" s="39">
        <f t="shared" si="8"/>
        <v>0.51979957211728811</v>
      </c>
      <c r="M103" s="39">
        <f t="shared" si="12"/>
        <v>0.28470000000000001</v>
      </c>
      <c r="N103" s="39">
        <f t="shared" ref="N103:N124" si="16">IF(L103&gt;$B$68,$B$68,L103)</f>
        <v>0.28470000000000001</v>
      </c>
      <c r="O103" s="39">
        <f t="shared" si="14"/>
        <v>0.56940000000000002</v>
      </c>
      <c r="P103" s="39">
        <f t="shared" si="15"/>
        <v>0.51979957211728811</v>
      </c>
    </row>
    <row r="104" spans="1:16" x14ac:dyDescent="0.25">
      <c r="A104" s="681" t="s">
        <v>97</v>
      </c>
      <c r="B104" s="681"/>
      <c r="C104" s="681"/>
      <c r="D104" s="681"/>
      <c r="E104" s="681"/>
      <c r="F104" s="681"/>
      <c r="G104" s="17"/>
      <c r="H104" s="39">
        <v>980</v>
      </c>
      <c r="I104" s="40">
        <f t="shared" si="9"/>
        <v>0.11187214611872145</v>
      </c>
      <c r="J104" s="39">
        <f t="shared" si="10"/>
        <v>980</v>
      </c>
      <c r="K104" s="40">
        <f t="shared" si="11"/>
        <v>0.11187214611872145</v>
      </c>
      <c r="L104" s="39">
        <f t="shared" si="8"/>
        <v>0.51815503726750789</v>
      </c>
      <c r="M104" s="39">
        <f t="shared" si="12"/>
        <v>0.28470000000000001</v>
      </c>
      <c r="N104" s="39">
        <f t="shared" si="16"/>
        <v>0.28470000000000001</v>
      </c>
      <c r="O104" s="39">
        <f t="shared" si="14"/>
        <v>0.56940000000000002</v>
      </c>
      <c r="P104" s="39">
        <f t="shared" si="15"/>
        <v>0.51815503726750789</v>
      </c>
    </row>
    <row r="105" spans="1:16" s="17" customFormat="1" x14ac:dyDescent="0.25">
      <c r="A105" s="681"/>
      <c r="B105" s="681"/>
      <c r="C105" s="681"/>
      <c r="D105" s="681"/>
      <c r="E105" s="681"/>
      <c r="F105" s="681"/>
      <c r="H105" s="39">
        <v>990</v>
      </c>
      <c r="I105" s="40">
        <f t="shared" si="9"/>
        <v>0.11301369863013698</v>
      </c>
      <c r="J105" s="39">
        <f t="shared" si="10"/>
        <v>990</v>
      </c>
      <c r="K105" s="40">
        <f t="shared" si="11"/>
        <v>0.11301369863013698</v>
      </c>
      <c r="L105" s="39">
        <f t="shared" si="8"/>
        <v>0.5165216520208048</v>
      </c>
      <c r="M105" s="39">
        <f t="shared" si="12"/>
        <v>0.28470000000000001</v>
      </c>
      <c r="N105" s="39">
        <f t="shared" si="16"/>
        <v>0.28470000000000001</v>
      </c>
      <c r="O105" s="39">
        <f t="shared" si="14"/>
        <v>0.56940000000000002</v>
      </c>
      <c r="P105" s="39">
        <f t="shared" si="15"/>
        <v>0.5165216520208048</v>
      </c>
    </row>
    <row r="106" spans="1:16" s="17" customFormat="1" x14ac:dyDescent="0.25">
      <c r="A106" s="681"/>
      <c r="B106" s="681"/>
      <c r="C106" s="681"/>
      <c r="D106" s="681"/>
      <c r="E106" s="681"/>
      <c r="F106" s="681"/>
      <c r="H106" s="39">
        <v>1000</v>
      </c>
      <c r="I106" s="40">
        <f t="shared" si="9"/>
        <v>0.11415525114155251</v>
      </c>
      <c r="J106" s="39">
        <f t="shared" si="10"/>
        <v>1000</v>
      </c>
      <c r="K106" s="40">
        <f t="shared" si="11"/>
        <v>0.11415525114155251</v>
      </c>
      <c r="L106" s="39">
        <f t="shared" si="8"/>
        <v>0.51489922929763621</v>
      </c>
      <c r="M106" s="39">
        <f t="shared" si="12"/>
        <v>0.28470000000000001</v>
      </c>
      <c r="N106" s="39">
        <f t="shared" si="16"/>
        <v>0.28470000000000001</v>
      </c>
      <c r="O106" s="39">
        <f t="shared" si="14"/>
        <v>0.56940000000000002</v>
      </c>
      <c r="P106" s="39">
        <f t="shared" si="15"/>
        <v>0.51489922929763621</v>
      </c>
    </row>
    <row r="107" spans="1:16" s="17" customFormat="1" x14ac:dyDescent="0.25">
      <c r="A107" s="674" t="s">
        <v>96</v>
      </c>
      <c r="B107" s="674"/>
      <c r="C107" s="674"/>
      <c r="D107" s="674"/>
      <c r="E107" s="674"/>
      <c r="F107" s="674"/>
      <c r="H107" s="39">
        <v>1010</v>
      </c>
      <c r="I107" s="40">
        <f t="shared" si="9"/>
        <v>0.11529680365296803</v>
      </c>
      <c r="J107" s="39">
        <f t="shared" si="10"/>
        <v>1010</v>
      </c>
      <c r="K107" s="40">
        <f t="shared" si="11"/>
        <v>0.11529680365296803</v>
      </c>
      <c r="L107" s="39">
        <f t="shared" si="8"/>
        <v>0.51328758699087695</v>
      </c>
      <c r="M107" s="39">
        <f t="shared" si="12"/>
        <v>0.28470000000000001</v>
      </c>
      <c r="N107" s="39">
        <f t="shared" si="16"/>
        <v>0.28470000000000001</v>
      </c>
      <c r="O107" s="39">
        <f t="shared" si="14"/>
        <v>0.56940000000000002</v>
      </c>
      <c r="P107" s="39">
        <f t="shared" si="15"/>
        <v>0.51328758699087695</v>
      </c>
    </row>
    <row r="108" spans="1:16" ht="15" customHeight="1" x14ac:dyDescent="0.25">
      <c r="A108" s="674"/>
      <c r="B108" s="674"/>
      <c r="C108" s="674"/>
      <c r="D108" s="674"/>
      <c r="E108" s="674"/>
      <c r="F108" s="674"/>
      <c r="G108" s="17"/>
      <c r="H108" s="39">
        <v>1020</v>
      </c>
      <c r="I108" s="40">
        <f t="shared" si="9"/>
        <v>0.11643835616438356</v>
      </c>
      <c r="J108" s="39">
        <f t="shared" si="10"/>
        <v>1020</v>
      </c>
      <c r="K108" s="40">
        <f t="shared" si="11"/>
        <v>0.11643835616438356</v>
      </c>
      <c r="L108" s="39">
        <f t="shared" si="8"/>
        <v>0.51168654778588751</v>
      </c>
      <c r="M108" s="39">
        <f t="shared" si="12"/>
        <v>0.28470000000000001</v>
      </c>
      <c r="N108" s="39">
        <f t="shared" si="16"/>
        <v>0.28470000000000001</v>
      </c>
      <c r="O108" s="39">
        <f t="shared" si="14"/>
        <v>0.56940000000000002</v>
      </c>
      <c r="P108" s="39">
        <f t="shared" si="15"/>
        <v>0.51168654778588751</v>
      </c>
    </row>
    <row r="109" spans="1:16" x14ac:dyDescent="0.25">
      <c r="A109" s="674"/>
      <c r="B109" s="674"/>
      <c r="C109" s="674"/>
      <c r="D109" s="674"/>
      <c r="E109" s="674"/>
      <c r="F109" s="674"/>
      <c r="G109" s="17"/>
      <c r="H109" s="39">
        <v>1030</v>
      </c>
      <c r="I109" s="40">
        <f t="shared" si="9"/>
        <v>0.11757990867579908</v>
      </c>
      <c r="J109" s="39">
        <f t="shared" si="10"/>
        <v>1030</v>
      </c>
      <c r="K109" s="40">
        <f t="shared" si="11"/>
        <v>0.11757990867579908</v>
      </c>
      <c r="L109" s="39">
        <f t="shared" si="8"/>
        <v>0.51009593898878736</v>
      </c>
      <c r="M109" s="39">
        <f t="shared" si="12"/>
        <v>0.28470000000000001</v>
      </c>
      <c r="N109" s="39">
        <f t="shared" si="16"/>
        <v>0.28470000000000001</v>
      </c>
      <c r="O109" s="39">
        <f t="shared" si="14"/>
        <v>0.56940000000000002</v>
      </c>
      <c r="P109" s="39">
        <f t="shared" si="15"/>
        <v>0.51009593898878736</v>
      </c>
    </row>
    <row r="110" spans="1:16" x14ac:dyDescent="0.25">
      <c r="A110" s="674"/>
      <c r="B110" s="674"/>
      <c r="C110" s="674"/>
      <c r="D110" s="674"/>
      <c r="E110" s="674"/>
      <c r="F110" s="674"/>
      <c r="G110" s="17"/>
      <c r="H110" s="39">
        <v>1040</v>
      </c>
      <c r="I110" s="40">
        <f t="shared" si="9"/>
        <v>0.11872146118721461</v>
      </c>
      <c r="J110" s="39">
        <f t="shared" si="10"/>
        <v>1040</v>
      </c>
      <c r="K110" s="40">
        <f t="shared" si="11"/>
        <v>0.11872146118721461</v>
      </c>
      <c r="L110" s="39">
        <f t="shared" si="8"/>
        <v>0.50851559236248456</v>
      </c>
      <c r="M110" s="39">
        <f t="shared" si="12"/>
        <v>0.28470000000000001</v>
      </c>
      <c r="N110" s="39">
        <f t="shared" si="16"/>
        <v>0.28470000000000001</v>
      </c>
      <c r="O110" s="39">
        <f t="shared" si="14"/>
        <v>0.56940000000000002</v>
      </c>
      <c r="P110" s="39">
        <f t="shared" si="15"/>
        <v>0.50851559236248456</v>
      </c>
    </row>
    <row r="111" spans="1:16" x14ac:dyDescent="0.25">
      <c r="A111" s="44"/>
      <c r="B111" s="44"/>
      <c r="C111" s="44"/>
      <c r="D111" s="45"/>
      <c r="E111" s="44"/>
      <c r="F111" s="44"/>
      <c r="G111" s="17"/>
      <c r="H111" s="39">
        <v>1050</v>
      </c>
      <c r="I111" s="40">
        <f t="shared" si="9"/>
        <v>0.11986301369863013</v>
      </c>
      <c r="J111" s="39">
        <f t="shared" si="10"/>
        <v>1050</v>
      </c>
      <c r="K111" s="40">
        <f t="shared" si="11"/>
        <v>0.11986301369863013</v>
      </c>
      <c r="L111" s="39">
        <f t="shared" si="8"/>
        <v>0.50694534397003987</v>
      </c>
      <c r="M111" s="39">
        <f t="shared" si="12"/>
        <v>0.28470000000000001</v>
      </c>
      <c r="N111" s="39">
        <f t="shared" si="16"/>
        <v>0.28470000000000001</v>
      </c>
      <c r="O111" s="39">
        <f t="shared" si="14"/>
        <v>0.56940000000000002</v>
      </c>
      <c r="P111" s="39">
        <f t="shared" si="15"/>
        <v>0.50694534397003987</v>
      </c>
    </row>
    <row r="112" spans="1:16" x14ac:dyDescent="0.25">
      <c r="A112" s="45" t="s">
        <v>98</v>
      </c>
      <c r="B112" s="44"/>
      <c r="C112" s="44"/>
      <c r="D112" s="44"/>
      <c r="E112" s="44"/>
      <c r="F112" s="44"/>
      <c r="G112" s="17"/>
      <c r="H112" s="39">
        <v>1060</v>
      </c>
      <c r="I112" s="40">
        <f t="shared" si="9"/>
        <v>0.12100456621004566</v>
      </c>
      <c r="J112" s="39">
        <f t="shared" si="10"/>
        <v>1060</v>
      </c>
      <c r="K112" s="40">
        <f t="shared" si="11"/>
        <v>0.12100456621004566</v>
      </c>
      <c r="L112" s="39">
        <f t="shared" si="8"/>
        <v>0.50538503402497037</v>
      </c>
      <c r="M112" s="39">
        <f t="shared" si="12"/>
        <v>0.28470000000000001</v>
      </c>
      <c r="N112" s="39">
        <f t="shared" si="16"/>
        <v>0.28470000000000001</v>
      </c>
      <c r="O112" s="39">
        <f t="shared" si="14"/>
        <v>0.56940000000000002</v>
      </c>
      <c r="P112" s="39">
        <f t="shared" si="15"/>
        <v>0.50538503402497037</v>
      </c>
    </row>
    <row r="113" spans="1:16" x14ac:dyDescent="0.25">
      <c r="A113" s="44"/>
      <c r="B113" s="44"/>
      <c r="C113" s="44"/>
      <c r="D113" s="44"/>
      <c r="E113" s="44"/>
      <c r="F113" s="44"/>
      <c r="G113" s="17"/>
      <c r="H113" s="39">
        <v>1070</v>
      </c>
      <c r="I113" s="40">
        <f t="shared" si="9"/>
        <v>0.12214611872146118</v>
      </c>
      <c r="J113" s="39">
        <f t="shared" si="10"/>
        <v>1070</v>
      </c>
      <c r="K113" s="40">
        <f t="shared" si="11"/>
        <v>0.12214611872146118</v>
      </c>
      <c r="L113" s="39">
        <f t="shared" si="8"/>
        <v>0.50383450674812447</v>
      </c>
      <c r="M113" s="39">
        <f t="shared" si="12"/>
        <v>0.28470000000000001</v>
      </c>
      <c r="N113" s="39">
        <f t="shared" si="16"/>
        <v>0.28470000000000001</v>
      </c>
      <c r="O113" s="39">
        <f t="shared" si="14"/>
        <v>0.56940000000000002</v>
      </c>
      <c r="P113" s="39">
        <f t="shared" si="15"/>
        <v>0.50383450674812447</v>
      </c>
    </row>
    <row r="114" spans="1:16" x14ac:dyDescent="0.25">
      <c r="A114" s="681" t="s">
        <v>264</v>
      </c>
      <c r="B114" s="681"/>
      <c r="C114" s="681"/>
      <c r="D114" s="681"/>
      <c r="E114" s="681"/>
      <c r="F114" s="681"/>
      <c r="G114" s="17"/>
      <c r="H114" s="39">
        <v>1080</v>
      </c>
      <c r="I114" s="40">
        <f t="shared" si="9"/>
        <v>0.12328767123287671</v>
      </c>
      <c r="J114" s="39">
        <f t="shared" si="10"/>
        <v>1080</v>
      </c>
      <c r="K114" s="40">
        <f t="shared" si="11"/>
        <v>0.12328767123287671</v>
      </c>
      <c r="L114" s="39">
        <f t="shared" si="8"/>
        <v>0.50229361023077812</v>
      </c>
      <c r="M114" s="39">
        <f t="shared" si="12"/>
        <v>0.28470000000000001</v>
      </c>
      <c r="N114" s="39">
        <f t="shared" si="16"/>
        <v>0.28470000000000001</v>
      </c>
      <c r="O114" s="39">
        <f t="shared" si="14"/>
        <v>0.56940000000000002</v>
      </c>
      <c r="P114" s="39">
        <f t="shared" si="15"/>
        <v>0.50229361023077812</v>
      </c>
    </row>
    <row r="115" spans="1:16" ht="18" customHeight="1" x14ac:dyDescent="0.25">
      <c r="A115" s="681"/>
      <c r="B115" s="681"/>
      <c r="C115" s="681"/>
      <c r="D115" s="681"/>
      <c r="E115" s="681"/>
      <c r="F115" s="681"/>
      <c r="G115" s="17"/>
      <c r="H115" s="39">
        <v>1090</v>
      </c>
      <c r="I115" s="40">
        <f t="shared" si="9"/>
        <v>0.12442922374429223</v>
      </c>
      <c r="J115" s="39">
        <f t="shared" si="10"/>
        <v>1090</v>
      </c>
      <c r="K115" s="40">
        <f t="shared" si="11"/>
        <v>0.12442922374429223</v>
      </c>
      <c r="L115" s="39">
        <f t="shared" si="8"/>
        <v>0.5007621963036305</v>
      </c>
      <c r="M115" s="39">
        <f t="shared" si="12"/>
        <v>0.28470000000000001</v>
      </c>
      <c r="N115" s="39">
        <f t="shared" si="16"/>
        <v>0.28470000000000001</v>
      </c>
      <c r="O115" s="39">
        <f t="shared" si="14"/>
        <v>0.56940000000000002</v>
      </c>
      <c r="P115" s="39">
        <f t="shared" si="15"/>
        <v>0.5007621963036305</v>
      </c>
    </row>
    <row r="116" spans="1:16" x14ac:dyDescent="0.25">
      <c r="G116" s="17"/>
      <c r="H116" s="39">
        <v>1100</v>
      </c>
      <c r="I116" s="40">
        <f t="shared" si="9"/>
        <v>0.12557077625570776</v>
      </c>
      <c r="J116" s="39">
        <f t="shared" si="10"/>
        <v>1100</v>
      </c>
      <c r="K116" s="40">
        <f t="shared" si="11"/>
        <v>0.12557077625570776</v>
      </c>
      <c r="L116" s="39">
        <f t="shared" si="8"/>
        <v>0.49924012041139121</v>
      </c>
      <c r="M116" s="39">
        <f t="shared" si="12"/>
        <v>0.28470000000000001</v>
      </c>
      <c r="N116" s="39">
        <f t="shared" si="16"/>
        <v>0.28470000000000001</v>
      </c>
      <c r="O116" s="39">
        <f t="shared" si="14"/>
        <v>0.56940000000000002</v>
      </c>
      <c r="P116" s="39">
        <f t="shared" si="15"/>
        <v>0.49924012041139121</v>
      </c>
    </row>
    <row r="117" spans="1:16" x14ac:dyDescent="0.25">
      <c r="E117" s="46" t="s">
        <v>101</v>
      </c>
      <c r="F117" s="24"/>
      <c r="G117" s="17"/>
      <c r="H117" s="39">
        <v>1110</v>
      </c>
      <c r="I117" s="40">
        <f t="shared" si="9"/>
        <v>0.12671232876712329</v>
      </c>
      <c r="J117" s="39">
        <f t="shared" si="10"/>
        <v>1110</v>
      </c>
      <c r="K117" s="40">
        <f t="shared" si="11"/>
        <v>0.12671232876712329</v>
      </c>
      <c r="L117" s="39">
        <f t="shared" si="8"/>
        <v>0.49772724149267122</v>
      </c>
      <c r="M117" s="39">
        <f t="shared" si="12"/>
        <v>0.28470000000000001</v>
      </c>
      <c r="N117" s="39">
        <f t="shared" si="16"/>
        <v>0.28470000000000001</v>
      </c>
      <c r="O117" s="39">
        <f t="shared" si="14"/>
        <v>0.56940000000000002</v>
      </c>
      <c r="P117" s="39">
        <f t="shared" si="15"/>
        <v>0.49772724149267122</v>
      </c>
    </row>
    <row r="118" spans="1:16" ht="18" x14ac:dyDescent="0.35">
      <c r="E118" s="25" t="s">
        <v>102</v>
      </c>
      <c r="F118" s="47">
        <f>E18</f>
        <v>13</v>
      </c>
      <c r="G118" s="17"/>
      <c r="H118" s="39">
        <v>1120</v>
      </c>
      <c r="I118" s="40">
        <f t="shared" si="9"/>
        <v>0.12785388127853881</v>
      </c>
      <c r="J118" s="39">
        <f t="shared" si="10"/>
        <v>1120</v>
      </c>
      <c r="K118" s="40">
        <f t="shared" si="11"/>
        <v>0.12785388127853881</v>
      </c>
      <c r="L118" s="39">
        <f t="shared" si="8"/>
        <v>0.49622342186491031</v>
      </c>
      <c r="M118" s="39">
        <f t="shared" si="12"/>
        <v>0.28470000000000001</v>
      </c>
      <c r="N118" s="39">
        <f t="shared" si="16"/>
        <v>0.28470000000000001</v>
      </c>
      <c r="O118" s="39">
        <f t="shared" si="14"/>
        <v>0.56940000000000002</v>
      </c>
      <c r="P118" s="39">
        <f t="shared" si="15"/>
        <v>0.49622342186491031</v>
      </c>
    </row>
    <row r="119" spans="1:16" ht="18" x14ac:dyDescent="0.35">
      <c r="E119" s="25" t="s">
        <v>103</v>
      </c>
      <c r="F119" s="54">
        <v>13</v>
      </c>
      <c r="G119" s="17"/>
      <c r="H119" s="39">
        <v>1130</v>
      </c>
      <c r="I119" s="40">
        <f t="shared" si="9"/>
        <v>0.12899543378995434</v>
      </c>
      <c r="J119" s="39">
        <f t="shared" si="10"/>
        <v>1130</v>
      </c>
      <c r="K119" s="40">
        <f t="shared" si="11"/>
        <v>0.12899543378995434</v>
      </c>
      <c r="L119" s="39">
        <f t="shared" si="8"/>
        <v>0.49472852711408311</v>
      </c>
      <c r="M119" s="39">
        <f t="shared" si="12"/>
        <v>0.28470000000000001</v>
      </c>
      <c r="N119" s="39">
        <f t="shared" si="16"/>
        <v>0.28470000000000001</v>
      </c>
      <c r="O119" s="39">
        <f t="shared" si="14"/>
        <v>0.56940000000000002</v>
      </c>
      <c r="P119" s="39">
        <f t="shared" si="15"/>
        <v>0.49472852711408311</v>
      </c>
    </row>
    <row r="120" spans="1:16" x14ac:dyDescent="0.25">
      <c r="A120" s="5" t="s">
        <v>100</v>
      </c>
      <c r="G120" s="17"/>
      <c r="H120" s="39">
        <v>1140</v>
      </c>
      <c r="I120" s="40">
        <f t="shared" si="9"/>
        <v>0.13013698630136986</v>
      </c>
      <c r="J120" s="39">
        <f t="shared" si="10"/>
        <v>1140</v>
      </c>
      <c r="K120" s="40">
        <f t="shared" si="11"/>
        <v>0.13013698630136986</v>
      </c>
      <c r="L120" s="39">
        <f t="shared" si="8"/>
        <v>0.49324242598894952</v>
      </c>
      <c r="M120" s="39">
        <f t="shared" si="12"/>
        <v>0.28470000000000001</v>
      </c>
      <c r="N120" s="39">
        <f t="shared" si="16"/>
        <v>0.28470000000000001</v>
      </c>
      <c r="O120" s="39">
        <f t="shared" si="14"/>
        <v>0.56940000000000002</v>
      </c>
      <c r="P120" s="39">
        <f t="shared" si="15"/>
        <v>0.49324242598894952</v>
      </c>
    </row>
    <row r="121" spans="1:16" x14ac:dyDescent="0.25">
      <c r="D121" s="5">
        <f>(F118+F119)/B17</f>
        <v>0.56940000000000002</v>
      </c>
      <c r="G121" s="17"/>
      <c r="H121" s="39">
        <v>1150</v>
      </c>
      <c r="I121" s="40">
        <f t="shared" si="9"/>
        <v>0.13127853881278539</v>
      </c>
      <c r="J121" s="39">
        <f t="shared" si="10"/>
        <v>1150</v>
      </c>
      <c r="K121" s="40">
        <f t="shared" si="11"/>
        <v>0.13127853881278539</v>
      </c>
      <c r="L121" s="39">
        <f t="shared" si="8"/>
        <v>0.49176499029961862</v>
      </c>
      <c r="M121" s="39">
        <f t="shared" si="12"/>
        <v>0.28470000000000001</v>
      </c>
      <c r="N121" s="39">
        <f t="shared" si="16"/>
        <v>0.28470000000000001</v>
      </c>
      <c r="O121" s="39">
        <f t="shared" si="14"/>
        <v>0.56940000000000002</v>
      </c>
      <c r="P121" s="39">
        <f t="shared" si="15"/>
        <v>0.49176499029961862</v>
      </c>
    </row>
    <row r="122" spans="1:16" x14ac:dyDescent="0.25">
      <c r="G122" s="17"/>
      <c r="H122" s="39">
        <v>1160</v>
      </c>
      <c r="I122" s="40">
        <f t="shared" si="9"/>
        <v>0.13242009132420091</v>
      </c>
      <c r="J122" s="39">
        <f t="shared" si="10"/>
        <v>1160</v>
      </c>
      <c r="K122" s="40">
        <f t="shared" si="11"/>
        <v>0.13242009132420091</v>
      </c>
      <c r="L122" s="39">
        <f t="shared" si="8"/>
        <v>0.49029609482022041</v>
      </c>
      <c r="M122" s="39">
        <f t="shared" si="12"/>
        <v>0.28470000000000001</v>
      </c>
      <c r="N122" s="39">
        <f t="shared" si="16"/>
        <v>0.28470000000000001</v>
      </c>
      <c r="O122" s="39">
        <f t="shared" si="14"/>
        <v>0.56940000000000002</v>
      </c>
      <c r="P122" s="39">
        <f t="shared" si="15"/>
        <v>0.49029609482022041</v>
      </c>
    </row>
    <row r="123" spans="1:16" x14ac:dyDescent="0.25">
      <c r="E123" s="4"/>
      <c r="G123" s="17"/>
      <c r="H123" s="39">
        <v>1170</v>
      </c>
      <c r="I123" s="40">
        <f t="shared" si="9"/>
        <v>0.13356164383561644</v>
      </c>
      <c r="J123" s="39">
        <f t="shared" si="10"/>
        <v>1170</v>
      </c>
      <c r="K123" s="40">
        <f t="shared" si="11"/>
        <v>0.13356164383561644</v>
      </c>
      <c r="L123" s="39">
        <f t="shared" si="8"/>
        <v>0.48883561719547819</v>
      </c>
      <c r="M123" s="39">
        <f t="shared" si="12"/>
        <v>0.28470000000000001</v>
      </c>
      <c r="N123" s="39">
        <f t="shared" si="16"/>
        <v>0.28470000000000001</v>
      </c>
      <c r="O123" s="39">
        <f t="shared" si="14"/>
        <v>0.56940000000000002</v>
      </c>
      <c r="P123" s="39">
        <f t="shared" si="15"/>
        <v>0.48883561719547819</v>
      </c>
    </row>
    <row r="124" spans="1:16" x14ac:dyDescent="0.25">
      <c r="C124" s="6">
        <f>((1-D121)/E13)^(1/E14)</f>
        <v>7.9840284615999985E-2</v>
      </c>
      <c r="G124" s="17"/>
      <c r="H124" s="39">
        <v>1180</v>
      </c>
      <c r="I124" s="40">
        <f t="shared" si="9"/>
        <v>0.13470319634703196</v>
      </c>
      <c r="J124" s="39">
        <f t="shared" si="10"/>
        <v>1180</v>
      </c>
      <c r="K124" s="40">
        <f t="shared" si="11"/>
        <v>0.13470319634703196</v>
      </c>
      <c r="L124" s="39">
        <f t="shared" si="8"/>
        <v>0.48738343785100124</v>
      </c>
      <c r="M124" s="39">
        <f t="shared" si="12"/>
        <v>0.28470000000000001</v>
      </c>
      <c r="N124" s="39">
        <f t="shared" si="16"/>
        <v>0.28470000000000001</v>
      </c>
      <c r="O124" s="39">
        <f t="shared" si="14"/>
        <v>0.56940000000000002</v>
      </c>
      <c r="P124" s="39">
        <f t="shared" si="15"/>
        <v>0.48738343785100124</v>
      </c>
    </row>
    <row r="125" spans="1:16" x14ac:dyDescent="0.25">
      <c r="G125" s="17"/>
      <c r="H125" s="39">
        <v>1190</v>
      </c>
      <c r="I125" s="40">
        <f t="shared" si="9"/>
        <v>0.13584474885844749</v>
      </c>
      <c r="J125" s="39">
        <f t="shared" si="10"/>
        <v>1190</v>
      </c>
      <c r="K125" s="40">
        <f t="shared" si="11"/>
        <v>0.13584474885844749</v>
      </c>
      <c r="L125" s="39">
        <f t="shared" si="8"/>
        <v>0.48593943990711175</v>
      </c>
      <c r="M125" s="39">
        <f t="shared" ref="M125" si="17">IF(J125&lt;=$B$92,$B$68,0)</f>
        <v>0.28470000000000001</v>
      </c>
      <c r="N125" s="39">
        <f t="shared" ref="N125" si="18">IF(L125&gt;$B$68,$B$68,L125)</f>
        <v>0.28470000000000001</v>
      </c>
      <c r="O125" s="39">
        <f t="shared" si="14"/>
        <v>0.56940000000000002</v>
      </c>
      <c r="P125" s="39">
        <f t="shared" si="15"/>
        <v>0.48593943990711175</v>
      </c>
    </row>
    <row r="126" spans="1:16" x14ac:dyDescent="0.25">
      <c r="C126" s="17"/>
      <c r="D126" s="17"/>
      <c r="G126" s="17"/>
      <c r="H126" s="39">
        <v>1200</v>
      </c>
      <c r="I126" s="40">
        <f t="shared" si="9"/>
        <v>0.13698630136986301</v>
      </c>
      <c r="J126" s="39">
        <f t="shared" si="10"/>
        <v>1200</v>
      </c>
      <c r="K126" s="40">
        <f t="shared" si="11"/>
        <v>0.13698630136986301</v>
      </c>
      <c r="L126" s="39">
        <f t="shared" si="8"/>
        <v>0.48450350909604412</v>
      </c>
      <c r="M126" s="39">
        <f t="shared" si="12"/>
        <v>0.28470000000000001</v>
      </c>
      <c r="N126" s="39">
        <f t="shared" ref="N126:N133" si="19">IF(L126&gt;$B$68,$B$68,L126)</f>
        <v>0.28470000000000001</v>
      </c>
      <c r="O126" s="39">
        <f t="shared" si="14"/>
        <v>0.56940000000000002</v>
      </c>
      <c r="P126" s="39">
        <f t="shared" si="15"/>
        <v>0.48450350909604412</v>
      </c>
    </row>
    <row r="127" spans="1:16" x14ac:dyDescent="0.25">
      <c r="F127" s="17"/>
      <c r="G127" s="17"/>
      <c r="H127" s="39">
        <v>1210</v>
      </c>
      <c r="I127" s="40">
        <f t="shared" si="9"/>
        <v>0.13812785388127855</v>
      </c>
      <c r="J127" s="39">
        <f t="shared" si="10"/>
        <v>1210</v>
      </c>
      <c r="K127" s="40">
        <f t="shared" si="11"/>
        <v>0.13812785388127855</v>
      </c>
      <c r="L127" s="39">
        <f t="shared" si="8"/>
        <v>0.48307553368235445</v>
      </c>
      <c r="M127" s="39">
        <f t="shared" si="12"/>
        <v>0.28470000000000001</v>
      </c>
      <c r="N127" s="39">
        <f t="shared" si="19"/>
        <v>0.28470000000000001</v>
      </c>
      <c r="O127" s="39">
        <f t="shared" si="14"/>
        <v>0.56940000000000002</v>
      </c>
      <c r="P127" s="39">
        <f t="shared" si="15"/>
        <v>0.48307553368235445</v>
      </c>
    </row>
    <row r="128" spans="1:16" s="17" customFormat="1" x14ac:dyDescent="0.25">
      <c r="A128"/>
      <c r="B128"/>
      <c r="C128"/>
      <c r="D128"/>
      <c r="E128" s="5">
        <f>E16-(C124-E13/(E14+1)*C124^(E14+1))+D121*C124-D82</f>
        <v>5.6852670314519682E-2</v>
      </c>
      <c r="F128"/>
      <c r="H128" s="39">
        <v>1220</v>
      </c>
      <c r="I128" s="40">
        <f t="shared" si="9"/>
        <v>0.13926940639269406</v>
      </c>
      <c r="J128" s="39">
        <f t="shared" si="10"/>
        <v>1220</v>
      </c>
      <c r="K128" s="40">
        <f t="shared" si="11"/>
        <v>0.13926940639269406</v>
      </c>
      <c r="L128" s="39">
        <f t="shared" si="8"/>
        <v>0.48165540438639121</v>
      </c>
      <c r="M128" s="39">
        <f t="shared" si="12"/>
        <v>0.28470000000000001</v>
      </c>
      <c r="N128" s="39">
        <f t="shared" si="19"/>
        <v>0.28470000000000001</v>
      </c>
      <c r="O128" s="39">
        <f t="shared" si="14"/>
        <v>0.56940000000000002</v>
      </c>
      <c r="P128" s="39">
        <f t="shared" si="15"/>
        <v>0.48165540438639121</v>
      </c>
    </row>
    <row r="129" spans="1:16" x14ac:dyDescent="0.25">
      <c r="G129" s="17"/>
      <c r="H129" s="39">
        <v>1230</v>
      </c>
      <c r="I129" s="40">
        <f t="shared" si="9"/>
        <v>0.1404109589041096</v>
      </c>
      <c r="J129" s="39">
        <f t="shared" si="10"/>
        <v>1230</v>
      </c>
      <c r="K129" s="40">
        <f t="shared" si="11"/>
        <v>0.1404109589041096</v>
      </c>
      <c r="L129" s="39">
        <f t="shared" si="8"/>
        <v>0.48024301431068672</v>
      </c>
      <c r="M129" s="39">
        <f t="shared" si="12"/>
        <v>0.28470000000000001</v>
      </c>
      <c r="N129" s="39">
        <f t="shared" si="19"/>
        <v>0.28470000000000001</v>
      </c>
      <c r="O129" s="39">
        <f t="shared" si="14"/>
        <v>0.56940000000000002</v>
      </c>
      <c r="P129" s="39">
        <f t="shared" si="15"/>
        <v>0.48024301431068672</v>
      </c>
    </row>
    <row r="130" spans="1:16" x14ac:dyDescent="0.25">
      <c r="C130" s="31"/>
      <c r="D130" s="31"/>
      <c r="G130" s="17"/>
      <c r="H130" s="39">
        <v>1240</v>
      </c>
      <c r="I130" s="40">
        <f t="shared" si="9"/>
        <v>0.14155251141552511</v>
      </c>
      <c r="J130" s="39">
        <f t="shared" si="10"/>
        <v>1240</v>
      </c>
      <c r="K130" s="40">
        <f t="shared" si="11"/>
        <v>0.14155251141552511</v>
      </c>
      <c r="L130" s="39">
        <f t="shared" si="8"/>
        <v>0.47883825886913223</v>
      </c>
      <c r="M130" s="39">
        <f t="shared" si="12"/>
        <v>0.28470000000000001</v>
      </c>
      <c r="N130" s="39">
        <f t="shared" si="19"/>
        <v>0.28470000000000001</v>
      </c>
      <c r="O130" s="39">
        <f t="shared" si="14"/>
        <v>0.56940000000000002</v>
      </c>
      <c r="P130" s="39">
        <f t="shared" si="15"/>
        <v>0.47883825886913223</v>
      </c>
    </row>
    <row r="131" spans="1:16" ht="29.25" customHeight="1" x14ac:dyDescent="0.25">
      <c r="A131" s="681" t="s">
        <v>104</v>
      </c>
      <c r="B131" s="681"/>
      <c r="C131" s="681"/>
      <c r="D131" s="681"/>
      <c r="E131" s="681"/>
      <c r="F131" s="681"/>
      <c r="G131" s="17"/>
      <c r="H131" s="39">
        <v>1250</v>
      </c>
      <c r="I131" s="40">
        <f t="shared" si="9"/>
        <v>0.14269406392694065</v>
      </c>
      <c r="J131" s="39">
        <f t="shared" si="10"/>
        <v>1250</v>
      </c>
      <c r="K131" s="40">
        <f t="shared" si="11"/>
        <v>0.14269406392694065</v>
      </c>
      <c r="L131" s="39">
        <f t="shared" si="8"/>
        <v>0.47744103571881247</v>
      </c>
      <c r="M131" s="39">
        <f t="shared" si="12"/>
        <v>0.28470000000000001</v>
      </c>
      <c r="N131" s="39">
        <f t="shared" si="19"/>
        <v>0.28470000000000001</v>
      </c>
      <c r="O131" s="39">
        <f t="shared" si="14"/>
        <v>0.56940000000000002</v>
      </c>
      <c r="P131" s="39">
        <f t="shared" si="15"/>
        <v>0.47744103571881247</v>
      </c>
    </row>
    <row r="132" spans="1:16" ht="20.25" customHeight="1" x14ac:dyDescent="0.25">
      <c r="A132" t="s">
        <v>105</v>
      </c>
      <c r="F132" s="31"/>
      <c r="G132" s="17"/>
      <c r="H132" s="39">
        <v>1260</v>
      </c>
      <c r="I132" s="40">
        <f t="shared" si="9"/>
        <v>0.14383561643835616</v>
      </c>
      <c r="J132" s="39">
        <f t="shared" si="10"/>
        <v>1260</v>
      </c>
      <c r="K132" s="40">
        <f t="shared" si="11"/>
        <v>0.14383561643835616</v>
      </c>
      <c r="L132" s="39">
        <f t="shared" si="8"/>
        <v>0.4760512446943781</v>
      </c>
      <c r="M132" s="39">
        <f t="shared" si="12"/>
        <v>0.28470000000000001</v>
      </c>
      <c r="N132" s="39">
        <f t="shared" si="19"/>
        <v>0.28470000000000001</v>
      </c>
      <c r="O132" s="39">
        <f t="shared" si="14"/>
        <v>0.56940000000000002</v>
      </c>
      <c r="P132" s="39">
        <f t="shared" si="15"/>
        <v>0.4760512446943781</v>
      </c>
    </row>
    <row r="133" spans="1:16" ht="15" customHeight="1" x14ac:dyDescent="0.25">
      <c r="C133" s="17"/>
      <c r="F133" s="31"/>
      <c r="G133" s="17"/>
      <c r="H133" s="39">
        <v>1270</v>
      </c>
      <c r="I133" s="40">
        <f t="shared" si="9"/>
        <v>0.1449771689497717</v>
      </c>
      <c r="J133" s="39">
        <f t="shared" si="10"/>
        <v>1270</v>
      </c>
      <c r="K133" s="40">
        <f t="shared" si="11"/>
        <v>0.1449771689497717</v>
      </c>
      <c r="L133" s="39">
        <f t="shared" ref="L133:L196" si="20">1-$E$13*K133^$E$14</f>
        <v>0.47466878774484245</v>
      </c>
      <c r="M133" s="39">
        <f t="shared" si="12"/>
        <v>0.28470000000000001</v>
      </c>
      <c r="N133" s="39">
        <f t="shared" si="19"/>
        <v>0.28470000000000001</v>
      </c>
      <c r="O133" s="39">
        <f t="shared" si="14"/>
        <v>0.56940000000000002</v>
      </c>
      <c r="P133" s="39">
        <f t="shared" si="15"/>
        <v>0.47466878774484245</v>
      </c>
    </row>
    <row r="134" spans="1:16" x14ac:dyDescent="0.25">
      <c r="C134" s="20">
        <f>E128/E16*B13</f>
        <v>22741.068125807873</v>
      </c>
      <c r="F134" s="5"/>
      <c r="G134" s="17"/>
      <c r="H134" s="39">
        <v>1280</v>
      </c>
      <c r="I134" s="40">
        <f t="shared" ref="I134:I197" si="21">H134/$B$15</f>
        <v>0.14611872146118721</v>
      </c>
      <c r="J134" s="39">
        <f t="shared" ref="J134:J197" si="22">IF(H134&lt;$B$15,H134,$B$15)</f>
        <v>1280</v>
      </c>
      <c r="K134" s="40">
        <f t="shared" ref="K134:K197" si="23">J134/$B$15</f>
        <v>0.14611872146118721</v>
      </c>
      <c r="L134" s="39">
        <f t="shared" si="20"/>
        <v>0.47329356887269491</v>
      </c>
      <c r="M134" s="39">
        <f t="shared" ref="M134:M197" si="24">IF(J134&lt;=$B$92,$B$68,0)</f>
        <v>0.28470000000000001</v>
      </c>
      <c r="N134" s="39">
        <f t="shared" ref="N134:N197" si="25">IF(L134&gt;$B$68,$B$68,L134)</f>
        <v>0.28470000000000001</v>
      </c>
      <c r="O134" s="39">
        <f t="shared" si="14"/>
        <v>0.56940000000000002</v>
      </c>
      <c r="P134" s="39">
        <f t="shared" si="15"/>
        <v>0.47329356887269491</v>
      </c>
    </row>
    <row r="135" spans="1:16" x14ac:dyDescent="0.25">
      <c r="C135" s="20"/>
      <c r="G135" s="17"/>
      <c r="H135" s="39">
        <v>1290</v>
      </c>
      <c r="I135" s="40">
        <f t="shared" si="21"/>
        <v>0.14726027397260275</v>
      </c>
      <c r="J135" s="39">
        <f t="shared" si="22"/>
        <v>1290</v>
      </c>
      <c r="K135" s="40">
        <f t="shared" si="23"/>
        <v>0.14726027397260275</v>
      </c>
      <c r="L135" s="39">
        <f t="shared" si="20"/>
        <v>0.47192549407522821</v>
      </c>
      <c r="M135" s="39">
        <f t="shared" si="24"/>
        <v>0.28470000000000001</v>
      </c>
      <c r="N135" s="39">
        <f t="shared" si="25"/>
        <v>0.28470000000000001</v>
      </c>
      <c r="O135" s="39">
        <f t="shared" ref="O135:O198" si="26">IF(J135&lt;=$C$137,$D$121,M135)</f>
        <v>0.56940000000000002</v>
      </c>
      <c r="P135" s="39">
        <f t="shared" ref="P135:P198" si="27">IF(L135&gt;$D$121,$D$121,L135)</f>
        <v>0.47192549407522821</v>
      </c>
    </row>
    <row r="136" spans="1:16" x14ac:dyDescent="0.25">
      <c r="G136" s="17"/>
      <c r="H136" s="39">
        <v>1300</v>
      </c>
      <c r="I136" s="40">
        <f t="shared" si="21"/>
        <v>0.14840182648401826</v>
      </c>
      <c r="J136" s="39">
        <f t="shared" si="22"/>
        <v>1300</v>
      </c>
      <c r="K136" s="40">
        <f t="shared" si="23"/>
        <v>0.14840182648401826</v>
      </c>
      <c r="L136" s="39">
        <f t="shared" si="20"/>
        <v>0.47056447128798273</v>
      </c>
      <c r="M136" s="39">
        <f t="shared" si="24"/>
        <v>0.28470000000000001</v>
      </c>
      <c r="N136" s="39">
        <f t="shared" si="25"/>
        <v>0.28470000000000001</v>
      </c>
      <c r="O136" s="39">
        <f t="shared" si="26"/>
        <v>0.56940000000000002</v>
      </c>
      <c r="P136" s="39">
        <f t="shared" si="27"/>
        <v>0.47056447128798273</v>
      </c>
    </row>
    <row r="137" spans="1:16" x14ac:dyDescent="0.25">
      <c r="C137" s="38">
        <f>C134/F119</f>
        <v>1749.3129327544518</v>
      </c>
      <c r="G137" s="17"/>
      <c r="H137" s="39">
        <v>1310</v>
      </c>
      <c r="I137" s="40">
        <f t="shared" si="21"/>
        <v>0.1495433789954338</v>
      </c>
      <c r="J137" s="39">
        <f t="shared" si="22"/>
        <v>1310</v>
      </c>
      <c r="K137" s="40">
        <f t="shared" si="23"/>
        <v>0.1495433789954338</v>
      </c>
      <c r="L137" s="39">
        <f t="shared" si="20"/>
        <v>0.46921041033021649</v>
      </c>
      <c r="M137" s="39">
        <f t="shared" si="24"/>
        <v>0.28470000000000001</v>
      </c>
      <c r="N137" s="39">
        <f t="shared" si="25"/>
        <v>0.28470000000000001</v>
      </c>
      <c r="O137" s="39">
        <f t="shared" si="26"/>
        <v>0.56940000000000002</v>
      </c>
      <c r="P137" s="39">
        <f t="shared" si="27"/>
        <v>0.46921041033021649</v>
      </c>
    </row>
    <row r="138" spans="1:16" x14ac:dyDescent="0.25">
      <c r="G138" s="17"/>
      <c r="H138" s="39">
        <v>1320</v>
      </c>
      <c r="I138" s="40">
        <f t="shared" si="21"/>
        <v>0.15068493150684931</v>
      </c>
      <c r="J138" s="39">
        <f t="shared" si="22"/>
        <v>1320</v>
      </c>
      <c r="K138" s="40">
        <f t="shared" si="23"/>
        <v>0.15068493150684931</v>
      </c>
      <c r="L138" s="39">
        <f t="shared" si="20"/>
        <v>0.46786322285231241</v>
      </c>
      <c r="M138" s="39">
        <f t="shared" si="24"/>
        <v>0.28470000000000001</v>
      </c>
      <c r="N138" s="39">
        <f t="shared" si="25"/>
        <v>0.28470000000000001</v>
      </c>
      <c r="O138" s="39">
        <f t="shared" si="26"/>
        <v>0.56940000000000002</v>
      </c>
      <c r="P138" s="39">
        <f t="shared" si="27"/>
        <v>0.46786322285231241</v>
      </c>
    </row>
    <row r="139" spans="1:16" x14ac:dyDescent="0.25">
      <c r="C139" s="19"/>
      <c r="G139" s="17"/>
      <c r="H139" s="39">
        <v>1330</v>
      </c>
      <c r="I139" s="40">
        <f t="shared" si="21"/>
        <v>0.15182648401826485</v>
      </c>
      <c r="J139" s="39">
        <f t="shared" si="22"/>
        <v>1330</v>
      </c>
      <c r="K139" s="40">
        <f t="shared" si="23"/>
        <v>0.15182648401826485</v>
      </c>
      <c r="L139" s="39">
        <f t="shared" si="20"/>
        <v>0.46652282228503961</v>
      </c>
      <c r="M139" s="39">
        <f t="shared" si="24"/>
        <v>0.28470000000000001</v>
      </c>
      <c r="N139" s="39">
        <f t="shared" si="25"/>
        <v>0.28470000000000001</v>
      </c>
      <c r="O139" s="39">
        <f t="shared" si="26"/>
        <v>0.56940000000000002</v>
      </c>
      <c r="P139" s="39">
        <f t="shared" si="27"/>
        <v>0.46652282228503961</v>
      </c>
    </row>
    <row r="140" spans="1:16" x14ac:dyDescent="0.25">
      <c r="A140" s="10" t="s">
        <v>106</v>
      </c>
      <c r="G140" s="17"/>
      <c r="H140" s="39">
        <v>1340</v>
      </c>
      <c r="I140" s="40">
        <f t="shared" si="21"/>
        <v>0.15296803652968036</v>
      </c>
      <c r="J140" s="39">
        <f t="shared" si="22"/>
        <v>1340</v>
      </c>
      <c r="K140" s="40">
        <f t="shared" si="23"/>
        <v>0.15296803652968036</v>
      </c>
      <c r="L140" s="39">
        <f t="shared" si="20"/>
        <v>0.46518912379059274</v>
      </c>
      <c r="M140" s="39">
        <f t="shared" si="24"/>
        <v>0.28470000000000001</v>
      </c>
      <c r="N140" s="39">
        <f t="shared" si="25"/>
        <v>0.28470000000000001</v>
      </c>
      <c r="O140" s="39">
        <f t="shared" si="26"/>
        <v>0.56940000000000002</v>
      </c>
      <c r="P140" s="39">
        <f t="shared" si="27"/>
        <v>0.46518912379059274</v>
      </c>
    </row>
    <row r="141" spans="1:16" x14ac:dyDescent="0.25">
      <c r="A141" s="681" t="s">
        <v>107</v>
      </c>
      <c r="B141" s="681"/>
      <c r="C141" s="681"/>
      <c r="D141" s="681"/>
      <c r="E141" s="681"/>
      <c r="F141" s="681"/>
      <c r="G141" s="17"/>
      <c r="H141" s="39">
        <v>1350</v>
      </c>
      <c r="I141" s="40">
        <f t="shared" si="21"/>
        <v>0.1541095890410959</v>
      </c>
      <c r="J141" s="39">
        <f t="shared" si="22"/>
        <v>1350</v>
      </c>
      <c r="K141" s="40">
        <f t="shared" si="23"/>
        <v>0.1541095890410959</v>
      </c>
      <c r="L141" s="39">
        <f t="shared" si="20"/>
        <v>0.46386204421532917</v>
      </c>
      <c r="M141" s="39">
        <f t="shared" si="24"/>
        <v>0.28470000000000001</v>
      </c>
      <c r="N141" s="39">
        <f t="shared" si="25"/>
        <v>0.28470000000000001</v>
      </c>
      <c r="O141" s="39">
        <f t="shared" si="26"/>
        <v>0.56940000000000002</v>
      </c>
      <c r="P141" s="39">
        <f t="shared" si="27"/>
        <v>0.46386204421532917</v>
      </c>
    </row>
    <row r="142" spans="1:16" x14ac:dyDescent="0.25">
      <c r="A142" s="681"/>
      <c r="B142" s="681"/>
      <c r="C142" s="681"/>
      <c r="D142" s="681"/>
      <c r="E142" s="681"/>
      <c r="F142" s="681"/>
      <c r="G142" s="17"/>
      <c r="H142" s="39">
        <v>1360</v>
      </c>
      <c r="I142" s="40">
        <f t="shared" si="21"/>
        <v>0.15525114155251141</v>
      </c>
      <c r="J142" s="39">
        <f t="shared" si="22"/>
        <v>1360</v>
      </c>
      <c r="K142" s="40">
        <f t="shared" si="23"/>
        <v>0.15525114155251141</v>
      </c>
      <c r="L142" s="39">
        <f t="shared" si="20"/>
        <v>0.46254150204413924</v>
      </c>
      <c r="M142" s="39">
        <f t="shared" si="24"/>
        <v>0.28470000000000001</v>
      </c>
      <c r="N142" s="39">
        <f t="shared" si="25"/>
        <v>0.28470000000000001</v>
      </c>
      <c r="O142" s="39">
        <f t="shared" si="26"/>
        <v>0.56940000000000002</v>
      </c>
      <c r="P142" s="39">
        <f t="shared" si="27"/>
        <v>0.46254150204413924</v>
      </c>
    </row>
    <row r="143" spans="1:16" x14ac:dyDescent="0.25">
      <c r="A143" s="681"/>
      <c r="B143" s="681"/>
      <c r="C143" s="681"/>
      <c r="D143" s="681"/>
      <c r="E143" s="681"/>
      <c r="F143" s="681"/>
      <c r="G143" s="17"/>
      <c r="H143" s="39">
        <v>1370</v>
      </c>
      <c r="I143" s="40">
        <f t="shared" si="21"/>
        <v>0.15639269406392695</v>
      </c>
      <c r="J143" s="39">
        <f t="shared" si="22"/>
        <v>1370</v>
      </c>
      <c r="K143" s="40">
        <f t="shared" si="23"/>
        <v>0.15639269406392695</v>
      </c>
      <c r="L143" s="39">
        <f t="shared" si="20"/>
        <v>0.46122741735637562</v>
      </c>
      <c r="M143" s="39">
        <f t="shared" si="24"/>
        <v>0.28470000000000001</v>
      </c>
      <c r="N143" s="39">
        <f t="shared" si="25"/>
        <v>0.28470000000000001</v>
      </c>
      <c r="O143" s="39">
        <f t="shared" si="26"/>
        <v>0.56940000000000002</v>
      </c>
      <c r="P143" s="39">
        <f t="shared" si="27"/>
        <v>0.46122741735637562</v>
      </c>
    </row>
    <row r="144" spans="1:16" x14ac:dyDescent="0.25">
      <c r="A144" s="681"/>
      <c r="B144" s="681"/>
      <c r="C144" s="681"/>
      <c r="D144" s="681"/>
      <c r="E144" s="681"/>
      <c r="F144" s="681"/>
      <c r="G144" s="17"/>
      <c r="H144" s="39">
        <v>1380</v>
      </c>
      <c r="I144" s="40">
        <f t="shared" si="21"/>
        <v>0.15753424657534246</v>
      </c>
      <c r="J144" s="39">
        <f t="shared" si="22"/>
        <v>1380</v>
      </c>
      <c r="K144" s="40">
        <f t="shared" si="23"/>
        <v>0.15753424657534246</v>
      </c>
      <c r="L144" s="39">
        <f t="shared" si="20"/>
        <v>0.45991971178328239</v>
      </c>
      <c r="M144" s="39">
        <f t="shared" si="24"/>
        <v>0.28470000000000001</v>
      </c>
      <c r="N144" s="39">
        <f t="shared" si="25"/>
        <v>0.28470000000000001</v>
      </c>
      <c r="O144" s="39">
        <f t="shared" si="26"/>
        <v>0.56940000000000002</v>
      </c>
      <c r="P144" s="39">
        <f t="shared" si="27"/>
        <v>0.45991971178328239</v>
      </c>
    </row>
    <row r="145" spans="7:16" x14ac:dyDescent="0.25">
      <c r="G145" s="17"/>
      <c r="H145" s="39">
        <v>1390</v>
      </c>
      <c r="I145" s="40">
        <f t="shared" si="21"/>
        <v>0.158675799086758</v>
      </c>
      <c r="J145" s="39">
        <f t="shared" si="22"/>
        <v>1390</v>
      </c>
      <c r="K145" s="40">
        <f t="shared" si="23"/>
        <v>0.158675799086758</v>
      </c>
      <c r="L145" s="39">
        <f t="shared" si="20"/>
        <v>0.45861830846685891</v>
      </c>
      <c r="M145" s="39">
        <f t="shared" si="24"/>
        <v>0.28470000000000001</v>
      </c>
      <c r="N145" s="39">
        <f t="shared" si="25"/>
        <v>0.28470000000000001</v>
      </c>
      <c r="O145" s="39">
        <f t="shared" si="26"/>
        <v>0.56940000000000002</v>
      </c>
      <c r="P145" s="39">
        <f t="shared" si="27"/>
        <v>0.45861830846685891</v>
      </c>
    </row>
    <row r="146" spans="7:16" x14ac:dyDescent="0.25">
      <c r="G146" s="17"/>
      <c r="H146" s="39">
        <v>1400</v>
      </c>
      <c r="I146" s="40">
        <f t="shared" si="21"/>
        <v>0.15981735159817351</v>
      </c>
      <c r="J146" s="39">
        <f t="shared" si="22"/>
        <v>1400</v>
      </c>
      <c r="K146" s="40">
        <f t="shared" si="23"/>
        <v>0.15981735159817351</v>
      </c>
      <c r="L146" s="39">
        <f t="shared" si="20"/>
        <v>0.45732313202010244</v>
      </c>
      <c r="M146" s="39">
        <f t="shared" si="24"/>
        <v>0.28470000000000001</v>
      </c>
      <c r="N146" s="39">
        <f t="shared" si="25"/>
        <v>0.28470000000000001</v>
      </c>
      <c r="O146" s="39">
        <f t="shared" si="26"/>
        <v>0.56940000000000002</v>
      </c>
      <c r="P146" s="39">
        <f t="shared" si="27"/>
        <v>0.45732313202010244</v>
      </c>
    </row>
    <row r="147" spans="7:16" x14ac:dyDescent="0.25">
      <c r="G147" s="17"/>
      <c r="H147" s="39">
        <v>1410</v>
      </c>
      <c r="I147" s="40">
        <f t="shared" si="21"/>
        <v>0.16095890410958905</v>
      </c>
      <c r="J147" s="39">
        <f t="shared" si="22"/>
        <v>1410</v>
      </c>
      <c r="K147" s="40">
        <f t="shared" si="23"/>
        <v>0.16095890410958905</v>
      </c>
      <c r="L147" s="39">
        <f t="shared" si="20"/>
        <v>0.45603410848857195</v>
      </c>
      <c r="M147" s="39">
        <f t="shared" si="24"/>
        <v>0.28470000000000001</v>
      </c>
      <c r="N147" s="39">
        <f t="shared" si="25"/>
        <v>0.28470000000000001</v>
      </c>
      <c r="O147" s="39">
        <f t="shared" si="26"/>
        <v>0.56940000000000002</v>
      </c>
      <c r="P147" s="39">
        <f t="shared" si="27"/>
        <v>0.45603410848857195</v>
      </c>
    </row>
    <row r="148" spans="7:16" x14ac:dyDescent="0.25">
      <c r="G148" s="17"/>
      <c r="H148" s="39">
        <v>1420</v>
      </c>
      <c r="I148" s="40">
        <f t="shared" si="21"/>
        <v>0.16210045662100456</v>
      </c>
      <c r="J148" s="39">
        <f t="shared" si="22"/>
        <v>1420</v>
      </c>
      <c r="K148" s="40">
        <f t="shared" si="23"/>
        <v>0.16210045662100456</v>
      </c>
      <c r="L148" s="39">
        <f t="shared" si="20"/>
        <v>0.45475116531322235</v>
      </c>
      <c r="M148" s="39">
        <f t="shared" si="24"/>
        <v>0.28470000000000001</v>
      </c>
      <c r="N148" s="39">
        <f t="shared" si="25"/>
        <v>0.28470000000000001</v>
      </c>
      <c r="O148" s="39">
        <f t="shared" si="26"/>
        <v>0.56940000000000002</v>
      </c>
      <c r="P148" s="39">
        <f t="shared" si="27"/>
        <v>0.45475116531322235</v>
      </c>
    </row>
    <row r="149" spans="7:16" x14ac:dyDescent="0.25">
      <c r="G149" s="17"/>
      <c r="H149" s="39">
        <v>1430</v>
      </c>
      <c r="I149" s="40">
        <f t="shared" si="21"/>
        <v>0.1632420091324201</v>
      </c>
      <c r="J149" s="39">
        <f t="shared" si="22"/>
        <v>1430</v>
      </c>
      <c r="K149" s="40">
        <f t="shared" si="23"/>
        <v>0.1632420091324201</v>
      </c>
      <c r="L149" s="39">
        <f t="shared" si="20"/>
        <v>0.45347423129445608</v>
      </c>
      <c r="M149" s="39">
        <f t="shared" si="24"/>
        <v>0.28470000000000001</v>
      </c>
      <c r="N149" s="39">
        <f t="shared" si="25"/>
        <v>0.28470000000000001</v>
      </c>
      <c r="O149" s="39">
        <f t="shared" si="26"/>
        <v>0.56940000000000002</v>
      </c>
      <c r="P149" s="39">
        <f t="shared" si="27"/>
        <v>0.45347423129445608</v>
      </c>
    </row>
    <row r="150" spans="7:16" x14ac:dyDescent="0.25">
      <c r="G150" s="17"/>
      <c r="H150" s="39">
        <v>1440</v>
      </c>
      <c r="I150" s="40">
        <f t="shared" si="21"/>
        <v>0.16438356164383561</v>
      </c>
      <c r="J150" s="39">
        <f t="shared" si="22"/>
        <v>1440</v>
      </c>
      <c r="K150" s="40">
        <f t="shared" si="23"/>
        <v>0.16438356164383561</v>
      </c>
      <c r="L150" s="39">
        <f t="shared" si="20"/>
        <v>0.4522032365573454</v>
      </c>
      <c r="M150" s="39">
        <f t="shared" si="24"/>
        <v>0.28470000000000001</v>
      </c>
      <c r="N150" s="39">
        <f t="shared" si="25"/>
        <v>0.28470000000000001</v>
      </c>
      <c r="O150" s="39">
        <f t="shared" si="26"/>
        <v>0.56940000000000002</v>
      </c>
      <c r="P150" s="39">
        <f t="shared" si="27"/>
        <v>0.4522032365573454</v>
      </c>
    </row>
    <row r="151" spans="7:16" x14ac:dyDescent="0.25">
      <c r="G151" s="17"/>
      <c r="H151" s="39">
        <v>1450</v>
      </c>
      <c r="I151" s="40">
        <f t="shared" si="21"/>
        <v>0.16552511415525115</v>
      </c>
      <c r="J151" s="39">
        <f t="shared" si="22"/>
        <v>1450</v>
      </c>
      <c r="K151" s="40">
        <f t="shared" si="23"/>
        <v>0.16552511415525115</v>
      </c>
      <c r="L151" s="39">
        <f t="shared" si="20"/>
        <v>0.45093811251798044</v>
      </c>
      <c r="M151" s="39">
        <f t="shared" si="24"/>
        <v>0.28470000000000001</v>
      </c>
      <c r="N151" s="39">
        <f t="shared" si="25"/>
        <v>0.28470000000000001</v>
      </c>
      <c r="O151" s="39">
        <f t="shared" si="26"/>
        <v>0.56940000000000002</v>
      </c>
      <c r="P151" s="39">
        <f t="shared" si="27"/>
        <v>0.45093811251798044</v>
      </c>
    </row>
    <row r="152" spans="7:16" x14ac:dyDescent="0.25">
      <c r="G152" s="17"/>
      <c r="H152" s="39">
        <v>1460</v>
      </c>
      <c r="I152" s="40">
        <f t="shared" si="21"/>
        <v>0.16666666666666666</v>
      </c>
      <c r="J152" s="39">
        <f t="shared" si="22"/>
        <v>1460</v>
      </c>
      <c r="K152" s="40">
        <f t="shared" si="23"/>
        <v>0.16666666666666666</v>
      </c>
      <c r="L152" s="39">
        <f t="shared" si="20"/>
        <v>0.44967879185089554</v>
      </c>
      <c r="M152" s="39">
        <f t="shared" si="24"/>
        <v>0.28470000000000001</v>
      </c>
      <c r="N152" s="39">
        <f t="shared" si="25"/>
        <v>0.28470000000000001</v>
      </c>
      <c r="O152" s="39">
        <f t="shared" si="26"/>
        <v>0.56940000000000002</v>
      </c>
      <c r="P152" s="39">
        <f t="shared" si="27"/>
        <v>0.44967879185089554</v>
      </c>
    </row>
    <row r="153" spans="7:16" x14ac:dyDescent="0.25">
      <c r="G153" s="17"/>
      <c r="H153" s="39">
        <v>1470</v>
      </c>
      <c r="I153" s="40">
        <f t="shared" si="21"/>
        <v>0.1678082191780822</v>
      </c>
      <c r="J153" s="39">
        <f t="shared" si="22"/>
        <v>1470</v>
      </c>
      <c r="K153" s="40">
        <f t="shared" si="23"/>
        <v>0.1678082191780822</v>
      </c>
      <c r="L153" s="39">
        <f t="shared" si="20"/>
        <v>0.44842520845753686</v>
      </c>
      <c r="M153" s="39">
        <f t="shared" si="24"/>
        <v>0.28470000000000001</v>
      </c>
      <c r="N153" s="39">
        <f t="shared" si="25"/>
        <v>0.28470000000000001</v>
      </c>
      <c r="O153" s="39">
        <f t="shared" si="26"/>
        <v>0.56940000000000002</v>
      </c>
      <c r="P153" s="39">
        <f t="shared" si="27"/>
        <v>0.44842520845753686</v>
      </c>
    </row>
    <row r="154" spans="7:16" x14ac:dyDescent="0.25">
      <c r="G154" s="17"/>
      <c r="H154" s="39">
        <v>1480</v>
      </c>
      <c r="I154" s="40">
        <f t="shared" si="21"/>
        <v>0.16894977168949771</v>
      </c>
      <c r="J154" s="39">
        <f t="shared" si="22"/>
        <v>1480</v>
      </c>
      <c r="K154" s="40">
        <f t="shared" si="23"/>
        <v>0.16894977168949771</v>
      </c>
      <c r="L154" s="39">
        <f t="shared" si="20"/>
        <v>0.44717729743572687</v>
      </c>
      <c r="M154" s="39">
        <f t="shared" si="24"/>
        <v>0.28470000000000001</v>
      </c>
      <c r="N154" s="39">
        <f t="shared" si="25"/>
        <v>0.28470000000000001</v>
      </c>
      <c r="O154" s="39">
        <f t="shared" si="26"/>
        <v>0.56940000000000002</v>
      </c>
      <c r="P154" s="39">
        <f t="shared" si="27"/>
        <v>0.44717729743572687</v>
      </c>
    </row>
    <row r="155" spans="7:16" x14ac:dyDescent="0.25">
      <c r="G155" s="17"/>
      <c r="H155" s="39">
        <v>1490</v>
      </c>
      <c r="I155" s="40">
        <f t="shared" si="21"/>
        <v>0.17009132420091325</v>
      </c>
      <c r="J155" s="39">
        <f t="shared" si="22"/>
        <v>1490</v>
      </c>
      <c r="K155" s="40">
        <f t="shared" si="23"/>
        <v>0.17009132420091325</v>
      </c>
      <c r="L155" s="39">
        <f t="shared" si="20"/>
        <v>0.44593499505009071</v>
      </c>
      <c r="M155" s="39">
        <f t="shared" si="24"/>
        <v>0.28470000000000001</v>
      </c>
      <c r="N155" s="39">
        <f t="shared" si="25"/>
        <v>0.28470000000000001</v>
      </c>
      <c r="O155" s="39">
        <f t="shared" si="26"/>
        <v>0.56940000000000002</v>
      </c>
      <c r="P155" s="39">
        <f t="shared" si="27"/>
        <v>0.44593499505009071</v>
      </c>
    </row>
    <row r="156" spans="7:16" x14ac:dyDescent="0.25">
      <c r="G156" s="17"/>
      <c r="H156" s="39">
        <v>1500</v>
      </c>
      <c r="I156" s="40">
        <f t="shared" si="21"/>
        <v>0.17123287671232876</v>
      </c>
      <c r="J156" s="39">
        <f t="shared" si="22"/>
        <v>1500</v>
      </c>
      <c r="K156" s="40">
        <f t="shared" si="23"/>
        <v>0.17123287671232876</v>
      </c>
      <c r="L156" s="39">
        <f t="shared" si="20"/>
        <v>0.44469823870340608</v>
      </c>
      <c r="M156" s="39">
        <f t="shared" si="24"/>
        <v>0.28470000000000001</v>
      </c>
      <c r="N156" s="39">
        <f t="shared" si="25"/>
        <v>0.28470000000000001</v>
      </c>
      <c r="O156" s="39">
        <f t="shared" si="26"/>
        <v>0.56940000000000002</v>
      </c>
      <c r="P156" s="39">
        <f t="shared" si="27"/>
        <v>0.44469823870340608</v>
      </c>
    </row>
    <row r="157" spans="7:16" x14ac:dyDescent="0.25">
      <c r="G157" s="17"/>
      <c r="H157" s="39">
        <v>1510</v>
      </c>
      <c r="I157" s="40">
        <f t="shared" si="21"/>
        <v>0.1723744292237443</v>
      </c>
      <c r="J157" s="39">
        <f t="shared" si="22"/>
        <v>1510</v>
      </c>
      <c r="K157" s="40">
        <f t="shared" si="23"/>
        <v>0.1723744292237443</v>
      </c>
      <c r="L157" s="39">
        <f t="shared" si="20"/>
        <v>0.4434669669088428</v>
      </c>
      <c r="M157" s="39">
        <f t="shared" si="24"/>
        <v>0.28470000000000001</v>
      </c>
      <c r="N157" s="39">
        <f t="shared" si="25"/>
        <v>0.28470000000000001</v>
      </c>
      <c r="O157" s="39">
        <f t="shared" si="26"/>
        <v>0.56940000000000002</v>
      </c>
      <c r="P157" s="39">
        <f t="shared" si="27"/>
        <v>0.4434669669088428</v>
      </c>
    </row>
    <row r="158" spans="7:16" x14ac:dyDescent="0.25">
      <c r="G158" s="17"/>
      <c r="H158" s="39">
        <v>1520</v>
      </c>
      <c r="I158" s="40">
        <f t="shared" si="21"/>
        <v>0.17351598173515981</v>
      </c>
      <c r="J158" s="39">
        <f t="shared" si="22"/>
        <v>1520</v>
      </c>
      <c r="K158" s="40">
        <f t="shared" si="23"/>
        <v>0.17351598173515981</v>
      </c>
      <c r="L158" s="39">
        <f t="shared" si="20"/>
        <v>0.44224111926305887</v>
      </c>
      <c r="M158" s="39">
        <f t="shared" si="24"/>
        <v>0.28470000000000001</v>
      </c>
      <c r="N158" s="39">
        <f t="shared" si="25"/>
        <v>0.28470000000000001</v>
      </c>
      <c r="O158" s="39">
        <f t="shared" si="26"/>
        <v>0.56940000000000002</v>
      </c>
      <c r="P158" s="39">
        <f t="shared" si="27"/>
        <v>0.44224111926305887</v>
      </c>
    </row>
    <row r="159" spans="7:16" x14ac:dyDescent="0.25">
      <c r="G159" s="17"/>
      <c r="H159" s="39">
        <v>1530</v>
      </c>
      <c r="I159" s="40">
        <f t="shared" si="21"/>
        <v>0.17465753424657535</v>
      </c>
      <c r="J159" s="39">
        <f t="shared" si="22"/>
        <v>1530</v>
      </c>
      <c r="K159" s="40">
        <f t="shared" si="23"/>
        <v>0.17465753424657535</v>
      </c>
      <c r="L159" s="39">
        <f t="shared" si="20"/>
        <v>0.44102063642011957</v>
      </c>
      <c r="M159" s="39">
        <f t="shared" si="24"/>
        <v>0.28470000000000001</v>
      </c>
      <c r="N159" s="39">
        <f t="shared" si="25"/>
        <v>0.28470000000000001</v>
      </c>
      <c r="O159" s="39">
        <f t="shared" si="26"/>
        <v>0.56940000000000002</v>
      </c>
      <c r="P159" s="39">
        <f t="shared" si="27"/>
        <v>0.44102063642011957</v>
      </c>
    </row>
    <row r="160" spans="7:16" x14ac:dyDescent="0.25">
      <c r="G160" s="17"/>
      <c r="H160" s="39">
        <v>1540</v>
      </c>
      <c r="I160" s="40">
        <f t="shared" si="21"/>
        <v>0.17579908675799086</v>
      </c>
      <c r="J160" s="39">
        <f t="shared" si="22"/>
        <v>1540</v>
      </c>
      <c r="K160" s="40">
        <f t="shared" si="23"/>
        <v>0.17579908675799086</v>
      </c>
      <c r="L160" s="39">
        <f t="shared" si="20"/>
        <v>0.43980546006621157</v>
      </c>
      <c r="M160" s="39">
        <f t="shared" si="24"/>
        <v>0.28470000000000001</v>
      </c>
      <c r="N160" s="39">
        <f t="shared" si="25"/>
        <v>0.28470000000000001</v>
      </c>
      <c r="O160" s="39">
        <f t="shared" si="26"/>
        <v>0.56940000000000002</v>
      </c>
      <c r="P160" s="39">
        <f t="shared" si="27"/>
        <v>0.43980546006621157</v>
      </c>
    </row>
    <row r="161" spans="7:16" x14ac:dyDescent="0.25">
      <c r="G161" s="17"/>
      <c r="H161" s="39">
        <v>1550</v>
      </c>
      <c r="I161" s="40">
        <f t="shared" si="21"/>
        <v>0.1769406392694064</v>
      </c>
      <c r="J161" s="39">
        <f t="shared" si="22"/>
        <v>1550</v>
      </c>
      <c r="K161" s="40">
        <f t="shared" si="23"/>
        <v>0.1769406392694064</v>
      </c>
      <c r="L161" s="39">
        <f t="shared" si="20"/>
        <v>0.43859553289512099</v>
      </c>
      <c r="M161" s="39">
        <f t="shared" si="24"/>
        <v>0.28470000000000001</v>
      </c>
      <c r="N161" s="39">
        <f t="shared" si="25"/>
        <v>0.28470000000000001</v>
      </c>
      <c r="O161" s="39">
        <f t="shared" si="26"/>
        <v>0.56940000000000002</v>
      </c>
      <c r="P161" s="39">
        <f t="shared" si="27"/>
        <v>0.43859553289512099</v>
      </c>
    </row>
    <row r="162" spans="7:16" x14ac:dyDescent="0.25">
      <c r="G162" s="17"/>
      <c r="H162" s="39">
        <v>1560</v>
      </c>
      <c r="I162" s="40">
        <f t="shared" si="21"/>
        <v>0.17808219178082191</v>
      </c>
      <c r="J162" s="39">
        <f t="shared" si="22"/>
        <v>1560</v>
      </c>
      <c r="K162" s="40">
        <f t="shared" si="23"/>
        <v>0.17808219178082191</v>
      </c>
      <c r="L162" s="39">
        <f t="shared" si="20"/>
        <v>0.43739079858444851</v>
      </c>
      <c r="M162" s="39">
        <f t="shared" si="24"/>
        <v>0.28470000000000001</v>
      </c>
      <c r="N162" s="39">
        <f t="shared" si="25"/>
        <v>0.28470000000000001</v>
      </c>
      <c r="O162" s="39">
        <f t="shared" si="26"/>
        <v>0.56940000000000002</v>
      </c>
      <c r="P162" s="39">
        <f t="shared" si="27"/>
        <v>0.43739079858444851</v>
      </c>
    </row>
    <row r="163" spans="7:16" x14ac:dyDescent="0.25">
      <c r="G163" s="17"/>
      <c r="H163" s="39">
        <v>1570</v>
      </c>
      <c r="I163" s="40">
        <f t="shared" si="21"/>
        <v>0.17922374429223745</v>
      </c>
      <c r="J163" s="39">
        <f t="shared" si="22"/>
        <v>1570</v>
      </c>
      <c r="K163" s="40">
        <f t="shared" si="23"/>
        <v>0.17922374429223745</v>
      </c>
      <c r="L163" s="39">
        <f t="shared" si="20"/>
        <v>0.43619120177253401</v>
      </c>
      <c r="M163" s="39">
        <f t="shared" si="24"/>
        <v>0.28470000000000001</v>
      </c>
      <c r="N163" s="39">
        <f t="shared" si="25"/>
        <v>0.28470000000000001</v>
      </c>
      <c r="O163" s="39">
        <f t="shared" si="26"/>
        <v>0.56940000000000002</v>
      </c>
      <c r="P163" s="39">
        <f t="shared" si="27"/>
        <v>0.43619120177253401</v>
      </c>
    </row>
    <row r="164" spans="7:16" x14ac:dyDescent="0.25">
      <c r="G164" s="17"/>
      <c r="H164" s="39">
        <v>1580</v>
      </c>
      <c r="I164" s="40">
        <f t="shared" si="21"/>
        <v>0.18036529680365296</v>
      </c>
      <c r="J164" s="39">
        <f t="shared" si="22"/>
        <v>1580</v>
      </c>
      <c r="K164" s="40">
        <f t="shared" si="23"/>
        <v>0.18036529680365296</v>
      </c>
      <c r="L164" s="39">
        <f t="shared" si="20"/>
        <v>0.43499668803606617</v>
      </c>
      <c r="M164" s="39">
        <f t="shared" si="24"/>
        <v>0.28470000000000001</v>
      </c>
      <c r="N164" s="39">
        <f t="shared" si="25"/>
        <v>0.28470000000000001</v>
      </c>
      <c r="O164" s="39">
        <f t="shared" si="26"/>
        <v>0.56940000000000002</v>
      </c>
      <c r="P164" s="39">
        <f t="shared" si="27"/>
        <v>0.43499668803606617</v>
      </c>
    </row>
    <row r="165" spans="7:16" x14ac:dyDescent="0.25">
      <c r="G165" s="17"/>
      <c r="H165" s="39">
        <v>1590</v>
      </c>
      <c r="I165" s="40">
        <f t="shared" si="21"/>
        <v>0.1815068493150685</v>
      </c>
      <c r="J165" s="39">
        <f t="shared" si="22"/>
        <v>1590</v>
      </c>
      <c r="K165" s="40">
        <f t="shared" si="23"/>
        <v>0.1815068493150685</v>
      </c>
      <c r="L165" s="39">
        <f t="shared" si="20"/>
        <v>0.43380720386835203</v>
      </c>
      <c r="M165" s="39">
        <f t="shared" si="24"/>
        <v>0.28470000000000001</v>
      </c>
      <c r="N165" s="39">
        <f t="shared" si="25"/>
        <v>0.28470000000000001</v>
      </c>
      <c r="O165" s="39">
        <f t="shared" si="26"/>
        <v>0.56940000000000002</v>
      </c>
      <c r="P165" s="39">
        <f t="shared" si="27"/>
        <v>0.43380720386835203</v>
      </c>
    </row>
    <row r="166" spans="7:16" x14ac:dyDescent="0.25">
      <c r="G166" s="17"/>
      <c r="H166" s="39">
        <v>1600</v>
      </c>
      <c r="I166" s="40">
        <f t="shared" si="21"/>
        <v>0.18264840182648401</v>
      </c>
      <c r="J166" s="39">
        <f t="shared" si="22"/>
        <v>1600</v>
      </c>
      <c r="K166" s="40">
        <f t="shared" si="23"/>
        <v>0.18264840182648401</v>
      </c>
      <c r="L166" s="39">
        <f t="shared" si="20"/>
        <v>0.43262269665822239</v>
      </c>
      <c r="M166" s="39">
        <f t="shared" si="24"/>
        <v>0.28470000000000001</v>
      </c>
      <c r="N166" s="39">
        <f t="shared" si="25"/>
        <v>0.28470000000000001</v>
      </c>
      <c r="O166" s="39">
        <f t="shared" si="26"/>
        <v>0.56940000000000002</v>
      </c>
      <c r="P166" s="39">
        <f t="shared" si="27"/>
        <v>0.43262269665822239</v>
      </c>
    </row>
    <row r="167" spans="7:16" x14ac:dyDescent="0.25">
      <c r="G167" s="17"/>
      <c r="H167" s="39">
        <v>1610</v>
      </c>
      <c r="I167" s="40">
        <f t="shared" si="21"/>
        <v>0.18378995433789955</v>
      </c>
      <c r="J167" s="39">
        <f t="shared" si="22"/>
        <v>1610</v>
      </c>
      <c r="K167" s="40">
        <f t="shared" si="23"/>
        <v>0.18378995433789955</v>
      </c>
      <c r="L167" s="39">
        <f t="shared" si="20"/>
        <v>0.4314431146695521</v>
      </c>
      <c r="M167" s="39">
        <f t="shared" si="24"/>
        <v>0.28470000000000001</v>
      </c>
      <c r="N167" s="39">
        <f t="shared" si="25"/>
        <v>0.28470000000000001</v>
      </c>
      <c r="O167" s="39">
        <f t="shared" si="26"/>
        <v>0.56940000000000002</v>
      </c>
      <c r="P167" s="39">
        <f t="shared" si="27"/>
        <v>0.4314431146695521</v>
      </c>
    </row>
    <row r="168" spans="7:16" x14ac:dyDescent="0.25">
      <c r="G168" s="17"/>
      <c r="H168" s="39">
        <v>1620</v>
      </c>
      <c r="I168" s="40">
        <f t="shared" si="21"/>
        <v>0.18493150684931506</v>
      </c>
      <c r="J168" s="39">
        <f t="shared" si="22"/>
        <v>1620</v>
      </c>
      <c r="K168" s="40">
        <f t="shared" si="23"/>
        <v>0.18493150684931506</v>
      </c>
      <c r="L168" s="39">
        <f t="shared" si="20"/>
        <v>0.43026840702137181</v>
      </c>
      <c r="M168" s="39">
        <f t="shared" si="24"/>
        <v>0.28470000000000001</v>
      </c>
      <c r="N168" s="39">
        <f t="shared" si="25"/>
        <v>0.28470000000000001</v>
      </c>
      <c r="O168" s="39">
        <f t="shared" si="26"/>
        <v>0.56940000000000002</v>
      </c>
      <c r="P168" s="39">
        <f t="shared" si="27"/>
        <v>0.43026840702137181</v>
      </c>
    </row>
    <row r="169" spans="7:16" x14ac:dyDescent="0.25">
      <c r="G169" s="17"/>
      <c r="H169" s="39">
        <v>1630</v>
      </c>
      <c r="I169" s="40">
        <f t="shared" si="21"/>
        <v>0.1860730593607306</v>
      </c>
      <c r="J169" s="39">
        <f t="shared" si="22"/>
        <v>1630</v>
      </c>
      <c r="K169" s="40">
        <f t="shared" si="23"/>
        <v>0.1860730593607306</v>
      </c>
      <c r="L169" s="39">
        <f t="shared" si="20"/>
        <v>0.42909852366855228</v>
      </c>
      <c r="M169" s="39">
        <f t="shared" si="24"/>
        <v>0.28470000000000001</v>
      </c>
      <c r="N169" s="39">
        <f t="shared" si="25"/>
        <v>0.28470000000000001</v>
      </c>
      <c r="O169" s="39">
        <f t="shared" si="26"/>
        <v>0.56940000000000002</v>
      </c>
      <c r="P169" s="39">
        <f t="shared" si="27"/>
        <v>0.42909852366855228</v>
      </c>
    </row>
    <row r="170" spans="7:16" x14ac:dyDescent="0.25">
      <c r="G170" s="17"/>
      <c r="H170" s="39">
        <v>1640</v>
      </c>
      <c r="I170" s="40">
        <f t="shared" si="21"/>
        <v>0.18721461187214611</v>
      </c>
      <c r="J170" s="39">
        <f t="shared" si="22"/>
        <v>1640</v>
      </c>
      <c r="K170" s="40">
        <f t="shared" si="23"/>
        <v>0.18721461187214611</v>
      </c>
      <c r="L170" s="39">
        <f t="shared" si="20"/>
        <v>0.42793341538304064</v>
      </c>
      <c r="M170" s="39">
        <f t="shared" si="24"/>
        <v>0.28470000000000001</v>
      </c>
      <c r="N170" s="39">
        <f t="shared" si="25"/>
        <v>0.28470000000000001</v>
      </c>
      <c r="O170" s="39">
        <f t="shared" si="26"/>
        <v>0.56940000000000002</v>
      </c>
      <c r="P170" s="39">
        <f t="shared" si="27"/>
        <v>0.42793341538304064</v>
      </c>
    </row>
    <row r="171" spans="7:16" x14ac:dyDescent="0.25">
      <c r="G171" s="17"/>
      <c r="H171" s="39">
        <v>1650</v>
      </c>
      <c r="I171" s="40">
        <f t="shared" si="21"/>
        <v>0.18835616438356165</v>
      </c>
      <c r="J171" s="39">
        <f t="shared" si="22"/>
        <v>1650</v>
      </c>
      <c r="K171" s="40">
        <f t="shared" si="23"/>
        <v>0.18835616438356165</v>
      </c>
      <c r="L171" s="39">
        <f t="shared" si="20"/>
        <v>0.42677303373562792</v>
      </c>
      <c r="M171" s="39">
        <f t="shared" si="24"/>
        <v>0.28470000000000001</v>
      </c>
      <c r="N171" s="39">
        <f t="shared" si="25"/>
        <v>0.28470000000000001</v>
      </c>
      <c r="O171" s="39">
        <f t="shared" si="26"/>
        <v>0.56940000000000002</v>
      </c>
      <c r="P171" s="39">
        <f t="shared" si="27"/>
        <v>0.42677303373562792</v>
      </c>
    </row>
    <row r="172" spans="7:16" x14ac:dyDescent="0.25">
      <c r="G172" s="17"/>
      <c r="H172" s="39">
        <v>1660</v>
      </c>
      <c r="I172" s="40">
        <f t="shared" si="21"/>
        <v>0.18949771689497716</v>
      </c>
      <c r="J172" s="39">
        <f t="shared" si="22"/>
        <v>1660</v>
      </c>
      <c r="K172" s="40">
        <f t="shared" si="23"/>
        <v>0.18949771689497716</v>
      </c>
      <c r="L172" s="39">
        <f t="shared" si="20"/>
        <v>0.42561733107823374</v>
      </c>
      <c r="M172" s="39">
        <f t="shared" si="24"/>
        <v>0.28470000000000001</v>
      </c>
      <c r="N172" s="39">
        <f t="shared" si="25"/>
        <v>0.28470000000000001</v>
      </c>
      <c r="O172" s="39">
        <f t="shared" si="26"/>
        <v>0.56940000000000002</v>
      </c>
      <c r="P172" s="39">
        <f t="shared" si="27"/>
        <v>0.42561733107823374</v>
      </c>
    </row>
    <row r="173" spans="7:16" x14ac:dyDescent="0.25">
      <c r="G173" s="17"/>
      <c r="H173" s="39">
        <v>1670</v>
      </c>
      <c r="I173" s="40">
        <f t="shared" si="21"/>
        <v>0.1906392694063927</v>
      </c>
      <c r="J173" s="39">
        <f t="shared" si="22"/>
        <v>1670</v>
      </c>
      <c r="K173" s="40">
        <f t="shared" si="23"/>
        <v>0.1906392694063927</v>
      </c>
      <c r="L173" s="39">
        <f t="shared" si="20"/>
        <v>0.4244662605266859</v>
      </c>
      <c r="M173" s="39">
        <f t="shared" si="24"/>
        <v>0.28470000000000001</v>
      </c>
      <c r="N173" s="39">
        <f t="shared" si="25"/>
        <v>0.28470000000000001</v>
      </c>
      <c r="O173" s="39">
        <f t="shared" si="26"/>
        <v>0.56940000000000002</v>
      </c>
      <c r="P173" s="39">
        <f t="shared" si="27"/>
        <v>0.4244662605266859</v>
      </c>
    </row>
    <row r="174" spans="7:16" x14ac:dyDescent="0.25">
      <c r="G174" s="17"/>
      <c r="H174" s="39">
        <v>1680</v>
      </c>
      <c r="I174" s="40">
        <f t="shared" si="21"/>
        <v>0.19178082191780821</v>
      </c>
      <c r="J174" s="39">
        <f t="shared" si="22"/>
        <v>1680</v>
      </c>
      <c r="K174" s="40">
        <f t="shared" si="23"/>
        <v>0.19178082191780821</v>
      </c>
      <c r="L174" s="39">
        <f t="shared" si="20"/>
        <v>0.42331977594398129</v>
      </c>
      <c r="M174" s="39">
        <f t="shared" si="24"/>
        <v>0.28470000000000001</v>
      </c>
      <c r="N174" s="39">
        <f t="shared" si="25"/>
        <v>0.28470000000000001</v>
      </c>
      <c r="O174" s="39">
        <f t="shared" si="26"/>
        <v>0.56940000000000002</v>
      </c>
      <c r="P174" s="39">
        <f t="shared" si="27"/>
        <v>0.42331977594398129</v>
      </c>
    </row>
    <row r="175" spans="7:16" x14ac:dyDescent="0.25">
      <c r="G175" s="17"/>
      <c r="H175" s="39">
        <v>1690</v>
      </c>
      <c r="I175" s="40">
        <f t="shared" si="21"/>
        <v>0.19292237442922375</v>
      </c>
      <c r="J175" s="39">
        <f t="shared" si="22"/>
        <v>1690</v>
      </c>
      <c r="K175" s="40">
        <f t="shared" si="23"/>
        <v>0.19292237442922375</v>
      </c>
      <c r="L175" s="39">
        <f t="shared" si="20"/>
        <v>0.42217783192401059</v>
      </c>
      <c r="M175" s="39">
        <f t="shared" si="24"/>
        <v>0.28470000000000001</v>
      </c>
      <c r="N175" s="39">
        <f t="shared" si="25"/>
        <v>0.28470000000000001</v>
      </c>
      <c r="O175" s="39">
        <f t="shared" si="26"/>
        <v>0.56940000000000002</v>
      </c>
      <c r="P175" s="39">
        <f t="shared" si="27"/>
        <v>0.42217783192401059</v>
      </c>
    </row>
    <row r="176" spans="7:16" x14ac:dyDescent="0.25">
      <c r="G176" s="17"/>
      <c r="H176" s="39">
        <v>1700</v>
      </c>
      <c r="I176" s="40">
        <f t="shared" si="21"/>
        <v>0.19406392694063926</v>
      </c>
      <c r="J176" s="39">
        <f t="shared" si="22"/>
        <v>1700</v>
      </c>
      <c r="K176" s="40">
        <f t="shared" si="23"/>
        <v>0.19406392694063926</v>
      </c>
      <c r="L176" s="39">
        <f t="shared" si="20"/>
        <v>0.42104038377573161</v>
      </c>
      <c r="M176" s="39">
        <f t="shared" si="24"/>
        <v>0.28470000000000001</v>
      </c>
      <c r="N176" s="39">
        <f t="shared" si="25"/>
        <v>0.28470000000000001</v>
      </c>
      <c r="O176" s="39">
        <f t="shared" si="26"/>
        <v>0.56940000000000002</v>
      </c>
      <c r="P176" s="39">
        <f t="shared" si="27"/>
        <v>0.42104038377573161</v>
      </c>
    </row>
    <row r="177" spans="7:16" x14ac:dyDescent="0.25">
      <c r="G177" s="17"/>
      <c r="H177" s="39">
        <v>1710</v>
      </c>
      <c r="I177" s="40">
        <f t="shared" si="21"/>
        <v>0.1952054794520548</v>
      </c>
      <c r="J177" s="39">
        <f t="shared" si="22"/>
        <v>1710</v>
      </c>
      <c r="K177" s="40">
        <f t="shared" si="23"/>
        <v>0.1952054794520548</v>
      </c>
      <c r="L177" s="39">
        <f t="shared" si="20"/>
        <v>0.41990738750777623</v>
      </c>
      <c r="M177" s="39">
        <f t="shared" si="24"/>
        <v>0.28470000000000001</v>
      </c>
      <c r="N177" s="39">
        <f t="shared" si="25"/>
        <v>0.28470000000000001</v>
      </c>
      <c r="O177" s="39">
        <f t="shared" si="26"/>
        <v>0.56940000000000002</v>
      </c>
      <c r="P177" s="39">
        <f t="shared" si="27"/>
        <v>0.41990738750777623</v>
      </c>
    </row>
    <row r="178" spans="7:16" x14ac:dyDescent="0.25">
      <c r="G178" s="17"/>
      <c r="H178" s="39">
        <v>1720</v>
      </c>
      <c r="I178" s="40">
        <f t="shared" si="21"/>
        <v>0.19634703196347031</v>
      </c>
      <c r="J178" s="39">
        <f t="shared" si="22"/>
        <v>1720</v>
      </c>
      <c r="K178" s="40">
        <f t="shared" si="23"/>
        <v>0.19634703196347031</v>
      </c>
      <c r="L178" s="39">
        <f t="shared" si="20"/>
        <v>0.41877879981347632</v>
      </c>
      <c r="M178" s="39">
        <f t="shared" si="24"/>
        <v>0.28470000000000001</v>
      </c>
      <c r="N178" s="39">
        <f t="shared" si="25"/>
        <v>0.28470000000000001</v>
      </c>
      <c r="O178" s="39">
        <f t="shared" si="26"/>
        <v>0.56940000000000002</v>
      </c>
      <c r="P178" s="39">
        <f t="shared" si="27"/>
        <v>0.41877879981347632</v>
      </c>
    </row>
    <row r="179" spans="7:16" x14ac:dyDescent="0.25">
      <c r="G179" s="17"/>
      <c r="H179" s="39">
        <v>1730</v>
      </c>
      <c r="I179" s="40">
        <f t="shared" si="21"/>
        <v>0.19748858447488585</v>
      </c>
      <c r="J179" s="39">
        <f t="shared" si="22"/>
        <v>1730</v>
      </c>
      <c r="K179" s="40">
        <f t="shared" si="23"/>
        <v>0.19748858447488585</v>
      </c>
      <c r="L179" s="39">
        <f t="shared" si="20"/>
        <v>0.41765457805629547</v>
      </c>
      <c r="M179" s="39">
        <f t="shared" si="24"/>
        <v>0.28470000000000001</v>
      </c>
      <c r="N179" s="39">
        <f t="shared" si="25"/>
        <v>0.28470000000000001</v>
      </c>
      <c r="O179" s="39">
        <f t="shared" si="26"/>
        <v>0.56940000000000002</v>
      </c>
      <c r="P179" s="39">
        <f t="shared" si="27"/>
        <v>0.41765457805629547</v>
      </c>
    </row>
    <row r="180" spans="7:16" x14ac:dyDescent="0.25">
      <c r="G180" s="17"/>
      <c r="H180" s="39">
        <v>1740</v>
      </c>
      <c r="I180" s="40">
        <f t="shared" si="21"/>
        <v>0.19863013698630136</v>
      </c>
      <c r="J180" s="39">
        <f t="shared" si="22"/>
        <v>1740</v>
      </c>
      <c r="K180" s="40">
        <f t="shared" si="23"/>
        <v>0.19863013698630136</v>
      </c>
      <c r="L180" s="39">
        <f t="shared" si="20"/>
        <v>0.41653468025565321</v>
      </c>
      <c r="M180" s="39">
        <f t="shared" si="24"/>
        <v>0.28470000000000001</v>
      </c>
      <c r="N180" s="39">
        <f t="shared" si="25"/>
        <v>0.28470000000000001</v>
      </c>
      <c r="O180" s="39">
        <f t="shared" si="26"/>
        <v>0.56940000000000002</v>
      </c>
      <c r="P180" s="39">
        <f t="shared" si="27"/>
        <v>0.41653468025565321</v>
      </c>
    </row>
    <row r="181" spans="7:16" x14ac:dyDescent="0.25">
      <c r="G181" s="17"/>
      <c r="H181" s="39">
        <v>1750</v>
      </c>
      <c r="I181" s="40">
        <f t="shared" si="21"/>
        <v>0.1997716894977169</v>
      </c>
      <c r="J181" s="39">
        <f t="shared" si="22"/>
        <v>1750</v>
      </c>
      <c r="K181" s="40">
        <f t="shared" si="23"/>
        <v>0.1997716894977169</v>
      </c>
      <c r="L181" s="39">
        <f t="shared" si="20"/>
        <v>0.41541906507312787</v>
      </c>
      <c r="M181" s="39">
        <f t="shared" si="24"/>
        <v>0.28470000000000001</v>
      </c>
      <c r="N181" s="39">
        <f t="shared" si="25"/>
        <v>0.28470000000000001</v>
      </c>
      <c r="O181" s="39">
        <f t="shared" si="26"/>
        <v>0.28470000000000001</v>
      </c>
      <c r="P181" s="39">
        <f t="shared" si="27"/>
        <v>0.41541906507312787</v>
      </c>
    </row>
    <row r="182" spans="7:16" x14ac:dyDescent="0.25">
      <c r="G182" s="17"/>
      <c r="H182" s="39">
        <v>1760</v>
      </c>
      <c r="I182" s="40">
        <f t="shared" si="21"/>
        <v>0.20091324200913241</v>
      </c>
      <c r="J182" s="39">
        <f t="shared" si="22"/>
        <v>1760</v>
      </c>
      <c r="K182" s="40">
        <f t="shared" si="23"/>
        <v>0.20091324200913241</v>
      </c>
      <c r="L182" s="39">
        <f t="shared" si="20"/>
        <v>0.4143076917990276</v>
      </c>
      <c r="M182" s="39">
        <f t="shared" si="24"/>
        <v>0.28470000000000001</v>
      </c>
      <c r="N182" s="39">
        <f t="shared" si="25"/>
        <v>0.28470000000000001</v>
      </c>
      <c r="O182" s="39">
        <f t="shared" si="26"/>
        <v>0.28470000000000001</v>
      </c>
      <c r="P182" s="39">
        <f t="shared" si="27"/>
        <v>0.4143076917990276</v>
      </c>
    </row>
    <row r="183" spans="7:16" x14ac:dyDescent="0.25">
      <c r="G183" s="17"/>
      <c r="H183" s="39">
        <v>1770</v>
      </c>
      <c r="I183" s="40">
        <f t="shared" si="21"/>
        <v>0.20205479452054795</v>
      </c>
      <c r="J183" s="39">
        <f t="shared" si="22"/>
        <v>1770</v>
      </c>
      <c r="K183" s="40">
        <f t="shared" si="23"/>
        <v>0.20205479452054795</v>
      </c>
      <c r="L183" s="39">
        <f t="shared" si="20"/>
        <v>0.41320052033931598</v>
      </c>
      <c r="M183" s="39">
        <f t="shared" si="24"/>
        <v>0.28470000000000001</v>
      </c>
      <c r="N183" s="39">
        <f t="shared" si="25"/>
        <v>0.28470000000000001</v>
      </c>
      <c r="O183" s="39">
        <f t="shared" si="26"/>
        <v>0.28470000000000001</v>
      </c>
      <c r="P183" s="39">
        <f t="shared" si="27"/>
        <v>0.41320052033931598</v>
      </c>
    </row>
    <row r="184" spans="7:16" x14ac:dyDescent="0.25">
      <c r="G184" s="17"/>
      <c r="H184" s="39">
        <v>1780</v>
      </c>
      <c r="I184" s="40">
        <f t="shared" si="21"/>
        <v>0.20319634703196346</v>
      </c>
      <c r="J184" s="39">
        <f t="shared" si="22"/>
        <v>1780</v>
      </c>
      <c r="K184" s="40">
        <f t="shared" si="23"/>
        <v>0.20319634703196346</v>
      </c>
      <c r="L184" s="39">
        <f t="shared" si="20"/>
        <v>0.41209751120288241</v>
      </c>
      <c r="M184" s="39">
        <f t="shared" si="24"/>
        <v>0.28470000000000001</v>
      </c>
      <c r="N184" s="39">
        <f t="shared" si="25"/>
        <v>0.28470000000000001</v>
      </c>
      <c r="O184" s="39">
        <f t="shared" si="26"/>
        <v>0.28470000000000001</v>
      </c>
      <c r="P184" s="39">
        <f t="shared" si="27"/>
        <v>0.41209751120288241</v>
      </c>
    </row>
    <row r="185" spans="7:16" x14ac:dyDescent="0.25">
      <c r="G185" s="17"/>
      <c r="H185" s="39">
        <v>1790</v>
      </c>
      <c r="I185" s="40">
        <f t="shared" si="21"/>
        <v>0.204337899543379</v>
      </c>
      <c r="J185" s="39">
        <f t="shared" si="22"/>
        <v>1790</v>
      </c>
      <c r="K185" s="40">
        <f t="shared" si="23"/>
        <v>0.204337899543379</v>
      </c>
      <c r="L185" s="39">
        <f t="shared" si="20"/>
        <v>0.41099862548914534</v>
      </c>
      <c r="M185" s="39">
        <f t="shared" si="24"/>
        <v>0.28470000000000001</v>
      </c>
      <c r="N185" s="39">
        <f t="shared" si="25"/>
        <v>0.28470000000000001</v>
      </c>
      <c r="O185" s="39">
        <f t="shared" si="26"/>
        <v>0.28470000000000001</v>
      </c>
      <c r="P185" s="39">
        <f t="shared" si="27"/>
        <v>0.41099862548914534</v>
      </c>
    </row>
    <row r="186" spans="7:16" x14ac:dyDescent="0.25">
      <c r="G186" s="17"/>
      <c r="H186" s="39">
        <v>1800</v>
      </c>
      <c r="I186" s="40">
        <f t="shared" si="21"/>
        <v>0.20547945205479451</v>
      </c>
      <c r="J186" s="39">
        <f t="shared" si="22"/>
        <v>1800</v>
      </c>
      <c r="K186" s="40">
        <f t="shared" si="23"/>
        <v>0.20547945205479451</v>
      </c>
      <c r="L186" s="39">
        <f t="shared" si="20"/>
        <v>0.40990382487597765</v>
      </c>
      <c r="M186" s="39">
        <f t="shared" si="24"/>
        <v>0.28470000000000001</v>
      </c>
      <c r="N186" s="39">
        <f t="shared" si="25"/>
        <v>0.28470000000000001</v>
      </c>
      <c r="O186" s="39">
        <f t="shared" si="26"/>
        <v>0.28470000000000001</v>
      </c>
      <c r="P186" s="39">
        <f t="shared" si="27"/>
        <v>0.40990382487597765</v>
      </c>
    </row>
    <row r="187" spans="7:16" x14ac:dyDescent="0.25">
      <c r="G187" s="17"/>
      <c r="H187" s="39">
        <v>1810</v>
      </c>
      <c r="I187" s="40">
        <f t="shared" si="21"/>
        <v>0.20662100456621005</v>
      </c>
      <c r="J187" s="39">
        <f t="shared" si="22"/>
        <v>1810</v>
      </c>
      <c r="K187" s="40">
        <f t="shared" si="23"/>
        <v>0.20662100456621005</v>
      </c>
      <c r="L187" s="39">
        <f t="shared" si="20"/>
        <v>0.40881307160794544</v>
      </c>
      <c r="M187" s="39">
        <f t="shared" si="24"/>
        <v>0.28470000000000001</v>
      </c>
      <c r="N187" s="39">
        <f t="shared" si="25"/>
        <v>0.28470000000000001</v>
      </c>
      <c r="O187" s="39">
        <f t="shared" si="26"/>
        <v>0.28470000000000001</v>
      </c>
      <c r="P187" s="39">
        <f t="shared" si="27"/>
        <v>0.40881307160794544</v>
      </c>
    </row>
    <row r="188" spans="7:16" x14ac:dyDescent="0.25">
      <c r="G188" s="17"/>
      <c r="H188" s="39">
        <v>1820</v>
      </c>
      <c r="I188" s="40">
        <f t="shared" si="21"/>
        <v>0.20776255707762556</v>
      </c>
      <c r="J188" s="39">
        <f t="shared" si="22"/>
        <v>1820</v>
      </c>
      <c r="K188" s="40">
        <f t="shared" si="23"/>
        <v>0.20776255707762556</v>
      </c>
      <c r="L188" s="39">
        <f t="shared" si="20"/>
        <v>0.40772632848484847</v>
      </c>
      <c r="M188" s="39">
        <f t="shared" si="24"/>
        <v>0.28470000000000001</v>
      </c>
      <c r="N188" s="39">
        <f t="shared" si="25"/>
        <v>0.28470000000000001</v>
      </c>
      <c r="O188" s="39">
        <f t="shared" si="26"/>
        <v>0.28470000000000001</v>
      </c>
      <c r="P188" s="39">
        <f t="shared" si="27"/>
        <v>0.40772632848484847</v>
      </c>
    </row>
    <row r="189" spans="7:16" x14ac:dyDescent="0.25">
      <c r="G189" s="17"/>
      <c r="H189" s="39">
        <v>1830</v>
      </c>
      <c r="I189" s="40">
        <f t="shared" si="21"/>
        <v>0.2089041095890411</v>
      </c>
      <c r="J189" s="39">
        <f t="shared" si="22"/>
        <v>1830</v>
      </c>
      <c r="K189" s="40">
        <f t="shared" si="23"/>
        <v>0.2089041095890411</v>
      </c>
      <c r="L189" s="39">
        <f t="shared" si="20"/>
        <v>0.40664355885055459</v>
      </c>
      <c r="M189" s="39">
        <f t="shared" si="24"/>
        <v>0.28470000000000001</v>
      </c>
      <c r="N189" s="39">
        <f t="shared" si="25"/>
        <v>0.28470000000000001</v>
      </c>
      <c r="O189" s="39">
        <f t="shared" si="26"/>
        <v>0.28470000000000001</v>
      </c>
      <c r="P189" s="39">
        <f t="shared" si="27"/>
        <v>0.40664355885055459</v>
      </c>
    </row>
    <row r="190" spans="7:16" x14ac:dyDescent="0.25">
      <c r="G190" s="17"/>
      <c r="H190" s="39">
        <v>1840</v>
      </c>
      <c r="I190" s="40">
        <f t="shared" si="21"/>
        <v>0.21004566210045661</v>
      </c>
      <c r="J190" s="39">
        <f t="shared" si="22"/>
        <v>1840</v>
      </c>
      <c r="K190" s="40">
        <f t="shared" si="23"/>
        <v>0.21004566210045661</v>
      </c>
      <c r="L190" s="39">
        <f t="shared" si="20"/>
        <v>0.40556472658211884</v>
      </c>
      <c r="M190" s="39">
        <f t="shared" si="24"/>
        <v>0.28470000000000001</v>
      </c>
      <c r="N190" s="39">
        <f t="shared" si="25"/>
        <v>0.28470000000000001</v>
      </c>
      <c r="O190" s="39">
        <f t="shared" si="26"/>
        <v>0.28470000000000001</v>
      </c>
      <c r="P190" s="39">
        <f t="shared" si="27"/>
        <v>0.40556472658211884</v>
      </c>
    </row>
    <row r="191" spans="7:16" x14ac:dyDescent="0.25">
      <c r="G191" s="17"/>
      <c r="H191" s="39">
        <v>1850</v>
      </c>
      <c r="I191" s="40">
        <f t="shared" si="21"/>
        <v>0.21118721461187215</v>
      </c>
      <c r="J191" s="39">
        <f t="shared" si="22"/>
        <v>1850</v>
      </c>
      <c r="K191" s="40">
        <f t="shared" si="23"/>
        <v>0.21118721461187215</v>
      </c>
      <c r="L191" s="39">
        <f t="shared" si="20"/>
        <v>0.40448979607917601</v>
      </c>
      <c r="M191" s="39">
        <f t="shared" si="24"/>
        <v>0.28470000000000001</v>
      </c>
      <c r="N191" s="39">
        <f t="shared" si="25"/>
        <v>0.28470000000000001</v>
      </c>
      <c r="O191" s="39">
        <f t="shared" si="26"/>
        <v>0.28470000000000001</v>
      </c>
      <c r="P191" s="39">
        <f t="shared" si="27"/>
        <v>0.40448979607917601</v>
      </c>
    </row>
    <row r="192" spans="7:16" x14ac:dyDescent="0.25">
      <c r="G192" s="17"/>
      <c r="H192" s="39">
        <v>1860</v>
      </c>
      <c r="I192" s="40">
        <f t="shared" si="21"/>
        <v>0.21232876712328766</v>
      </c>
      <c r="J192" s="39">
        <f t="shared" si="22"/>
        <v>1860</v>
      </c>
      <c r="K192" s="40">
        <f t="shared" si="23"/>
        <v>0.21232876712328766</v>
      </c>
      <c r="L192" s="39">
        <f t="shared" si="20"/>
        <v>0.40341873225360314</v>
      </c>
      <c r="M192" s="39">
        <f t="shared" si="24"/>
        <v>0.28470000000000001</v>
      </c>
      <c r="N192" s="39">
        <f t="shared" si="25"/>
        <v>0.28470000000000001</v>
      </c>
      <c r="O192" s="39">
        <f t="shared" si="26"/>
        <v>0.28470000000000001</v>
      </c>
      <c r="P192" s="39">
        <f t="shared" si="27"/>
        <v>0.40341873225360314</v>
      </c>
    </row>
    <row r="193" spans="7:16" x14ac:dyDescent="0.25">
      <c r="G193" s="17"/>
      <c r="H193" s="39">
        <v>1870</v>
      </c>
      <c r="I193" s="40">
        <f t="shared" si="21"/>
        <v>0.2134703196347032</v>
      </c>
      <c r="J193" s="39">
        <f t="shared" si="22"/>
        <v>1870</v>
      </c>
      <c r="K193" s="40">
        <f t="shared" si="23"/>
        <v>0.2134703196347032</v>
      </c>
      <c r="L193" s="39">
        <f t="shared" si="20"/>
        <v>0.40235150051943824</v>
      </c>
      <c r="M193" s="39">
        <f t="shared" si="24"/>
        <v>0.28470000000000001</v>
      </c>
      <c r="N193" s="39">
        <f t="shared" si="25"/>
        <v>0.28470000000000001</v>
      </c>
      <c r="O193" s="39">
        <f t="shared" si="26"/>
        <v>0.28470000000000001</v>
      </c>
      <c r="P193" s="39">
        <f t="shared" si="27"/>
        <v>0.40235150051943824</v>
      </c>
    </row>
    <row r="194" spans="7:16" x14ac:dyDescent="0.25">
      <c r="G194" s="17"/>
      <c r="H194" s="39">
        <v>1880</v>
      </c>
      <c r="I194" s="40">
        <f t="shared" si="21"/>
        <v>0.21461187214611871</v>
      </c>
      <c r="J194" s="39">
        <f t="shared" si="22"/>
        <v>1880</v>
      </c>
      <c r="K194" s="40">
        <f t="shared" si="23"/>
        <v>0.21461187214611871</v>
      </c>
      <c r="L194" s="39">
        <f t="shared" si="20"/>
        <v>0.40128806678305251</v>
      </c>
      <c r="M194" s="39">
        <f t="shared" si="24"/>
        <v>0.28470000000000001</v>
      </c>
      <c r="N194" s="39">
        <f t="shared" si="25"/>
        <v>0.28470000000000001</v>
      </c>
      <c r="O194" s="39">
        <f t="shared" si="26"/>
        <v>0.28470000000000001</v>
      </c>
      <c r="P194" s="39">
        <f t="shared" si="27"/>
        <v>0.40128806678305251</v>
      </c>
    </row>
    <row r="195" spans="7:16" x14ac:dyDescent="0.25">
      <c r="G195" s="17"/>
      <c r="H195" s="39">
        <v>1890</v>
      </c>
      <c r="I195" s="40">
        <f t="shared" si="21"/>
        <v>0.21575342465753425</v>
      </c>
      <c r="J195" s="39">
        <f t="shared" si="22"/>
        <v>1890</v>
      </c>
      <c r="K195" s="40">
        <f t="shared" si="23"/>
        <v>0.21575342465753425</v>
      </c>
      <c r="L195" s="39">
        <f t="shared" si="20"/>
        <v>0.40022839743356398</v>
      </c>
      <c r="M195" s="39">
        <f t="shared" si="24"/>
        <v>0.28470000000000001</v>
      </c>
      <c r="N195" s="39">
        <f t="shared" si="25"/>
        <v>0.28470000000000001</v>
      </c>
      <c r="O195" s="39">
        <f t="shared" si="26"/>
        <v>0.28470000000000001</v>
      </c>
      <c r="P195" s="39">
        <f t="shared" si="27"/>
        <v>0.40022839743356398</v>
      </c>
    </row>
    <row r="196" spans="7:16" x14ac:dyDescent="0.25">
      <c r="G196" s="17"/>
      <c r="H196" s="39">
        <v>1900</v>
      </c>
      <c r="I196" s="40">
        <f t="shared" si="21"/>
        <v>0.21689497716894976</v>
      </c>
      <c r="J196" s="39">
        <f t="shared" si="22"/>
        <v>1900</v>
      </c>
      <c r="K196" s="40">
        <f t="shared" si="23"/>
        <v>0.21689497716894976</v>
      </c>
      <c r="L196" s="39">
        <f t="shared" si="20"/>
        <v>0.39917245933348899</v>
      </c>
      <c r="M196" s="39">
        <f t="shared" si="24"/>
        <v>0.28470000000000001</v>
      </c>
      <c r="N196" s="39">
        <f t="shared" si="25"/>
        <v>0.28470000000000001</v>
      </c>
      <c r="O196" s="39">
        <f t="shared" si="26"/>
        <v>0.28470000000000001</v>
      </c>
      <c r="P196" s="39">
        <f t="shared" si="27"/>
        <v>0.39917245933348899</v>
      </c>
    </row>
    <row r="197" spans="7:16" x14ac:dyDescent="0.25">
      <c r="G197" s="17"/>
      <c r="H197" s="39">
        <v>1910</v>
      </c>
      <c r="I197" s="40">
        <f t="shared" si="21"/>
        <v>0.2180365296803653</v>
      </c>
      <c r="J197" s="39">
        <f t="shared" si="22"/>
        <v>1910</v>
      </c>
      <c r="K197" s="40">
        <f t="shared" si="23"/>
        <v>0.2180365296803653</v>
      </c>
      <c r="L197" s="39">
        <f t="shared" ref="L197:L260" si="28">1-$E$13*K197^$E$14</f>
        <v>0.39812021980962198</v>
      </c>
      <c r="M197" s="39">
        <f t="shared" si="24"/>
        <v>0.28470000000000001</v>
      </c>
      <c r="N197" s="39">
        <f t="shared" si="25"/>
        <v>0.28470000000000001</v>
      </c>
      <c r="O197" s="39">
        <f t="shared" si="26"/>
        <v>0.28470000000000001</v>
      </c>
      <c r="P197" s="39">
        <f t="shared" si="27"/>
        <v>0.39812021980962198</v>
      </c>
    </row>
    <row r="198" spans="7:16" x14ac:dyDescent="0.25">
      <c r="G198" s="17"/>
      <c r="H198" s="39">
        <v>1920</v>
      </c>
      <c r="I198" s="40">
        <f t="shared" ref="I198:I261" si="29">H198/$B$15</f>
        <v>0.21917808219178081</v>
      </c>
      <c r="J198" s="39">
        <f t="shared" ref="J198:J261" si="30">IF(H198&lt;$B$15,H198,$B$15)</f>
        <v>1920</v>
      </c>
      <c r="K198" s="40">
        <f t="shared" ref="K198:K261" si="31">J198/$B$15</f>
        <v>0.21917808219178081</v>
      </c>
      <c r="L198" s="39">
        <f t="shared" si="28"/>
        <v>0.3970716466441383</v>
      </c>
      <c r="M198" s="39">
        <f t="shared" ref="M198:M261" si="32">IF(J198&lt;=$B$92,$B$68,0)</f>
        <v>0.28470000000000001</v>
      </c>
      <c r="N198" s="39">
        <f t="shared" ref="N198:N261" si="33">IF(L198&gt;$B$68,$B$68,L198)</f>
        <v>0.28470000000000001</v>
      </c>
      <c r="O198" s="39">
        <f t="shared" si="26"/>
        <v>0.28470000000000001</v>
      </c>
      <c r="P198" s="39">
        <f t="shared" si="27"/>
        <v>0.3970716466441383</v>
      </c>
    </row>
    <row r="199" spans="7:16" x14ac:dyDescent="0.25">
      <c r="G199" s="17"/>
      <c r="H199" s="39">
        <v>1930</v>
      </c>
      <c r="I199" s="40">
        <f t="shared" si="29"/>
        <v>0.22031963470319635</v>
      </c>
      <c r="J199" s="39">
        <f t="shared" si="30"/>
        <v>1930</v>
      </c>
      <c r="K199" s="40">
        <f t="shared" si="31"/>
        <v>0.22031963470319635</v>
      </c>
      <c r="L199" s="39">
        <f t="shared" si="28"/>
        <v>0.39602670806591256</v>
      </c>
      <c r="M199" s="39">
        <f t="shared" si="32"/>
        <v>0.28470000000000001</v>
      </c>
      <c r="N199" s="39">
        <f t="shared" si="33"/>
        <v>0.28470000000000001</v>
      </c>
      <c r="O199" s="39">
        <f t="shared" ref="O199:O262" si="34">IF(J199&lt;=$C$137,$D$121,M199)</f>
        <v>0.28470000000000001</v>
      </c>
      <c r="P199" s="39">
        <f t="shared" ref="P199:P262" si="35">IF(L199&gt;$D$121,$D$121,L199)</f>
        <v>0.39602670806591256</v>
      </c>
    </row>
    <row r="200" spans="7:16" x14ac:dyDescent="0.25">
      <c r="G200" s="17"/>
      <c r="H200" s="39">
        <v>1940</v>
      </c>
      <c r="I200" s="40">
        <f t="shared" si="29"/>
        <v>0.22146118721461186</v>
      </c>
      <c r="J200" s="39">
        <f t="shared" si="30"/>
        <v>1940</v>
      </c>
      <c r="K200" s="40">
        <f t="shared" si="31"/>
        <v>0.22146118721461186</v>
      </c>
      <c r="L200" s="39">
        <f t="shared" si="28"/>
        <v>0.39498537274204637</v>
      </c>
      <c r="M200" s="39">
        <f t="shared" si="32"/>
        <v>0.28470000000000001</v>
      </c>
      <c r="N200" s="39">
        <f t="shared" si="33"/>
        <v>0.28470000000000001</v>
      </c>
      <c r="O200" s="39">
        <f t="shared" si="34"/>
        <v>0.28470000000000001</v>
      </c>
      <c r="P200" s="39">
        <f t="shared" si="35"/>
        <v>0.39498537274204637</v>
      </c>
    </row>
    <row r="201" spans="7:16" x14ac:dyDescent="0.25">
      <c r="G201" s="17"/>
      <c r="H201" s="39">
        <v>1950</v>
      </c>
      <c r="I201" s="40">
        <f t="shared" si="29"/>
        <v>0.2226027397260274</v>
      </c>
      <c r="J201" s="39">
        <f t="shared" si="30"/>
        <v>1950</v>
      </c>
      <c r="K201" s="40">
        <f t="shared" si="31"/>
        <v>0.2226027397260274</v>
      </c>
      <c r="L201" s="39">
        <f t="shared" si="28"/>
        <v>0.39394760976960042</v>
      </c>
      <c r="M201" s="39">
        <f t="shared" si="32"/>
        <v>0.28470000000000001</v>
      </c>
      <c r="N201" s="39">
        <f t="shared" si="33"/>
        <v>0.28470000000000001</v>
      </c>
      <c r="O201" s="39">
        <f t="shared" si="34"/>
        <v>0.28470000000000001</v>
      </c>
      <c r="P201" s="39">
        <f t="shared" si="35"/>
        <v>0.39394760976960042</v>
      </c>
    </row>
    <row r="202" spans="7:16" x14ac:dyDescent="0.25">
      <c r="G202" s="17"/>
      <c r="H202" s="39">
        <v>1960</v>
      </c>
      <c r="I202" s="40">
        <f t="shared" si="29"/>
        <v>0.22374429223744291</v>
      </c>
      <c r="J202" s="39">
        <f t="shared" si="30"/>
        <v>1960</v>
      </c>
      <c r="K202" s="40">
        <f t="shared" si="31"/>
        <v>0.22374429223744291</v>
      </c>
      <c r="L202" s="39">
        <f t="shared" si="28"/>
        <v>0.39291338866752257</v>
      </c>
      <c r="M202" s="39">
        <f t="shared" si="32"/>
        <v>0.28470000000000001</v>
      </c>
      <c r="N202" s="39">
        <f t="shared" si="33"/>
        <v>0.28470000000000001</v>
      </c>
      <c r="O202" s="39">
        <f t="shared" si="34"/>
        <v>0.28470000000000001</v>
      </c>
      <c r="P202" s="39">
        <f t="shared" si="35"/>
        <v>0.39291338866752257</v>
      </c>
    </row>
    <row r="203" spans="7:16" x14ac:dyDescent="0.25">
      <c r="G203" s="17"/>
      <c r="H203" s="39">
        <v>1970</v>
      </c>
      <c r="I203" s="40">
        <f t="shared" si="29"/>
        <v>0.22488584474885845</v>
      </c>
      <c r="J203" s="39">
        <f t="shared" si="30"/>
        <v>1970</v>
      </c>
      <c r="K203" s="40">
        <f t="shared" si="31"/>
        <v>0.22488584474885845</v>
      </c>
      <c r="L203" s="39">
        <f t="shared" si="28"/>
        <v>0.39188267936876953</v>
      </c>
      <c r="M203" s="39">
        <f t="shared" si="32"/>
        <v>0.28470000000000001</v>
      </c>
      <c r="N203" s="39">
        <f t="shared" si="33"/>
        <v>0.28470000000000001</v>
      </c>
      <c r="O203" s="39">
        <f t="shared" si="34"/>
        <v>0.28470000000000001</v>
      </c>
      <c r="P203" s="39">
        <f t="shared" si="35"/>
        <v>0.39188267936876953</v>
      </c>
    </row>
    <row r="204" spans="7:16" x14ac:dyDescent="0.25">
      <c r="G204" s="17"/>
      <c r="H204" s="39">
        <v>1980</v>
      </c>
      <c r="I204" s="40">
        <f t="shared" si="29"/>
        <v>0.22602739726027396</v>
      </c>
      <c r="J204" s="39">
        <f t="shared" si="30"/>
        <v>1980</v>
      </c>
      <c r="K204" s="40">
        <f t="shared" si="31"/>
        <v>0.22602739726027396</v>
      </c>
      <c r="L204" s="39">
        <f t="shared" si="28"/>
        <v>0.39085545221261364</v>
      </c>
      <c r="M204" s="39">
        <f t="shared" si="32"/>
        <v>0.28470000000000001</v>
      </c>
      <c r="N204" s="39">
        <f t="shared" si="33"/>
        <v>0.28470000000000001</v>
      </c>
      <c r="O204" s="39">
        <f t="shared" si="34"/>
        <v>0.28470000000000001</v>
      </c>
      <c r="P204" s="39">
        <f t="shared" si="35"/>
        <v>0.39085545221261364</v>
      </c>
    </row>
    <row r="205" spans="7:16" x14ac:dyDescent="0.25">
      <c r="G205" s="17"/>
      <c r="H205" s="39">
        <v>1990</v>
      </c>
      <c r="I205" s="40">
        <f t="shared" si="29"/>
        <v>0.2271689497716895</v>
      </c>
      <c r="J205" s="39">
        <f t="shared" si="30"/>
        <v>1990</v>
      </c>
      <c r="K205" s="40">
        <f t="shared" si="31"/>
        <v>0.2271689497716895</v>
      </c>
      <c r="L205" s="39">
        <f t="shared" si="28"/>
        <v>0.38983167793713092</v>
      </c>
      <c r="M205" s="39">
        <f t="shared" si="32"/>
        <v>0.28470000000000001</v>
      </c>
      <c r="N205" s="39">
        <f t="shared" si="33"/>
        <v>0.28470000000000001</v>
      </c>
      <c r="O205" s="39">
        <f t="shared" si="34"/>
        <v>0.28470000000000001</v>
      </c>
      <c r="P205" s="39">
        <f t="shared" si="35"/>
        <v>0.38983167793713092</v>
      </c>
    </row>
    <row r="206" spans="7:16" x14ac:dyDescent="0.25">
      <c r="G206" s="17"/>
      <c r="H206" s="39">
        <v>2000</v>
      </c>
      <c r="I206" s="40">
        <f t="shared" si="29"/>
        <v>0.22831050228310501</v>
      </c>
      <c r="J206" s="39">
        <f t="shared" si="30"/>
        <v>2000</v>
      </c>
      <c r="K206" s="40">
        <f t="shared" si="31"/>
        <v>0.22831050228310501</v>
      </c>
      <c r="L206" s="39">
        <f t="shared" si="28"/>
        <v>0.38881132767186566</v>
      </c>
      <c r="M206" s="39">
        <f t="shared" si="32"/>
        <v>0.28470000000000001</v>
      </c>
      <c r="N206" s="39">
        <f t="shared" si="33"/>
        <v>0.28470000000000001</v>
      </c>
      <c r="O206" s="39">
        <f t="shared" si="34"/>
        <v>0.28470000000000001</v>
      </c>
      <c r="P206" s="39">
        <f t="shared" si="35"/>
        <v>0.38881132767186566</v>
      </c>
    </row>
    <row r="207" spans="7:16" x14ac:dyDescent="0.25">
      <c r="G207" s="17"/>
      <c r="H207" s="39">
        <v>2010</v>
      </c>
      <c r="I207" s="40">
        <f t="shared" si="29"/>
        <v>0.22945205479452055</v>
      </c>
      <c r="J207" s="39">
        <f t="shared" si="30"/>
        <v>2010</v>
      </c>
      <c r="K207" s="40">
        <f t="shared" si="31"/>
        <v>0.22945205479452055</v>
      </c>
      <c r="L207" s="39">
        <f t="shared" si="28"/>
        <v>0.38779437293066454</v>
      </c>
      <c r="M207" s="39">
        <f t="shared" si="32"/>
        <v>0.28470000000000001</v>
      </c>
      <c r="N207" s="39">
        <f t="shared" si="33"/>
        <v>0.28470000000000001</v>
      </c>
      <c r="O207" s="39">
        <f t="shared" si="34"/>
        <v>0.28470000000000001</v>
      </c>
      <c r="P207" s="39">
        <f t="shared" si="35"/>
        <v>0.38779437293066454</v>
      </c>
    </row>
    <row r="208" spans="7:16" x14ac:dyDescent="0.25">
      <c r="G208" s="17"/>
      <c r="H208" s="39">
        <v>2020</v>
      </c>
      <c r="I208" s="40">
        <f t="shared" si="29"/>
        <v>0.23059360730593606</v>
      </c>
      <c r="J208" s="39">
        <f t="shared" si="30"/>
        <v>2020</v>
      </c>
      <c r="K208" s="40">
        <f t="shared" si="31"/>
        <v>0.23059360730593606</v>
      </c>
      <c r="L208" s="39">
        <f t="shared" si="28"/>
        <v>0.38678078560467855</v>
      </c>
      <c r="M208" s="39">
        <f t="shared" si="32"/>
        <v>0.28470000000000001</v>
      </c>
      <c r="N208" s="39">
        <f t="shared" si="33"/>
        <v>0.28470000000000001</v>
      </c>
      <c r="O208" s="39">
        <f t="shared" si="34"/>
        <v>0.28470000000000001</v>
      </c>
      <c r="P208" s="39">
        <f t="shared" si="35"/>
        <v>0.38678078560467855</v>
      </c>
    </row>
    <row r="209" spans="7:16" x14ac:dyDescent="0.25">
      <c r="G209" s="17"/>
      <c r="H209" s="39">
        <v>2030</v>
      </c>
      <c r="I209" s="40">
        <f t="shared" si="29"/>
        <v>0.2317351598173516</v>
      </c>
      <c r="J209" s="39">
        <f t="shared" si="30"/>
        <v>2030</v>
      </c>
      <c r="K209" s="40">
        <f t="shared" si="31"/>
        <v>0.2317351598173516</v>
      </c>
      <c r="L209" s="39">
        <f t="shared" si="28"/>
        <v>0.38577053795552463</v>
      </c>
      <c r="M209" s="39">
        <f t="shared" si="32"/>
        <v>0.28470000000000001</v>
      </c>
      <c r="N209" s="39">
        <f t="shared" si="33"/>
        <v>0.28470000000000001</v>
      </c>
      <c r="O209" s="39">
        <f t="shared" si="34"/>
        <v>0.28470000000000001</v>
      </c>
      <c r="P209" s="39">
        <f t="shared" si="35"/>
        <v>0.38577053795552463</v>
      </c>
    </row>
    <row r="210" spans="7:16" x14ac:dyDescent="0.25">
      <c r="G210" s="17"/>
      <c r="H210" s="39">
        <v>2040</v>
      </c>
      <c r="I210" s="40">
        <f t="shared" si="29"/>
        <v>0.23287671232876711</v>
      </c>
      <c r="J210" s="39">
        <f t="shared" si="30"/>
        <v>2040</v>
      </c>
      <c r="K210" s="40">
        <f t="shared" si="31"/>
        <v>0.23287671232876711</v>
      </c>
      <c r="L210" s="39">
        <f t="shared" si="28"/>
        <v>0.38476360260860543</v>
      </c>
      <c r="M210" s="39">
        <f t="shared" si="32"/>
        <v>0.28470000000000001</v>
      </c>
      <c r="N210" s="39">
        <f t="shared" si="33"/>
        <v>0.28470000000000001</v>
      </c>
      <c r="O210" s="39">
        <f t="shared" si="34"/>
        <v>0.28470000000000001</v>
      </c>
      <c r="P210" s="39">
        <f t="shared" si="35"/>
        <v>0.38476360260860543</v>
      </c>
    </row>
    <row r="211" spans="7:16" x14ac:dyDescent="0.25">
      <c r="G211" s="17"/>
      <c r="H211" s="39">
        <v>2050</v>
      </c>
      <c r="I211" s="40">
        <f t="shared" si="29"/>
        <v>0.23401826484018265</v>
      </c>
      <c r="J211" s="39">
        <f t="shared" si="30"/>
        <v>2050</v>
      </c>
      <c r="K211" s="40">
        <f t="shared" si="31"/>
        <v>0.23401826484018265</v>
      </c>
      <c r="L211" s="39">
        <f t="shared" si="28"/>
        <v>0.38375995254658146</v>
      </c>
      <c r="M211" s="39">
        <f t="shared" si="32"/>
        <v>0.28470000000000001</v>
      </c>
      <c r="N211" s="39">
        <f t="shared" si="33"/>
        <v>0.28470000000000001</v>
      </c>
      <c r="O211" s="39">
        <f t="shared" si="34"/>
        <v>0.28470000000000001</v>
      </c>
      <c r="P211" s="39">
        <f t="shared" si="35"/>
        <v>0.38375995254658146</v>
      </c>
    </row>
    <row r="212" spans="7:16" x14ac:dyDescent="0.25">
      <c r="G212" s="17"/>
      <c r="H212" s="39">
        <v>2060</v>
      </c>
      <c r="I212" s="40">
        <f t="shared" si="29"/>
        <v>0.23515981735159816</v>
      </c>
      <c r="J212" s="39">
        <f t="shared" si="30"/>
        <v>2060</v>
      </c>
      <c r="K212" s="40">
        <f t="shared" si="31"/>
        <v>0.23515981735159816</v>
      </c>
      <c r="L212" s="39">
        <f t="shared" si="28"/>
        <v>0.38275956110299103</v>
      </c>
      <c r="M212" s="39">
        <f t="shared" si="32"/>
        <v>0.28470000000000001</v>
      </c>
      <c r="N212" s="39">
        <f t="shared" si="33"/>
        <v>0.28470000000000001</v>
      </c>
      <c r="O212" s="39">
        <f t="shared" si="34"/>
        <v>0.28470000000000001</v>
      </c>
      <c r="P212" s="39">
        <f t="shared" si="35"/>
        <v>0.38275956110299103</v>
      </c>
    </row>
    <row r="213" spans="7:16" x14ac:dyDescent="0.25">
      <c r="G213" s="17"/>
      <c r="H213" s="39">
        <v>2070</v>
      </c>
      <c r="I213" s="40">
        <f t="shared" si="29"/>
        <v>0.2363013698630137</v>
      </c>
      <c r="J213" s="39">
        <f t="shared" si="30"/>
        <v>2070</v>
      </c>
      <c r="K213" s="40">
        <f t="shared" si="31"/>
        <v>0.2363013698630137</v>
      </c>
      <c r="L213" s="39">
        <f t="shared" si="28"/>
        <v>0.38176240195601485</v>
      </c>
      <c r="M213" s="39">
        <f t="shared" si="32"/>
        <v>0.28470000000000001</v>
      </c>
      <c r="N213" s="39">
        <f t="shared" si="33"/>
        <v>0.28470000000000001</v>
      </c>
      <c r="O213" s="39">
        <f t="shared" si="34"/>
        <v>0.28470000000000001</v>
      </c>
      <c r="P213" s="39">
        <f t="shared" si="35"/>
        <v>0.38176240195601485</v>
      </c>
    </row>
    <row r="214" spans="7:16" x14ac:dyDescent="0.25">
      <c r="G214" s="17"/>
      <c r="H214" s="39">
        <v>2080</v>
      </c>
      <c r="I214" s="40">
        <f t="shared" si="29"/>
        <v>0.23744292237442921</v>
      </c>
      <c r="J214" s="39">
        <f t="shared" si="30"/>
        <v>2080</v>
      </c>
      <c r="K214" s="40">
        <f t="shared" si="31"/>
        <v>0.23744292237442921</v>
      </c>
      <c r="L214" s="39">
        <f t="shared" si="28"/>
        <v>0.38076844912238172</v>
      </c>
      <c r="M214" s="39">
        <f t="shared" si="32"/>
        <v>0.28470000000000001</v>
      </c>
      <c r="N214" s="39">
        <f t="shared" si="33"/>
        <v>0.28470000000000001</v>
      </c>
      <c r="O214" s="39">
        <f t="shared" si="34"/>
        <v>0.28470000000000001</v>
      </c>
      <c r="P214" s="39">
        <f t="shared" si="35"/>
        <v>0.38076844912238172</v>
      </c>
    </row>
    <row r="215" spans="7:16" x14ac:dyDescent="0.25">
      <c r="G215" s="17"/>
      <c r="H215" s="39">
        <v>2090</v>
      </c>
      <c r="I215" s="40">
        <f t="shared" si="29"/>
        <v>0.23858447488584475</v>
      </c>
      <c r="J215" s="39">
        <f t="shared" si="30"/>
        <v>2090</v>
      </c>
      <c r="K215" s="40">
        <f t="shared" si="31"/>
        <v>0.23858447488584475</v>
      </c>
      <c r="L215" s="39">
        <f t="shared" si="28"/>
        <v>0.37977767695140885</v>
      </c>
      <c r="M215" s="39">
        <f t="shared" si="32"/>
        <v>0.28470000000000001</v>
      </c>
      <c r="N215" s="39">
        <f t="shared" si="33"/>
        <v>0.28470000000000001</v>
      </c>
      <c r="O215" s="39">
        <f t="shared" si="34"/>
        <v>0.28470000000000001</v>
      </c>
      <c r="P215" s="39">
        <f t="shared" si="35"/>
        <v>0.37977767695140885</v>
      </c>
    </row>
    <row r="216" spans="7:16" x14ac:dyDescent="0.25">
      <c r="G216" s="17"/>
      <c r="H216" s="39">
        <v>2100</v>
      </c>
      <c r="I216" s="40">
        <f t="shared" si="29"/>
        <v>0.23972602739726026</v>
      </c>
      <c r="J216" s="39">
        <f t="shared" si="30"/>
        <v>2100</v>
      </c>
      <c r="K216" s="40">
        <f t="shared" si="31"/>
        <v>0.23972602739726026</v>
      </c>
      <c r="L216" s="39">
        <f t="shared" si="28"/>
        <v>0.37879006011917704</v>
      </c>
      <c r="M216" s="39">
        <f t="shared" si="32"/>
        <v>0.28470000000000001</v>
      </c>
      <c r="N216" s="39">
        <f t="shared" si="33"/>
        <v>0.28470000000000001</v>
      </c>
      <c r="O216" s="39">
        <f t="shared" si="34"/>
        <v>0.28470000000000001</v>
      </c>
      <c r="P216" s="39">
        <f t="shared" si="35"/>
        <v>0.37879006011917704</v>
      </c>
    </row>
    <row r="217" spans="7:16" x14ac:dyDescent="0.25">
      <c r="G217" s="17"/>
      <c r="H217" s="39">
        <v>2110</v>
      </c>
      <c r="I217" s="40">
        <f t="shared" si="29"/>
        <v>0.2408675799086758</v>
      </c>
      <c r="J217" s="39">
        <f t="shared" si="30"/>
        <v>2110</v>
      </c>
      <c r="K217" s="40">
        <f t="shared" si="31"/>
        <v>0.2408675799086758</v>
      </c>
      <c r="L217" s="39">
        <f t="shared" si="28"/>
        <v>0.37780557362283396</v>
      </c>
      <c r="M217" s="39">
        <f t="shared" si="32"/>
        <v>0.28470000000000001</v>
      </c>
      <c r="N217" s="39">
        <f t="shared" si="33"/>
        <v>0.28470000000000001</v>
      </c>
      <c r="O217" s="39">
        <f t="shared" si="34"/>
        <v>0.28470000000000001</v>
      </c>
      <c r="P217" s="39">
        <f t="shared" si="35"/>
        <v>0.37780557362283396</v>
      </c>
    </row>
    <row r="218" spans="7:16" x14ac:dyDescent="0.25">
      <c r="G218" s="17"/>
      <c r="H218" s="39">
        <v>2120</v>
      </c>
      <c r="I218" s="40">
        <f t="shared" si="29"/>
        <v>0.24200913242009131</v>
      </c>
      <c r="J218" s="39">
        <f t="shared" si="30"/>
        <v>2120</v>
      </c>
      <c r="K218" s="40">
        <f t="shared" si="31"/>
        <v>0.24200913242009131</v>
      </c>
      <c r="L218" s="39">
        <f t="shared" si="28"/>
        <v>0.37682419277502377</v>
      </c>
      <c r="M218" s="39">
        <f t="shared" si="32"/>
        <v>0.28470000000000001</v>
      </c>
      <c r="N218" s="39">
        <f t="shared" si="33"/>
        <v>0.28470000000000001</v>
      </c>
      <c r="O218" s="39">
        <f t="shared" si="34"/>
        <v>0.28470000000000001</v>
      </c>
      <c r="P218" s="39">
        <f t="shared" si="35"/>
        <v>0.37682419277502377</v>
      </c>
    </row>
    <row r="219" spans="7:16" x14ac:dyDescent="0.25">
      <c r="G219" s="17"/>
      <c r="H219" s="39">
        <v>2130</v>
      </c>
      <c r="I219" s="40">
        <f t="shared" si="29"/>
        <v>0.24315068493150685</v>
      </c>
      <c r="J219" s="39">
        <f t="shared" si="30"/>
        <v>2130</v>
      </c>
      <c r="K219" s="40">
        <f t="shared" si="31"/>
        <v>0.24315068493150685</v>
      </c>
      <c r="L219" s="39">
        <f t="shared" si="28"/>
        <v>0.37584589319843853</v>
      </c>
      <c r="M219" s="39">
        <f t="shared" si="32"/>
        <v>0.28470000000000001</v>
      </c>
      <c r="N219" s="39">
        <f t="shared" si="33"/>
        <v>0.28470000000000001</v>
      </c>
      <c r="O219" s="39">
        <f t="shared" si="34"/>
        <v>0.28470000000000001</v>
      </c>
      <c r="P219" s="39">
        <f t="shared" si="35"/>
        <v>0.37584589319843853</v>
      </c>
    </row>
    <row r="220" spans="7:16" x14ac:dyDescent="0.25">
      <c r="G220" s="17"/>
      <c r="H220" s="39">
        <v>2140</v>
      </c>
      <c r="I220" s="40">
        <f t="shared" si="29"/>
        <v>0.24429223744292236</v>
      </c>
      <c r="J220" s="39">
        <f t="shared" si="30"/>
        <v>2140</v>
      </c>
      <c r="K220" s="40">
        <f t="shared" si="31"/>
        <v>0.24429223744292236</v>
      </c>
      <c r="L220" s="39">
        <f t="shared" si="28"/>
        <v>0.37487065082048943</v>
      </c>
      <c r="M220" s="39">
        <f t="shared" si="32"/>
        <v>0.28470000000000001</v>
      </c>
      <c r="N220" s="39">
        <f t="shared" si="33"/>
        <v>0.28470000000000001</v>
      </c>
      <c r="O220" s="39">
        <f t="shared" si="34"/>
        <v>0.28470000000000001</v>
      </c>
      <c r="P220" s="39">
        <f t="shared" si="35"/>
        <v>0.37487065082048943</v>
      </c>
    </row>
    <row r="221" spans="7:16" x14ac:dyDescent="0.25">
      <c r="G221" s="17"/>
      <c r="H221" s="39">
        <v>2150</v>
      </c>
      <c r="I221" s="40">
        <f t="shared" si="29"/>
        <v>0.2454337899543379</v>
      </c>
      <c r="J221" s="39">
        <f t="shared" si="30"/>
        <v>2150</v>
      </c>
      <c r="K221" s="40">
        <f t="shared" si="31"/>
        <v>0.2454337899543379</v>
      </c>
      <c r="L221" s="39">
        <f t="shared" si="28"/>
        <v>0.37389844186809373</v>
      </c>
      <c r="M221" s="39">
        <f t="shared" si="32"/>
        <v>0.28470000000000001</v>
      </c>
      <c r="N221" s="39">
        <f t="shared" si="33"/>
        <v>0.28470000000000001</v>
      </c>
      <c r="O221" s="39">
        <f t="shared" si="34"/>
        <v>0.28470000000000001</v>
      </c>
      <c r="P221" s="39">
        <f t="shared" si="35"/>
        <v>0.37389844186809373</v>
      </c>
    </row>
    <row r="222" spans="7:16" x14ac:dyDescent="0.25">
      <c r="G222" s="17"/>
      <c r="H222" s="39">
        <v>2160</v>
      </c>
      <c r="I222" s="40">
        <f t="shared" si="29"/>
        <v>0.24657534246575341</v>
      </c>
      <c r="J222" s="39">
        <f t="shared" si="30"/>
        <v>2160</v>
      </c>
      <c r="K222" s="40">
        <f t="shared" si="31"/>
        <v>0.24657534246575341</v>
      </c>
      <c r="L222" s="39">
        <f t="shared" si="28"/>
        <v>0.37292924286257489</v>
      </c>
      <c r="M222" s="39">
        <f t="shared" si="32"/>
        <v>0.28470000000000001</v>
      </c>
      <c r="N222" s="39">
        <f t="shared" si="33"/>
        <v>0.28470000000000001</v>
      </c>
      <c r="O222" s="39">
        <f t="shared" si="34"/>
        <v>0.28470000000000001</v>
      </c>
      <c r="P222" s="39">
        <f t="shared" si="35"/>
        <v>0.37292924286257489</v>
      </c>
    </row>
    <row r="223" spans="7:16" x14ac:dyDescent="0.25">
      <c r="G223" s="17"/>
      <c r="H223" s="39">
        <v>2170</v>
      </c>
      <c r="I223" s="40">
        <f t="shared" si="29"/>
        <v>0.24771689497716895</v>
      </c>
      <c r="J223" s="39">
        <f t="shared" si="30"/>
        <v>2170</v>
      </c>
      <c r="K223" s="40">
        <f t="shared" si="31"/>
        <v>0.24771689497716895</v>
      </c>
      <c r="L223" s="39">
        <f t="shared" si="28"/>
        <v>0.37196303061467262</v>
      </c>
      <c r="M223" s="39">
        <f t="shared" si="32"/>
        <v>0.28470000000000001</v>
      </c>
      <c r="N223" s="39">
        <f t="shared" si="33"/>
        <v>0.28470000000000001</v>
      </c>
      <c r="O223" s="39">
        <f t="shared" si="34"/>
        <v>0.28470000000000001</v>
      </c>
      <c r="P223" s="39">
        <f t="shared" si="35"/>
        <v>0.37196303061467262</v>
      </c>
    </row>
    <row r="224" spans="7:16" x14ac:dyDescent="0.25">
      <c r="G224" s="17"/>
      <c r="H224" s="39">
        <v>2180</v>
      </c>
      <c r="I224" s="40">
        <f t="shared" si="29"/>
        <v>0.24885844748858446</v>
      </c>
      <c r="J224" s="39">
        <f t="shared" si="30"/>
        <v>2180</v>
      </c>
      <c r="K224" s="40">
        <f t="shared" si="31"/>
        <v>0.24885844748858446</v>
      </c>
      <c r="L224" s="39">
        <f t="shared" si="28"/>
        <v>0.37099978221965957</v>
      </c>
      <c r="M224" s="39">
        <f t="shared" si="32"/>
        <v>0.28470000000000001</v>
      </c>
      <c r="N224" s="39">
        <f t="shared" si="33"/>
        <v>0.28470000000000001</v>
      </c>
      <c r="O224" s="39">
        <f t="shared" si="34"/>
        <v>0.28470000000000001</v>
      </c>
      <c r="P224" s="39">
        <f t="shared" si="35"/>
        <v>0.37099978221965957</v>
      </c>
    </row>
    <row r="225" spans="7:16" x14ac:dyDescent="0.25">
      <c r="G225" s="17"/>
      <c r="H225" s="39">
        <v>2190</v>
      </c>
      <c r="I225" s="40">
        <f t="shared" si="29"/>
        <v>0.25</v>
      </c>
      <c r="J225" s="39">
        <f t="shared" si="30"/>
        <v>2190</v>
      </c>
      <c r="K225" s="40">
        <f t="shared" si="31"/>
        <v>0.25</v>
      </c>
      <c r="L225" s="39">
        <f t="shared" si="28"/>
        <v>0.3700394750525634</v>
      </c>
      <c r="M225" s="39">
        <f t="shared" si="32"/>
        <v>0.28470000000000001</v>
      </c>
      <c r="N225" s="39">
        <f t="shared" si="33"/>
        <v>0.28470000000000001</v>
      </c>
      <c r="O225" s="39">
        <f t="shared" si="34"/>
        <v>0.28470000000000001</v>
      </c>
      <c r="P225" s="39">
        <f t="shared" si="35"/>
        <v>0.3700394750525634</v>
      </c>
    </row>
    <row r="226" spans="7:16" x14ac:dyDescent="0.25">
      <c r="G226" s="17"/>
      <c r="H226" s="39">
        <v>2200</v>
      </c>
      <c r="I226" s="40">
        <f t="shared" si="29"/>
        <v>0.25114155251141551</v>
      </c>
      <c r="J226" s="39">
        <f t="shared" si="30"/>
        <v>2200</v>
      </c>
      <c r="K226" s="40">
        <f t="shared" si="31"/>
        <v>0.25114155251141551</v>
      </c>
      <c r="L226" s="39">
        <f t="shared" si="28"/>
        <v>0.36908208676348975</v>
      </c>
      <c r="M226" s="39">
        <f t="shared" si="32"/>
        <v>0.28470000000000001</v>
      </c>
      <c r="N226" s="39">
        <f t="shared" si="33"/>
        <v>0.28470000000000001</v>
      </c>
      <c r="O226" s="39">
        <f t="shared" si="34"/>
        <v>0.28470000000000001</v>
      </c>
      <c r="P226" s="39">
        <f t="shared" si="35"/>
        <v>0.36908208676348975</v>
      </c>
    </row>
    <row r="227" spans="7:16" x14ac:dyDescent="0.25">
      <c r="G227" s="17"/>
      <c r="H227" s="39">
        <v>2210</v>
      </c>
      <c r="I227" s="40">
        <f t="shared" si="29"/>
        <v>0.25228310502283108</v>
      </c>
      <c r="J227" s="39">
        <f t="shared" si="30"/>
        <v>2210</v>
      </c>
      <c r="K227" s="40">
        <f t="shared" si="31"/>
        <v>0.25228310502283108</v>
      </c>
      <c r="L227" s="39">
        <f t="shared" si="28"/>
        <v>0.36812759527304439</v>
      </c>
      <c r="M227" s="39">
        <f t="shared" si="32"/>
        <v>0.28470000000000001</v>
      </c>
      <c r="N227" s="39">
        <f t="shared" si="33"/>
        <v>0.28470000000000001</v>
      </c>
      <c r="O227" s="39">
        <f t="shared" si="34"/>
        <v>0.28470000000000001</v>
      </c>
      <c r="P227" s="39">
        <f t="shared" si="35"/>
        <v>0.36812759527304439</v>
      </c>
    </row>
    <row r="228" spans="7:16" x14ac:dyDescent="0.25">
      <c r="G228" s="17"/>
      <c r="H228" s="39">
        <v>2220</v>
      </c>
      <c r="I228" s="40">
        <f t="shared" si="29"/>
        <v>0.25342465753424659</v>
      </c>
      <c r="J228" s="39">
        <f t="shared" si="30"/>
        <v>2220</v>
      </c>
      <c r="K228" s="40">
        <f t="shared" si="31"/>
        <v>0.25342465753424659</v>
      </c>
      <c r="L228" s="39">
        <f t="shared" si="28"/>
        <v>0.36717597876785224</v>
      </c>
      <c r="M228" s="39">
        <f t="shared" si="32"/>
        <v>0.28470000000000001</v>
      </c>
      <c r="N228" s="39">
        <f t="shared" si="33"/>
        <v>0.28470000000000001</v>
      </c>
      <c r="O228" s="39">
        <f t="shared" si="34"/>
        <v>0.28470000000000001</v>
      </c>
      <c r="P228" s="39">
        <f t="shared" si="35"/>
        <v>0.36717597876785224</v>
      </c>
    </row>
    <row r="229" spans="7:16" x14ac:dyDescent="0.25">
      <c r="G229" s="17"/>
      <c r="H229" s="39">
        <v>2230</v>
      </c>
      <c r="I229" s="40">
        <f t="shared" si="29"/>
        <v>0.2545662100456621</v>
      </c>
      <c r="J229" s="39">
        <f t="shared" si="30"/>
        <v>2230</v>
      </c>
      <c r="K229" s="40">
        <f t="shared" si="31"/>
        <v>0.2545662100456621</v>
      </c>
      <c r="L229" s="39">
        <f t="shared" si="28"/>
        <v>0.36622721569617012</v>
      </c>
      <c r="M229" s="39">
        <f t="shared" si="32"/>
        <v>0.28470000000000001</v>
      </c>
      <c r="N229" s="39">
        <f t="shared" si="33"/>
        <v>0.28470000000000001</v>
      </c>
      <c r="O229" s="39">
        <f t="shared" si="34"/>
        <v>0.28470000000000001</v>
      </c>
      <c r="P229" s="39">
        <f t="shared" si="35"/>
        <v>0.36622721569617012</v>
      </c>
    </row>
    <row r="230" spans="7:16" x14ac:dyDescent="0.25">
      <c r="G230" s="17"/>
      <c r="H230" s="39">
        <v>2240</v>
      </c>
      <c r="I230" s="40">
        <f t="shared" si="29"/>
        <v>0.25570776255707761</v>
      </c>
      <c r="J230" s="39">
        <f t="shared" si="30"/>
        <v>2240</v>
      </c>
      <c r="K230" s="40">
        <f t="shared" si="31"/>
        <v>0.25570776255707761</v>
      </c>
      <c r="L230" s="39">
        <f t="shared" si="28"/>
        <v>0.36528128476359112</v>
      </c>
      <c r="M230" s="39">
        <f t="shared" si="32"/>
        <v>0.28470000000000001</v>
      </c>
      <c r="N230" s="39">
        <f t="shared" si="33"/>
        <v>0.28470000000000001</v>
      </c>
      <c r="O230" s="39">
        <f t="shared" si="34"/>
        <v>0.28470000000000001</v>
      </c>
      <c r="P230" s="39">
        <f t="shared" si="35"/>
        <v>0.36528128476359112</v>
      </c>
    </row>
    <row r="231" spans="7:16" x14ac:dyDescent="0.25">
      <c r="G231" s="17"/>
      <c r="H231" s="39">
        <v>2250</v>
      </c>
      <c r="I231" s="40">
        <f t="shared" si="29"/>
        <v>0.25684931506849318</v>
      </c>
      <c r="J231" s="39">
        <f t="shared" si="30"/>
        <v>2250</v>
      </c>
      <c r="K231" s="40">
        <f t="shared" si="31"/>
        <v>0.25684931506849318</v>
      </c>
      <c r="L231" s="39">
        <f t="shared" si="28"/>
        <v>0.3643381649288383</v>
      </c>
      <c r="M231" s="39">
        <f t="shared" si="32"/>
        <v>0.28470000000000001</v>
      </c>
      <c r="N231" s="39">
        <f t="shared" si="33"/>
        <v>0.28470000000000001</v>
      </c>
      <c r="O231" s="39">
        <f t="shared" si="34"/>
        <v>0.28470000000000001</v>
      </c>
      <c r="P231" s="39">
        <f t="shared" si="35"/>
        <v>0.3643381649288383</v>
      </c>
    </row>
    <row r="232" spans="7:16" x14ac:dyDescent="0.25">
      <c r="G232" s="17"/>
      <c r="H232" s="39">
        <v>2260</v>
      </c>
      <c r="I232" s="40">
        <f t="shared" si="29"/>
        <v>0.25799086757990869</v>
      </c>
      <c r="J232" s="39">
        <f t="shared" si="30"/>
        <v>2260</v>
      </c>
      <c r="K232" s="40">
        <f t="shared" si="31"/>
        <v>0.25799086757990869</v>
      </c>
      <c r="L232" s="39">
        <f t="shared" si="28"/>
        <v>0.36339783539964665</v>
      </c>
      <c r="M232" s="39">
        <f t="shared" si="32"/>
        <v>0.28470000000000001</v>
      </c>
      <c r="N232" s="39">
        <f t="shared" si="33"/>
        <v>0.28470000000000001</v>
      </c>
      <c r="O232" s="39">
        <f t="shared" si="34"/>
        <v>0.28470000000000001</v>
      </c>
      <c r="P232" s="39">
        <f t="shared" si="35"/>
        <v>0.36339783539964665</v>
      </c>
    </row>
    <row r="233" spans="7:16" x14ac:dyDescent="0.25">
      <c r="G233" s="17"/>
      <c r="H233" s="39">
        <v>2270</v>
      </c>
      <c r="I233" s="40">
        <f t="shared" si="29"/>
        <v>0.2591324200913242</v>
      </c>
      <c r="J233" s="39">
        <f t="shared" si="30"/>
        <v>2270</v>
      </c>
      <c r="K233" s="40">
        <f t="shared" si="31"/>
        <v>0.2591324200913242</v>
      </c>
      <c r="L233" s="39">
        <f t="shared" si="28"/>
        <v>0.36246027562872751</v>
      </c>
      <c r="M233" s="39">
        <f t="shared" si="32"/>
        <v>0.28470000000000001</v>
      </c>
      <c r="N233" s="39">
        <f t="shared" si="33"/>
        <v>0.28470000000000001</v>
      </c>
      <c r="O233" s="39">
        <f t="shared" si="34"/>
        <v>0.28470000000000001</v>
      </c>
      <c r="P233" s="39">
        <f t="shared" si="35"/>
        <v>0.36246027562872751</v>
      </c>
    </row>
    <row r="234" spans="7:16" x14ac:dyDescent="0.25">
      <c r="G234" s="17"/>
      <c r="H234" s="39">
        <v>2280</v>
      </c>
      <c r="I234" s="40">
        <f t="shared" si="29"/>
        <v>0.26027397260273971</v>
      </c>
      <c r="J234" s="39">
        <f t="shared" si="30"/>
        <v>2280</v>
      </c>
      <c r="K234" s="40">
        <f t="shared" si="31"/>
        <v>0.26027397260273971</v>
      </c>
      <c r="L234" s="39">
        <f t="shared" si="28"/>
        <v>0.36152546530981833</v>
      </c>
      <c r="M234" s="39">
        <f t="shared" si="32"/>
        <v>0.28470000000000001</v>
      </c>
      <c r="N234" s="39">
        <f t="shared" si="33"/>
        <v>0.28470000000000001</v>
      </c>
      <c r="O234" s="39">
        <f t="shared" si="34"/>
        <v>0.28470000000000001</v>
      </c>
      <c r="P234" s="39">
        <f t="shared" si="35"/>
        <v>0.36152546530981833</v>
      </c>
    </row>
    <row r="235" spans="7:16" x14ac:dyDescent="0.25">
      <c r="G235" s="17"/>
      <c r="H235" s="39">
        <v>2290</v>
      </c>
      <c r="I235" s="40">
        <f t="shared" si="29"/>
        <v>0.26141552511415528</v>
      </c>
      <c r="J235" s="39">
        <f t="shared" si="30"/>
        <v>2290</v>
      </c>
      <c r="K235" s="40">
        <f t="shared" si="31"/>
        <v>0.26141552511415528</v>
      </c>
      <c r="L235" s="39">
        <f t="shared" si="28"/>
        <v>0.36059338437381194</v>
      </c>
      <c r="M235" s="39">
        <f t="shared" si="32"/>
        <v>0.28470000000000001</v>
      </c>
      <c r="N235" s="39">
        <f t="shared" si="33"/>
        <v>0.28470000000000001</v>
      </c>
      <c r="O235" s="39">
        <f t="shared" si="34"/>
        <v>0.28470000000000001</v>
      </c>
      <c r="P235" s="39">
        <f t="shared" si="35"/>
        <v>0.36059338437381194</v>
      </c>
    </row>
    <row r="236" spans="7:16" x14ac:dyDescent="0.25">
      <c r="G236" s="17"/>
      <c r="H236" s="39">
        <v>2300</v>
      </c>
      <c r="I236" s="40">
        <f t="shared" si="29"/>
        <v>0.26255707762557079</v>
      </c>
      <c r="J236" s="39">
        <f t="shared" si="30"/>
        <v>2300</v>
      </c>
      <c r="K236" s="40">
        <f t="shared" si="31"/>
        <v>0.26255707762557079</v>
      </c>
      <c r="L236" s="39">
        <f t="shared" si="28"/>
        <v>0.35966401298496453</v>
      </c>
      <c r="M236" s="39">
        <f t="shared" si="32"/>
        <v>0.28470000000000001</v>
      </c>
      <c r="N236" s="39">
        <f t="shared" si="33"/>
        <v>0.28470000000000001</v>
      </c>
      <c r="O236" s="39">
        <f t="shared" si="34"/>
        <v>0.28470000000000001</v>
      </c>
      <c r="P236" s="39">
        <f t="shared" si="35"/>
        <v>0.35966401298496453</v>
      </c>
    </row>
    <row r="237" spans="7:16" x14ac:dyDescent="0.25">
      <c r="G237" s="17"/>
      <c r="H237" s="39">
        <v>2310</v>
      </c>
      <c r="I237" s="40">
        <f t="shared" si="29"/>
        <v>0.2636986301369863</v>
      </c>
      <c r="J237" s="39">
        <f t="shared" si="30"/>
        <v>2310</v>
      </c>
      <c r="K237" s="40">
        <f t="shared" si="31"/>
        <v>0.2636986301369863</v>
      </c>
      <c r="L237" s="39">
        <f t="shared" si="28"/>
        <v>0.35873733153718113</v>
      </c>
      <c r="M237" s="39">
        <f t="shared" si="32"/>
        <v>0.28470000000000001</v>
      </c>
      <c r="N237" s="39">
        <f t="shared" si="33"/>
        <v>0.28470000000000001</v>
      </c>
      <c r="O237" s="39">
        <f t="shared" si="34"/>
        <v>0.28470000000000001</v>
      </c>
      <c r="P237" s="39">
        <f t="shared" si="35"/>
        <v>0.35873733153718113</v>
      </c>
    </row>
    <row r="238" spans="7:16" x14ac:dyDescent="0.25">
      <c r="G238" s="17"/>
      <c r="H238" s="39">
        <v>2320</v>
      </c>
      <c r="I238" s="40">
        <f t="shared" si="29"/>
        <v>0.26484018264840181</v>
      </c>
      <c r="J238" s="39">
        <f t="shared" si="30"/>
        <v>2320</v>
      </c>
      <c r="K238" s="40">
        <f t="shared" si="31"/>
        <v>0.26484018264840181</v>
      </c>
      <c r="L238" s="39">
        <f t="shared" si="28"/>
        <v>0.35781332065037519</v>
      </c>
      <c r="M238" s="39">
        <f t="shared" si="32"/>
        <v>0.28470000000000001</v>
      </c>
      <c r="N238" s="39">
        <f t="shared" si="33"/>
        <v>0.28470000000000001</v>
      </c>
      <c r="O238" s="39">
        <f t="shared" si="34"/>
        <v>0.28470000000000001</v>
      </c>
      <c r="P238" s="39">
        <f t="shared" si="35"/>
        <v>0.35781332065037519</v>
      </c>
    </row>
    <row r="239" spans="7:16" x14ac:dyDescent="0.25">
      <c r="G239" s="17"/>
      <c r="H239" s="39">
        <v>2330</v>
      </c>
      <c r="I239" s="40">
        <f t="shared" si="29"/>
        <v>0.26598173515981738</v>
      </c>
      <c r="J239" s="39">
        <f t="shared" si="30"/>
        <v>2330</v>
      </c>
      <c r="K239" s="40">
        <f t="shared" si="31"/>
        <v>0.26598173515981738</v>
      </c>
      <c r="L239" s="39">
        <f t="shared" si="28"/>
        <v>0.35689196116690158</v>
      </c>
      <c r="M239" s="39">
        <f t="shared" si="32"/>
        <v>0.28470000000000001</v>
      </c>
      <c r="N239" s="39">
        <f t="shared" si="33"/>
        <v>0.28470000000000001</v>
      </c>
      <c r="O239" s="39">
        <f t="shared" si="34"/>
        <v>0.28470000000000001</v>
      </c>
      <c r="P239" s="39">
        <f t="shared" si="35"/>
        <v>0.35689196116690158</v>
      </c>
    </row>
    <row r="240" spans="7:16" x14ac:dyDescent="0.25">
      <c r="G240" s="17"/>
      <c r="H240" s="39">
        <v>2340</v>
      </c>
      <c r="I240" s="40">
        <f t="shared" si="29"/>
        <v>0.26712328767123289</v>
      </c>
      <c r="J240" s="39">
        <f t="shared" si="30"/>
        <v>2340</v>
      </c>
      <c r="K240" s="40">
        <f t="shared" si="31"/>
        <v>0.26712328767123289</v>
      </c>
      <c r="L240" s="39">
        <f t="shared" si="28"/>
        <v>0.35597323414806203</v>
      </c>
      <c r="M240" s="39">
        <f t="shared" si="32"/>
        <v>0.28470000000000001</v>
      </c>
      <c r="N240" s="39">
        <f t="shared" si="33"/>
        <v>0.28470000000000001</v>
      </c>
      <c r="O240" s="39">
        <f t="shared" si="34"/>
        <v>0.28470000000000001</v>
      </c>
      <c r="P240" s="39">
        <f t="shared" si="35"/>
        <v>0.35597323414806203</v>
      </c>
    </row>
    <row r="241" spans="7:16" x14ac:dyDescent="0.25">
      <c r="G241" s="17"/>
      <c r="H241" s="39">
        <v>2350</v>
      </c>
      <c r="I241" s="40">
        <f t="shared" si="29"/>
        <v>0.2682648401826484</v>
      </c>
      <c r="J241" s="39">
        <f t="shared" si="30"/>
        <v>2350</v>
      </c>
      <c r="K241" s="40">
        <f t="shared" si="31"/>
        <v>0.2682648401826484</v>
      </c>
      <c r="L241" s="39">
        <f t="shared" si="28"/>
        <v>0.35505712087067798</v>
      </c>
      <c r="M241" s="39">
        <f t="shared" si="32"/>
        <v>0.28470000000000001</v>
      </c>
      <c r="N241" s="39">
        <f t="shared" si="33"/>
        <v>0.28470000000000001</v>
      </c>
      <c r="O241" s="39">
        <f t="shared" si="34"/>
        <v>0.28470000000000001</v>
      </c>
      <c r="P241" s="39">
        <f t="shared" si="35"/>
        <v>0.35505712087067798</v>
      </c>
    </row>
    <row r="242" spans="7:16" x14ac:dyDescent="0.25">
      <c r="G242" s="17"/>
      <c r="H242" s="39">
        <v>2360</v>
      </c>
      <c r="I242" s="40">
        <f t="shared" si="29"/>
        <v>0.26940639269406391</v>
      </c>
      <c r="J242" s="39">
        <f t="shared" si="30"/>
        <v>2360</v>
      </c>
      <c r="K242" s="40">
        <f t="shared" si="31"/>
        <v>0.26940639269406391</v>
      </c>
      <c r="L242" s="39">
        <f t="shared" si="28"/>
        <v>0.35414360282373303</v>
      </c>
      <c r="M242" s="39">
        <f t="shared" si="32"/>
        <v>0.28470000000000001</v>
      </c>
      <c r="N242" s="39">
        <f t="shared" si="33"/>
        <v>0.28470000000000001</v>
      </c>
      <c r="O242" s="39">
        <f t="shared" si="34"/>
        <v>0.28470000000000001</v>
      </c>
      <c r="P242" s="39">
        <f t="shared" si="35"/>
        <v>0.35414360282373303</v>
      </c>
    </row>
    <row r="243" spans="7:16" x14ac:dyDescent="0.25">
      <c r="G243" s="17"/>
      <c r="H243" s="39">
        <v>2370</v>
      </c>
      <c r="I243" s="40">
        <f t="shared" si="29"/>
        <v>0.27054794520547948</v>
      </c>
      <c r="J243" s="39">
        <f t="shared" si="30"/>
        <v>2370</v>
      </c>
      <c r="K243" s="40">
        <f t="shared" si="31"/>
        <v>0.27054794520547948</v>
      </c>
      <c r="L243" s="39">
        <f t="shared" si="28"/>
        <v>0.35323266170508161</v>
      </c>
      <c r="M243" s="39">
        <f t="shared" si="32"/>
        <v>0.28470000000000001</v>
      </c>
      <c r="N243" s="39">
        <f t="shared" si="33"/>
        <v>0.28470000000000001</v>
      </c>
      <c r="O243" s="39">
        <f t="shared" si="34"/>
        <v>0.28470000000000001</v>
      </c>
      <c r="P243" s="39">
        <f t="shared" si="35"/>
        <v>0.35323266170508161</v>
      </c>
    </row>
    <row r="244" spans="7:16" x14ac:dyDescent="0.25">
      <c r="G244" s="17"/>
      <c r="H244" s="39">
        <v>2380</v>
      </c>
      <c r="I244" s="40">
        <f t="shared" si="29"/>
        <v>0.27168949771689499</v>
      </c>
      <c r="J244" s="39">
        <f t="shared" si="30"/>
        <v>2380</v>
      </c>
      <c r="K244" s="40">
        <f t="shared" si="31"/>
        <v>0.27168949771689499</v>
      </c>
      <c r="L244" s="39">
        <f t="shared" si="28"/>
        <v>0.35232427941822175</v>
      </c>
      <c r="M244" s="39">
        <f t="shared" si="32"/>
        <v>0.28470000000000001</v>
      </c>
      <c r="N244" s="39">
        <f t="shared" si="33"/>
        <v>0.28470000000000001</v>
      </c>
      <c r="O244" s="39">
        <f t="shared" si="34"/>
        <v>0.28470000000000001</v>
      </c>
      <c r="P244" s="39">
        <f t="shared" si="35"/>
        <v>0.35232427941822175</v>
      </c>
    </row>
    <row r="245" spans="7:16" x14ac:dyDescent="0.25">
      <c r="G245" s="17"/>
      <c r="H245" s="39">
        <v>2390</v>
      </c>
      <c r="I245" s="40">
        <f t="shared" si="29"/>
        <v>0.2728310502283105</v>
      </c>
      <c r="J245" s="39">
        <f t="shared" si="30"/>
        <v>2390</v>
      </c>
      <c r="K245" s="40">
        <f t="shared" si="31"/>
        <v>0.2728310502283105</v>
      </c>
      <c r="L245" s="39">
        <f t="shared" si="28"/>
        <v>0.35141843806913109</v>
      </c>
      <c r="M245" s="39">
        <f t="shared" si="32"/>
        <v>0.28470000000000001</v>
      </c>
      <c r="N245" s="39">
        <f t="shared" si="33"/>
        <v>0.28470000000000001</v>
      </c>
      <c r="O245" s="39">
        <f t="shared" si="34"/>
        <v>0.28470000000000001</v>
      </c>
      <c r="P245" s="39">
        <f t="shared" si="35"/>
        <v>0.35141843806913109</v>
      </c>
    </row>
    <row r="246" spans="7:16" x14ac:dyDescent="0.25">
      <c r="G246" s="17"/>
      <c r="H246" s="39">
        <v>2400</v>
      </c>
      <c r="I246" s="40">
        <f t="shared" si="29"/>
        <v>0.27397260273972601</v>
      </c>
      <c r="J246" s="39">
        <f t="shared" si="30"/>
        <v>2400</v>
      </c>
      <c r="K246" s="40">
        <f t="shared" si="31"/>
        <v>0.27397260273972601</v>
      </c>
      <c r="L246" s="39">
        <f t="shared" si="28"/>
        <v>0.35051511996316509</v>
      </c>
      <c r="M246" s="39">
        <f t="shared" si="32"/>
        <v>0.28470000000000001</v>
      </c>
      <c r="N246" s="39">
        <f t="shared" si="33"/>
        <v>0.28470000000000001</v>
      </c>
      <c r="O246" s="39">
        <f t="shared" si="34"/>
        <v>0.28470000000000001</v>
      </c>
      <c r="P246" s="39">
        <f t="shared" si="35"/>
        <v>0.35051511996316509</v>
      </c>
    </row>
    <row r="247" spans="7:16" x14ac:dyDescent="0.25">
      <c r="G247" s="17"/>
      <c r="H247" s="39">
        <v>2410</v>
      </c>
      <c r="I247" s="40">
        <f t="shared" si="29"/>
        <v>0.27511415525114158</v>
      </c>
      <c r="J247" s="39">
        <f t="shared" si="30"/>
        <v>2410</v>
      </c>
      <c r="K247" s="40">
        <f t="shared" si="31"/>
        <v>0.27511415525114158</v>
      </c>
      <c r="L247" s="39">
        <f t="shared" si="28"/>
        <v>0.34961430760201495</v>
      </c>
      <c r="M247" s="39">
        <f t="shared" si="32"/>
        <v>0.28470000000000001</v>
      </c>
      <c r="N247" s="39">
        <f t="shared" si="33"/>
        <v>0.28470000000000001</v>
      </c>
      <c r="O247" s="39">
        <f t="shared" si="34"/>
        <v>0.28470000000000001</v>
      </c>
      <c r="P247" s="39">
        <f t="shared" si="35"/>
        <v>0.34961430760201495</v>
      </c>
    </row>
    <row r="248" spans="7:16" x14ac:dyDescent="0.25">
      <c r="G248" s="17"/>
      <c r="H248" s="39">
        <v>2420</v>
      </c>
      <c r="I248" s="40">
        <f t="shared" si="29"/>
        <v>0.27625570776255709</v>
      </c>
      <c r="J248" s="39">
        <f t="shared" si="30"/>
        <v>2420</v>
      </c>
      <c r="K248" s="40">
        <f t="shared" si="31"/>
        <v>0.27625570776255709</v>
      </c>
      <c r="L248" s="39">
        <f t="shared" si="28"/>
        <v>0.34871598368072487</v>
      </c>
      <c r="M248" s="39">
        <f t="shared" si="32"/>
        <v>0.28470000000000001</v>
      </c>
      <c r="N248" s="39">
        <f t="shared" si="33"/>
        <v>0.28470000000000001</v>
      </c>
      <c r="O248" s="39">
        <f t="shared" si="34"/>
        <v>0.28470000000000001</v>
      </c>
      <c r="P248" s="39">
        <f t="shared" si="35"/>
        <v>0.34871598368072487</v>
      </c>
    </row>
    <row r="249" spans="7:16" x14ac:dyDescent="0.25">
      <c r="G249" s="17"/>
      <c r="H249" s="39">
        <v>2430</v>
      </c>
      <c r="I249" s="40">
        <f t="shared" si="29"/>
        <v>0.2773972602739726</v>
      </c>
      <c r="J249" s="39">
        <f t="shared" si="30"/>
        <v>2430</v>
      </c>
      <c r="K249" s="40">
        <f t="shared" si="31"/>
        <v>0.2773972602739726</v>
      </c>
      <c r="L249" s="39">
        <f t="shared" si="28"/>
        <v>0.34782013108476639</v>
      </c>
      <c r="M249" s="39">
        <f t="shared" si="32"/>
        <v>0.28470000000000001</v>
      </c>
      <c r="N249" s="39">
        <f t="shared" si="33"/>
        <v>0.28470000000000001</v>
      </c>
      <c r="O249" s="39">
        <f t="shared" si="34"/>
        <v>0.28470000000000001</v>
      </c>
      <c r="P249" s="39">
        <f t="shared" si="35"/>
        <v>0.34782013108476639</v>
      </c>
    </row>
    <row r="250" spans="7:16" x14ac:dyDescent="0.25">
      <c r="G250" s="17"/>
      <c r="H250" s="39">
        <v>2440</v>
      </c>
      <c r="I250" s="40">
        <f t="shared" si="29"/>
        <v>0.27853881278538811</v>
      </c>
      <c r="J250" s="39">
        <f t="shared" si="30"/>
        <v>2440</v>
      </c>
      <c r="K250" s="40">
        <f t="shared" si="31"/>
        <v>0.27853881278538811</v>
      </c>
      <c r="L250" s="39">
        <f t="shared" si="28"/>
        <v>0.34692673288716858</v>
      </c>
      <c r="M250" s="39">
        <f t="shared" si="32"/>
        <v>0.28470000000000001</v>
      </c>
      <c r="N250" s="39">
        <f t="shared" si="33"/>
        <v>0.28470000000000001</v>
      </c>
      <c r="O250" s="39">
        <f t="shared" si="34"/>
        <v>0.28470000000000001</v>
      </c>
      <c r="P250" s="39">
        <f t="shared" si="35"/>
        <v>0.34692673288716858</v>
      </c>
    </row>
    <row r="251" spans="7:16" x14ac:dyDescent="0.25">
      <c r="G251" s="17"/>
      <c r="H251" s="39">
        <v>2450</v>
      </c>
      <c r="I251" s="40">
        <f t="shared" si="29"/>
        <v>0.27968036529680368</v>
      </c>
      <c r="J251" s="39">
        <f t="shared" si="30"/>
        <v>2450</v>
      </c>
      <c r="K251" s="40">
        <f t="shared" si="31"/>
        <v>0.27968036529680368</v>
      </c>
      <c r="L251" s="39">
        <f t="shared" si="28"/>
        <v>0.3460357723457036</v>
      </c>
      <c r="M251" s="39">
        <f t="shared" si="32"/>
        <v>0.28470000000000001</v>
      </c>
      <c r="N251" s="39">
        <f t="shared" si="33"/>
        <v>0.28470000000000001</v>
      </c>
      <c r="O251" s="39">
        <f t="shared" si="34"/>
        <v>0.28470000000000001</v>
      </c>
      <c r="P251" s="39">
        <f t="shared" si="35"/>
        <v>0.3460357723457036</v>
      </c>
    </row>
    <row r="252" spans="7:16" x14ac:dyDescent="0.25">
      <c r="G252" s="17"/>
      <c r="H252" s="39">
        <v>2460</v>
      </c>
      <c r="I252" s="40">
        <f t="shared" si="29"/>
        <v>0.28082191780821919</v>
      </c>
      <c r="J252" s="39">
        <f t="shared" si="30"/>
        <v>2460</v>
      </c>
      <c r="K252" s="40">
        <f t="shared" si="31"/>
        <v>0.28082191780821919</v>
      </c>
      <c r="L252" s="39">
        <f t="shared" si="28"/>
        <v>0.34514723290012583</v>
      </c>
      <c r="M252" s="39">
        <f t="shared" si="32"/>
        <v>0.28470000000000001</v>
      </c>
      <c r="N252" s="39">
        <f t="shared" si="33"/>
        <v>0.28470000000000001</v>
      </c>
      <c r="O252" s="39">
        <f t="shared" si="34"/>
        <v>0.28470000000000001</v>
      </c>
      <c r="P252" s="39">
        <f t="shared" si="35"/>
        <v>0.34514723290012583</v>
      </c>
    </row>
    <row r="253" spans="7:16" x14ac:dyDescent="0.25">
      <c r="G253" s="17"/>
      <c r="H253" s="39">
        <v>2470</v>
      </c>
      <c r="I253" s="40">
        <f t="shared" si="29"/>
        <v>0.2819634703196347</v>
      </c>
      <c r="J253" s="39">
        <f t="shared" si="30"/>
        <v>2470</v>
      </c>
      <c r="K253" s="40">
        <f t="shared" si="31"/>
        <v>0.2819634703196347</v>
      </c>
      <c r="L253" s="39">
        <f t="shared" si="28"/>
        <v>0.34426109816946271</v>
      </c>
      <c r="M253" s="39">
        <f t="shared" si="32"/>
        <v>0.28470000000000001</v>
      </c>
      <c r="N253" s="39">
        <f t="shared" si="33"/>
        <v>0.28470000000000001</v>
      </c>
      <c r="O253" s="39">
        <f t="shared" si="34"/>
        <v>0.28470000000000001</v>
      </c>
      <c r="P253" s="39">
        <f t="shared" si="35"/>
        <v>0.34426109816946271</v>
      </c>
    </row>
    <row r="254" spans="7:16" x14ac:dyDescent="0.25">
      <c r="G254" s="17"/>
      <c r="H254" s="39">
        <v>2480</v>
      </c>
      <c r="I254" s="40">
        <f t="shared" si="29"/>
        <v>0.28310502283105021</v>
      </c>
      <c r="J254" s="39">
        <f t="shared" si="30"/>
        <v>2480</v>
      </c>
      <c r="K254" s="40">
        <f t="shared" si="31"/>
        <v>0.28310502283105021</v>
      </c>
      <c r="L254" s="39">
        <f t="shared" si="28"/>
        <v>0.34337735194935692</v>
      </c>
      <c r="M254" s="39">
        <f t="shared" si="32"/>
        <v>0.28470000000000001</v>
      </c>
      <c r="N254" s="39">
        <f t="shared" si="33"/>
        <v>0.28470000000000001</v>
      </c>
      <c r="O254" s="39">
        <f t="shared" si="34"/>
        <v>0.28470000000000001</v>
      </c>
      <c r="P254" s="39">
        <f t="shared" si="35"/>
        <v>0.34337735194935692</v>
      </c>
    </row>
    <row r="255" spans="7:16" x14ac:dyDescent="0.25">
      <c r="G255" s="17"/>
      <c r="H255" s="39">
        <v>2490</v>
      </c>
      <c r="I255" s="40">
        <f t="shared" si="29"/>
        <v>0.28424657534246578</v>
      </c>
      <c r="J255" s="39">
        <f t="shared" si="30"/>
        <v>2490</v>
      </c>
      <c r="K255" s="40">
        <f t="shared" si="31"/>
        <v>0.28424657534246578</v>
      </c>
      <c r="L255" s="39">
        <f t="shared" si="28"/>
        <v>0.34249597820945921</v>
      </c>
      <c r="M255" s="39">
        <f t="shared" si="32"/>
        <v>0.28470000000000001</v>
      </c>
      <c r="N255" s="39">
        <f t="shared" si="33"/>
        <v>0.28470000000000001</v>
      </c>
      <c r="O255" s="39">
        <f t="shared" si="34"/>
        <v>0.28470000000000001</v>
      </c>
      <c r="P255" s="39">
        <f t="shared" si="35"/>
        <v>0.34249597820945921</v>
      </c>
    </row>
    <row r="256" spans="7:16" x14ac:dyDescent="0.25">
      <c r="G256" s="17"/>
      <c r="H256" s="39">
        <v>2500</v>
      </c>
      <c r="I256" s="40">
        <f t="shared" si="29"/>
        <v>0.28538812785388129</v>
      </c>
      <c r="J256" s="39">
        <f t="shared" si="30"/>
        <v>2500</v>
      </c>
      <c r="K256" s="40">
        <f t="shared" si="31"/>
        <v>0.28538812785388129</v>
      </c>
      <c r="L256" s="39">
        <f t="shared" si="28"/>
        <v>0.3416169610908687</v>
      </c>
      <c r="M256" s="39">
        <f t="shared" si="32"/>
        <v>0.28470000000000001</v>
      </c>
      <c r="N256" s="39">
        <f t="shared" si="33"/>
        <v>0.28470000000000001</v>
      </c>
      <c r="O256" s="39">
        <f t="shared" si="34"/>
        <v>0.28470000000000001</v>
      </c>
      <c r="P256" s="39">
        <f t="shared" si="35"/>
        <v>0.3416169610908687</v>
      </c>
    </row>
    <row r="257" spans="7:16" x14ac:dyDescent="0.25">
      <c r="G257" s="17"/>
      <c r="H257" s="39">
        <v>2510</v>
      </c>
      <c r="I257" s="40">
        <f t="shared" si="29"/>
        <v>0.2865296803652968</v>
      </c>
      <c r="J257" s="39">
        <f t="shared" si="30"/>
        <v>2510</v>
      </c>
      <c r="K257" s="40">
        <f t="shared" si="31"/>
        <v>0.2865296803652968</v>
      </c>
      <c r="L257" s="39">
        <f t="shared" si="28"/>
        <v>0.34074028490362207</v>
      </c>
      <c r="M257" s="39">
        <f t="shared" si="32"/>
        <v>0.28470000000000001</v>
      </c>
      <c r="N257" s="39">
        <f t="shared" si="33"/>
        <v>0.28470000000000001</v>
      </c>
      <c r="O257" s="39">
        <f t="shared" si="34"/>
        <v>0.28470000000000001</v>
      </c>
      <c r="P257" s="39">
        <f t="shared" si="35"/>
        <v>0.34074028490362207</v>
      </c>
    </row>
    <row r="258" spans="7:16" x14ac:dyDescent="0.25">
      <c r="G258" s="17"/>
      <c r="H258" s="39">
        <v>2520</v>
      </c>
      <c r="I258" s="40">
        <f t="shared" si="29"/>
        <v>0.28767123287671231</v>
      </c>
      <c r="J258" s="39">
        <f t="shared" si="30"/>
        <v>2520</v>
      </c>
      <c r="K258" s="40">
        <f t="shared" si="31"/>
        <v>0.28767123287671231</v>
      </c>
      <c r="L258" s="39">
        <f t="shared" si="28"/>
        <v>0.33986593412422883</v>
      </c>
      <c r="M258" s="39">
        <f t="shared" si="32"/>
        <v>0.28470000000000001</v>
      </c>
      <c r="N258" s="39">
        <f t="shared" si="33"/>
        <v>0.28470000000000001</v>
      </c>
      <c r="O258" s="39">
        <f t="shared" si="34"/>
        <v>0.28470000000000001</v>
      </c>
      <c r="P258" s="39">
        <f t="shared" si="35"/>
        <v>0.33986593412422883</v>
      </c>
    </row>
    <row r="259" spans="7:16" x14ac:dyDescent="0.25">
      <c r="G259" s="17"/>
      <c r="H259" s="39">
        <v>2530</v>
      </c>
      <c r="I259" s="40">
        <f t="shared" si="29"/>
        <v>0.28881278538812788</v>
      </c>
      <c r="J259" s="39">
        <f t="shared" si="30"/>
        <v>2530</v>
      </c>
      <c r="K259" s="40">
        <f t="shared" si="31"/>
        <v>0.28881278538812788</v>
      </c>
      <c r="L259" s="39">
        <f t="shared" si="28"/>
        <v>0.33899389339325237</v>
      </c>
      <c r="M259" s="39">
        <f t="shared" si="32"/>
        <v>0.28470000000000001</v>
      </c>
      <c r="N259" s="39">
        <f t="shared" si="33"/>
        <v>0.28470000000000001</v>
      </c>
      <c r="O259" s="39">
        <f t="shared" si="34"/>
        <v>0.28470000000000001</v>
      </c>
      <c r="P259" s="39">
        <f t="shared" si="35"/>
        <v>0.33899389339325237</v>
      </c>
    </row>
    <row r="260" spans="7:16" x14ac:dyDescent="0.25">
      <c r="G260" s="17"/>
      <c r="H260" s="39">
        <v>2540</v>
      </c>
      <c r="I260" s="40">
        <f t="shared" si="29"/>
        <v>0.28995433789954339</v>
      </c>
      <c r="J260" s="39">
        <f t="shared" si="30"/>
        <v>2540</v>
      </c>
      <c r="K260" s="40">
        <f t="shared" si="31"/>
        <v>0.28995433789954339</v>
      </c>
      <c r="L260" s="39">
        <f t="shared" si="28"/>
        <v>0.3381241475129354</v>
      </c>
      <c r="M260" s="39">
        <f t="shared" si="32"/>
        <v>0.28470000000000001</v>
      </c>
      <c r="N260" s="39">
        <f t="shared" si="33"/>
        <v>0.28470000000000001</v>
      </c>
      <c r="O260" s="39">
        <f t="shared" si="34"/>
        <v>0.28470000000000001</v>
      </c>
      <c r="P260" s="39">
        <f t="shared" si="35"/>
        <v>0.3381241475129354</v>
      </c>
    </row>
    <row r="261" spans="7:16" x14ac:dyDescent="0.25">
      <c r="G261" s="17"/>
      <c r="H261" s="39">
        <v>2550</v>
      </c>
      <c r="I261" s="40">
        <f t="shared" si="29"/>
        <v>0.2910958904109589</v>
      </c>
      <c r="J261" s="39">
        <f t="shared" si="30"/>
        <v>2550</v>
      </c>
      <c r="K261" s="40">
        <f t="shared" si="31"/>
        <v>0.2910958904109589</v>
      </c>
      <c r="L261" s="39">
        <f t="shared" ref="L261:L324" si="36">1-$E$13*K261^$E$14</f>
        <v>0.33725668144486898</v>
      </c>
      <c r="M261" s="39">
        <f t="shared" si="32"/>
        <v>0.28470000000000001</v>
      </c>
      <c r="N261" s="39">
        <f t="shared" si="33"/>
        <v>0.28470000000000001</v>
      </c>
      <c r="O261" s="39">
        <f t="shared" si="34"/>
        <v>0.28470000000000001</v>
      </c>
      <c r="P261" s="39">
        <f t="shared" si="35"/>
        <v>0.33725668144486898</v>
      </c>
    </row>
    <row r="262" spans="7:16" x14ac:dyDescent="0.25">
      <c r="G262" s="17"/>
      <c r="H262" s="39">
        <v>2560</v>
      </c>
      <c r="I262" s="40">
        <f t="shared" ref="I262:I325" si="37">H262/$B$15</f>
        <v>0.29223744292237441</v>
      </c>
      <c r="J262" s="39">
        <f t="shared" ref="J262:J325" si="38">IF(H262&lt;$B$15,H262,$B$15)</f>
        <v>2560</v>
      </c>
      <c r="K262" s="40">
        <f t="shared" ref="K262:K325" si="39">J262/$B$15</f>
        <v>0.29223744292237441</v>
      </c>
      <c r="L262" s="39">
        <f t="shared" si="36"/>
        <v>0.33639148030770416</v>
      </c>
      <c r="M262" s="39">
        <f t="shared" ref="M262:M325" si="40">IF(J262&lt;=$B$92,$B$68,0)</f>
        <v>0.28470000000000001</v>
      </c>
      <c r="N262" s="39">
        <f t="shared" ref="N262:N325" si="41">IF(L262&gt;$B$68,$B$68,L262)</f>
        <v>0.28470000000000001</v>
      </c>
      <c r="O262" s="39">
        <f t="shared" si="34"/>
        <v>0.28470000000000001</v>
      </c>
      <c r="P262" s="39">
        <f t="shared" si="35"/>
        <v>0.33639148030770416</v>
      </c>
    </row>
    <row r="263" spans="7:16" x14ac:dyDescent="0.25">
      <c r="G263" s="17"/>
      <c r="H263" s="39">
        <v>2570</v>
      </c>
      <c r="I263" s="40">
        <f t="shared" si="37"/>
        <v>0.29337899543378998</v>
      </c>
      <c r="J263" s="39">
        <f t="shared" si="38"/>
        <v>2570</v>
      </c>
      <c r="K263" s="40">
        <f t="shared" si="39"/>
        <v>0.29337899543378998</v>
      </c>
      <c r="L263" s="39">
        <f t="shared" si="36"/>
        <v>0.3355285293749054</v>
      </c>
      <c r="M263" s="39">
        <f t="shared" si="40"/>
        <v>0.28470000000000001</v>
      </c>
      <c r="N263" s="39">
        <f t="shared" si="41"/>
        <v>0.28470000000000001</v>
      </c>
      <c r="O263" s="39">
        <f t="shared" ref="O263:O326" si="42">IF(J263&lt;=$C$137,$D$121,M263)</f>
        <v>0.28470000000000001</v>
      </c>
      <c r="P263" s="39">
        <f t="shared" ref="P263:P326" si="43">IF(L263&gt;$D$121,$D$121,L263)</f>
        <v>0.3355285293749054</v>
      </c>
    </row>
    <row r="264" spans="7:16" x14ac:dyDescent="0.25">
      <c r="G264" s="17"/>
      <c r="H264" s="39">
        <v>2580</v>
      </c>
      <c r="I264" s="40">
        <f t="shared" si="37"/>
        <v>0.29452054794520549</v>
      </c>
      <c r="J264" s="39">
        <f t="shared" si="38"/>
        <v>2580</v>
      </c>
      <c r="K264" s="40">
        <f t="shared" si="39"/>
        <v>0.29452054794520549</v>
      </c>
      <c r="L264" s="39">
        <f t="shared" si="36"/>
        <v>0.33466781407254509</v>
      </c>
      <c r="M264" s="39">
        <f t="shared" si="40"/>
        <v>0.28470000000000001</v>
      </c>
      <c r="N264" s="39">
        <f t="shared" si="41"/>
        <v>0.28470000000000001</v>
      </c>
      <c r="O264" s="39">
        <f t="shared" si="42"/>
        <v>0.28470000000000001</v>
      </c>
      <c r="P264" s="39">
        <f t="shared" si="43"/>
        <v>0.33466781407254509</v>
      </c>
    </row>
    <row r="265" spans="7:16" x14ac:dyDescent="0.25">
      <c r="G265" s="17"/>
      <c r="H265" s="39">
        <v>2590</v>
      </c>
      <c r="I265" s="40">
        <f t="shared" si="37"/>
        <v>0.295662100456621</v>
      </c>
      <c r="J265" s="39">
        <f t="shared" si="38"/>
        <v>2590</v>
      </c>
      <c r="K265" s="40">
        <f t="shared" si="39"/>
        <v>0.295662100456621</v>
      </c>
      <c r="L265" s="39">
        <f t="shared" si="36"/>
        <v>0.33380931997713659</v>
      </c>
      <c r="M265" s="39">
        <f t="shared" si="40"/>
        <v>0.28470000000000001</v>
      </c>
      <c r="N265" s="39">
        <f t="shared" si="41"/>
        <v>0.28470000000000001</v>
      </c>
      <c r="O265" s="39">
        <f t="shared" si="42"/>
        <v>0.28470000000000001</v>
      </c>
      <c r="P265" s="39">
        <f t="shared" si="43"/>
        <v>0.33380931997713659</v>
      </c>
    </row>
    <row r="266" spans="7:16" x14ac:dyDescent="0.25">
      <c r="G266" s="17"/>
      <c r="H266" s="39">
        <v>2600</v>
      </c>
      <c r="I266" s="40">
        <f t="shared" si="37"/>
        <v>0.29680365296803651</v>
      </c>
      <c r="J266" s="39">
        <f t="shared" si="38"/>
        <v>2600</v>
      </c>
      <c r="K266" s="40">
        <f t="shared" si="39"/>
        <v>0.29680365296803651</v>
      </c>
      <c r="L266" s="39">
        <f t="shared" si="36"/>
        <v>0.33295303281350797</v>
      </c>
      <c r="M266" s="39">
        <f t="shared" si="40"/>
        <v>0.28470000000000001</v>
      </c>
      <c r="N266" s="39">
        <f t="shared" si="41"/>
        <v>0.28470000000000001</v>
      </c>
      <c r="O266" s="39">
        <f t="shared" si="42"/>
        <v>0.28470000000000001</v>
      </c>
      <c r="P266" s="39">
        <f t="shared" si="43"/>
        <v>0.33295303281350797</v>
      </c>
    </row>
    <row r="267" spans="7:16" x14ac:dyDescent="0.25">
      <c r="G267" s="17"/>
      <c r="H267" s="39">
        <v>2610</v>
      </c>
      <c r="I267" s="40">
        <f t="shared" si="37"/>
        <v>0.29794520547945208</v>
      </c>
      <c r="J267" s="39">
        <f t="shared" si="38"/>
        <v>2610</v>
      </c>
      <c r="K267" s="40">
        <f t="shared" si="39"/>
        <v>0.29794520547945208</v>
      </c>
      <c r="L267" s="39">
        <f t="shared" si="36"/>
        <v>0.33209893845271254</v>
      </c>
      <c r="M267" s="39">
        <f t="shared" si="40"/>
        <v>0.28470000000000001</v>
      </c>
      <c r="N267" s="39">
        <f t="shared" si="41"/>
        <v>0.28470000000000001</v>
      </c>
      <c r="O267" s="39">
        <f t="shared" si="42"/>
        <v>0.28470000000000001</v>
      </c>
      <c r="P267" s="39">
        <f t="shared" si="43"/>
        <v>0.33209893845271254</v>
      </c>
    </row>
    <row r="268" spans="7:16" x14ac:dyDescent="0.25">
      <c r="G268" s="17"/>
      <c r="H268" s="39">
        <v>2620</v>
      </c>
      <c r="I268" s="40">
        <f t="shared" si="37"/>
        <v>0.29908675799086759</v>
      </c>
      <c r="J268" s="39">
        <f t="shared" si="38"/>
        <v>2620</v>
      </c>
      <c r="K268" s="40">
        <f t="shared" si="39"/>
        <v>0.29908675799086759</v>
      </c>
      <c r="L268" s="39">
        <f t="shared" si="36"/>
        <v>0.33124702290997743</v>
      </c>
      <c r="M268" s="39">
        <f t="shared" si="40"/>
        <v>0.28470000000000001</v>
      </c>
      <c r="N268" s="39">
        <f t="shared" si="41"/>
        <v>0.28470000000000001</v>
      </c>
      <c r="O268" s="39">
        <f t="shared" si="42"/>
        <v>0.28470000000000001</v>
      </c>
      <c r="P268" s="39">
        <f t="shared" si="43"/>
        <v>0.33124702290997743</v>
      </c>
    </row>
    <row r="269" spans="7:16" x14ac:dyDescent="0.25">
      <c r="G269" s="17"/>
      <c r="H269" s="39">
        <v>2630</v>
      </c>
      <c r="I269" s="40">
        <f t="shared" si="37"/>
        <v>0.3002283105022831</v>
      </c>
      <c r="J269" s="39">
        <f t="shared" si="38"/>
        <v>2630</v>
      </c>
      <c r="K269" s="40">
        <f t="shared" si="39"/>
        <v>0.3002283105022831</v>
      </c>
      <c r="L269" s="39">
        <f t="shared" si="36"/>
        <v>0.33039727234268867</v>
      </c>
      <c r="M269" s="39">
        <f t="shared" si="40"/>
        <v>0.28470000000000001</v>
      </c>
      <c r="N269" s="39">
        <f t="shared" si="41"/>
        <v>0.28470000000000001</v>
      </c>
      <c r="O269" s="39">
        <f t="shared" si="42"/>
        <v>0.28470000000000001</v>
      </c>
      <c r="P269" s="39">
        <f t="shared" si="43"/>
        <v>0.33039727234268867</v>
      </c>
    </row>
    <row r="270" spans="7:16" x14ac:dyDescent="0.25">
      <c r="G270" s="17"/>
      <c r="H270" s="39">
        <v>2640</v>
      </c>
      <c r="I270" s="40">
        <f t="shared" si="37"/>
        <v>0.30136986301369861</v>
      </c>
      <c r="J270" s="39">
        <f t="shared" si="38"/>
        <v>2640</v>
      </c>
      <c r="K270" s="40">
        <f t="shared" si="39"/>
        <v>0.30136986301369861</v>
      </c>
      <c r="L270" s="39">
        <f t="shared" si="36"/>
        <v>0.32954967304841121</v>
      </c>
      <c r="M270" s="39">
        <f t="shared" si="40"/>
        <v>0.28470000000000001</v>
      </c>
      <c r="N270" s="39">
        <f t="shared" si="41"/>
        <v>0.28470000000000001</v>
      </c>
      <c r="O270" s="39">
        <f t="shared" si="42"/>
        <v>0.28470000000000001</v>
      </c>
      <c r="P270" s="39">
        <f t="shared" si="43"/>
        <v>0.32954967304841121</v>
      </c>
    </row>
    <row r="271" spans="7:16" x14ac:dyDescent="0.25">
      <c r="G271" s="17"/>
      <c r="H271" s="39">
        <v>2650</v>
      </c>
      <c r="I271" s="40">
        <f t="shared" si="37"/>
        <v>0.30251141552511418</v>
      </c>
      <c r="J271" s="39">
        <f t="shared" si="38"/>
        <v>2650</v>
      </c>
      <c r="K271" s="40">
        <f t="shared" si="39"/>
        <v>0.30251141552511418</v>
      </c>
      <c r="L271" s="39">
        <f t="shared" si="36"/>
        <v>0.32870421146294471</v>
      </c>
      <c r="M271" s="39">
        <f t="shared" si="40"/>
        <v>0.28470000000000001</v>
      </c>
      <c r="N271" s="39">
        <f t="shared" si="41"/>
        <v>0.28470000000000001</v>
      </c>
      <c r="O271" s="39">
        <f t="shared" si="42"/>
        <v>0.28470000000000001</v>
      </c>
      <c r="P271" s="39">
        <f t="shared" si="43"/>
        <v>0.32870421146294471</v>
      </c>
    </row>
    <row r="272" spans="7:16" x14ac:dyDescent="0.25">
      <c r="G272" s="17"/>
      <c r="H272" s="39">
        <v>2660</v>
      </c>
      <c r="I272" s="40">
        <f t="shared" si="37"/>
        <v>0.30365296803652969</v>
      </c>
      <c r="J272" s="39">
        <f t="shared" si="38"/>
        <v>2660</v>
      </c>
      <c r="K272" s="40">
        <f t="shared" si="39"/>
        <v>0.30365296803652969</v>
      </c>
      <c r="L272" s="39">
        <f t="shared" si="36"/>
        <v>0.32786087415841336</v>
      </c>
      <c r="M272" s="39">
        <f t="shared" si="40"/>
        <v>0.28470000000000001</v>
      </c>
      <c r="N272" s="39">
        <f t="shared" si="41"/>
        <v>0.28470000000000001</v>
      </c>
      <c r="O272" s="39">
        <f t="shared" si="42"/>
        <v>0.28470000000000001</v>
      </c>
      <c r="P272" s="39">
        <f t="shared" si="43"/>
        <v>0.32786087415841336</v>
      </c>
    </row>
    <row r="273" spans="7:16" x14ac:dyDescent="0.25">
      <c r="G273" s="17"/>
      <c r="H273" s="39">
        <v>2670</v>
      </c>
      <c r="I273" s="40">
        <f t="shared" si="37"/>
        <v>0.3047945205479452</v>
      </c>
      <c r="J273" s="39">
        <f t="shared" si="38"/>
        <v>2670</v>
      </c>
      <c r="K273" s="40">
        <f t="shared" si="39"/>
        <v>0.3047945205479452</v>
      </c>
      <c r="L273" s="39">
        <f t="shared" si="36"/>
        <v>0.32701964784138882</v>
      </c>
      <c r="M273" s="39">
        <f t="shared" si="40"/>
        <v>0.28470000000000001</v>
      </c>
      <c r="N273" s="39">
        <f t="shared" si="41"/>
        <v>0.28470000000000001</v>
      </c>
      <c r="O273" s="39">
        <f t="shared" si="42"/>
        <v>0.28470000000000001</v>
      </c>
      <c r="P273" s="39">
        <f t="shared" si="43"/>
        <v>0.32701964784138882</v>
      </c>
    </row>
    <row r="274" spans="7:16" x14ac:dyDescent="0.25">
      <c r="G274" s="17"/>
      <c r="H274" s="39">
        <v>2680</v>
      </c>
      <c r="I274" s="40">
        <f t="shared" si="37"/>
        <v>0.30593607305936071</v>
      </c>
      <c r="J274" s="39">
        <f t="shared" si="38"/>
        <v>2680</v>
      </c>
      <c r="K274" s="40">
        <f t="shared" si="39"/>
        <v>0.30593607305936071</v>
      </c>
      <c r="L274" s="39">
        <f t="shared" si="36"/>
        <v>0.32618051935104653</v>
      </c>
      <c r="M274" s="39">
        <f t="shared" si="40"/>
        <v>0.28470000000000001</v>
      </c>
      <c r="N274" s="39">
        <f t="shared" si="41"/>
        <v>0.28470000000000001</v>
      </c>
      <c r="O274" s="39">
        <f t="shared" si="42"/>
        <v>0.28470000000000001</v>
      </c>
      <c r="P274" s="39">
        <f t="shared" si="43"/>
        <v>0.32618051935104653</v>
      </c>
    </row>
    <row r="275" spans="7:16" x14ac:dyDescent="0.25">
      <c r="G275" s="17"/>
      <c r="H275" s="39">
        <v>2690</v>
      </c>
      <c r="I275" s="40">
        <f t="shared" si="37"/>
        <v>0.30707762557077628</v>
      </c>
      <c r="J275" s="39">
        <f t="shared" si="38"/>
        <v>2690</v>
      </c>
      <c r="K275" s="40">
        <f t="shared" si="39"/>
        <v>0.30707762557077628</v>
      </c>
      <c r="L275" s="39">
        <f t="shared" si="36"/>
        <v>0.32534347565735311</v>
      </c>
      <c r="M275" s="39">
        <f t="shared" si="40"/>
        <v>0.28470000000000001</v>
      </c>
      <c r="N275" s="39">
        <f t="shared" si="41"/>
        <v>0.28470000000000001</v>
      </c>
      <c r="O275" s="39">
        <f t="shared" si="42"/>
        <v>0.28470000000000001</v>
      </c>
      <c r="P275" s="39">
        <f t="shared" si="43"/>
        <v>0.32534347565735311</v>
      </c>
    </row>
    <row r="276" spans="7:16" x14ac:dyDescent="0.25">
      <c r="G276" s="17"/>
      <c r="H276" s="39">
        <v>2700</v>
      </c>
      <c r="I276" s="40">
        <f t="shared" si="37"/>
        <v>0.30821917808219179</v>
      </c>
      <c r="J276" s="39">
        <f t="shared" si="38"/>
        <v>2700</v>
      </c>
      <c r="K276" s="40">
        <f t="shared" si="39"/>
        <v>0.30821917808219179</v>
      </c>
      <c r="L276" s="39">
        <f t="shared" si="36"/>
        <v>0.32450850385928653</v>
      </c>
      <c r="M276" s="39">
        <f t="shared" si="40"/>
        <v>0.28470000000000001</v>
      </c>
      <c r="N276" s="39">
        <f t="shared" si="41"/>
        <v>0.28470000000000001</v>
      </c>
      <c r="O276" s="39">
        <f t="shared" si="42"/>
        <v>0.28470000000000001</v>
      </c>
      <c r="P276" s="39">
        <f t="shared" si="43"/>
        <v>0.32450850385928653</v>
      </c>
    </row>
    <row r="277" spans="7:16" x14ac:dyDescent="0.25">
      <c r="G277" s="17"/>
      <c r="H277" s="39">
        <v>2710</v>
      </c>
      <c r="I277" s="40">
        <f t="shared" si="37"/>
        <v>0.3093607305936073</v>
      </c>
      <c r="J277" s="39">
        <f t="shared" si="38"/>
        <v>2710</v>
      </c>
      <c r="K277" s="40">
        <f t="shared" si="39"/>
        <v>0.3093607305936073</v>
      </c>
      <c r="L277" s="39">
        <f t="shared" si="36"/>
        <v>0.32367559118308553</v>
      </c>
      <c r="M277" s="39">
        <f t="shared" si="40"/>
        <v>0.28470000000000001</v>
      </c>
      <c r="N277" s="39">
        <f t="shared" si="41"/>
        <v>0.28470000000000001</v>
      </c>
      <c r="O277" s="39">
        <f t="shared" si="42"/>
        <v>0.28470000000000001</v>
      </c>
      <c r="P277" s="39">
        <f t="shared" si="43"/>
        <v>0.32367559118308553</v>
      </c>
    </row>
    <row r="278" spans="7:16" x14ac:dyDescent="0.25">
      <c r="G278" s="17"/>
      <c r="H278" s="39">
        <v>2720</v>
      </c>
      <c r="I278" s="40">
        <f t="shared" si="37"/>
        <v>0.31050228310502281</v>
      </c>
      <c r="J278" s="39">
        <f t="shared" si="38"/>
        <v>2720</v>
      </c>
      <c r="K278" s="40">
        <f t="shared" si="39"/>
        <v>0.31050228310502281</v>
      </c>
      <c r="L278" s="39">
        <f t="shared" si="36"/>
        <v>0.32284472498053041</v>
      </c>
      <c r="M278" s="39">
        <f t="shared" si="40"/>
        <v>0.28470000000000001</v>
      </c>
      <c r="N278" s="39">
        <f t="shared" si="41"/>
        <v>0.28470000000000001</v>
      </c>
      <c r="O278" s="39">
        <f t="shared" si="42"/>
        <v>0.28470000000000001</v>
      </c>
      <c r="P278" s="39">
        <f t="shared" si="43"/>
        <v>0.32284472498053041</v>
      </c>
    </row>
    <row r="279" spans="7:16" x14ac:dyDescent="0.25">
      <c r="G279" s="17"/>
      <c r="H279" s="39">
        <v>2730</v>
      </c>
      <c r="I279" s="40">
        <f t="shared" si="37"/>
        <v>0.31164383561643838</v>
      </c>
      <c r="J279" s="39">
        <f t="shared" si="38"/>
        <v>2730</v>
      </c>
      <c r="K279" s="40">
        <f t="shared" si="39"/>
        <v>0.31164383561643838</v>
      </c>
      <c r="L279" s="39">
        <f t="shared" si="36"/>
        <v>0.3220158927272524</v>
      </c>
      <c r="M279" s="39">
        <f t="shared" si="40"/>
        <v>0.28470000000000001</v>
      </c>
      <c r="N279" s="39">
        <f t="shared" si="41"/>
        <v>0.28470000000000001</v>
      </c>
      <c r="O279" s="39">
        <f t="shared" si="42"/>
        <v>0.28470000000000001</v>
      </c>
      <c r="P279" s="39">
        <f t="shared" si="43"/>
        <v>0.3220158927272524</v>
      </c>
    </row>
    <row r="280" spans="7:16" x14ac:dyDescent="0.25">
      <c r="G280" s="17"/>
      <c r="H280" s="39">
        <v>2740</v>
      </c>
      <c r="I280" s="40">
        <f t="shared" si="37"/>
        <v>0.31278538812785389</v>
      </c>
      <c r="J280" s="39">
        <f t="shared" si="38"/>
        <v>2740</v>
      </c>
      <c r="K280" s="40">
        <f t="shared" si="39"/>
        <v>0.31278538812785389</v>
      </c>
      <c r="L280" s="39">
        <f t="shared" si="36"/>
        <v>0.32118908202107255</v>
      </c>
      <c r="M280" s="39">
        <f t="shared" si="40"/>
        <v>0.28470000000000001</v>
      </c>
      <c r="N280" s="39">
        <f t="shared" si="41"/>
        <v>0.28470000000000001</v>
      </c>
      <c r="O280" s="39">
        <f t="shared" si="42"/>
        <v>0.28470000000000001</v>
      </c>
      <c r="P280" s="39">
        <f t="shared" si="43"/>
        <v>0.32118908202107255</v>
      </c>
    </row>
    <row r="281" spans="7:16" x14ac:dyDescent="0.25">
      <c r="G281" s="17"/>
      <c r="H281" s="39">
        <v>2750</v>
      </c>
      <c r="I281" s="40">
        <f t="shared" si="37"/>
        <v>0.3139269406392694</v>
      </c>
      <c r="J281" s="39">
        <f t="shared" si="38"/>
        <v>2750</v>
      </c>
      <c r="K281" s="40">
        <f t="shared" si="39"/>
        <v>0.3139269406392694</v>
      </c>
      <c r="L281" s="39">
        <f t="shared" si="36"/>
        <v>0.32036428058036803</v>
      </c>
      <c r="M281" s="39">
        <f t="shared" si="40"/>
        <v>0.28470000000000001</v>
      </c>
      <c r="N281" s="39">
        <f t="shared" si="41"/>
        <v>0.28470000000000001</v>
      </c>
      <c r="O281" s="39">
        <f t="shared" si="42"/>
        <v>0.28470000000000001</v>
      </c>
      <c r="P281" s="39">
        <f t="shared" si="43"/>
        <v>0.32036428058036803</v>
      </c>
    </row>
    <row r="282" spans="7:16" x14ac:dyDescent="0.25">
      <c r="G282" s="17"/>
      <c r="H282" s="39">
        <v>2760</v>
      </c>
      <c r="I282" s="40">
        <f t="shared" si="37"/>
        <v>0.31506849315068491</v>
      </c>
      <c r="J282" s="39">
        <f t="shared" si="38"/>
        <v>2760</v>
      </c>
      <c r="K282" s="40">
        <f t="shared" si="39"/>
        <v>0.31506849315068491</v>
      </c>
      <c r="L282" s="39">
        <f t="shared" si="36"/>
        <v>0.31954147624246743</v>
      </c>
      <c r="M282" s="39">
        <f t="shared" si="40"/>
        <v>0.28470000000000001</v>
      </c>
      <c r="N282" s="39">
        <f t="shared" si="41"/>
        <v>0.28470000000000001</v>
      </c>
      <c r="O282" s="39">
        <f t="shared" si="42"/>
        <v>0.28470000000000001</v>
      </c>
      <c r="P282" s="39">
        <f t="shared" si="43"/>
        <v>0.31954147624246743</v>
      </c>
    </row>
    <row r="283" spans="7:16" x14ac:dyDescent="0.25">
      <c r="G283" s="17"/>
      <c r="H283" s="39">
        <v>2770</v>
      </c>
      <c r="I283" s="40">
        <f t="shared" si="37"/>
        <v>0.31621004566210048</v>
      </c>
      <c r="J283" s="39">
        <f t="shared" si="38"/>
        <v>2770</v>
      </c>
      <c r="K283" s="40">
        <f t="shared" si="39"/>
        <v>0.31621004566210048</v>
      </c>
      <c r="L283" s="39">
        <f t="shared" si="36"/>
        <v>0.31872065696207164</v>
      </c>
      <c r="M283" s="39">
        <f t="shared" si="40"/>
        <v>0.28470000000000001</v>
      </c>
      <c r="N283" s="39">
        <f t="shared" si="41"/>
        <v>0.28470000000000001</v>
      </c>
      <c r="O283" s="39">
        <f t="shared" si="42"/>
        <v>0.28470000000000001</v>
      </c>
      <c r="P283" s="39">
        <f t="shared" si="43"/>
        <v>0.31872065696207164</v>
      </c>
    </row>
    <row r="284" spans="7:16" x14ac:dyDescent="0.25">
      <c r="G284" s="17"/>
      <c r="H284" s="39">
        <v>2780</v>
      </c>
      <c r="I284" s="40">
        <f t="shared" si="37"/>
        <v>0.31735159817351599</v>
      </c>
      <c r="J284" s="39">
        <f t="shared" si="38"/>
        <v>2780</v>
      </c>
      <c r="K284" s="40">
        <f t="shared" si="39"/>
        <v>0.31735159817351599</v>
      </c>
      <c r="L284" s="39">
        <f t="shared" si="36"/>
        <v>0.31790181080970248</v>
      </c>
      <c r="M284" s="39">
        <f t="shared" si="40"/>
        <v>0.28470000000000001</v>
      </c>
      <c r="N284" s="39">
        <f t="shared" si="41"/>
        <v>0.28470000000000001</v>
      </c>
      <c r="O284" s="39">
        <f t="shared" si="42"/>
        <v>0.28470000000000001</v>
      </c>
      <c r="P284" s="39">
        <f t="shared" si="43"/>
        <v>0.31790181080970248</v>
      </c>
    </row>
    <row r="285" spans="7:16" x14ac:dyDescent="0.25">
      <c r="G285" s="17"/>
      <c r="H285" s="39">
        <v>2790</v>
      </c>
      <c r="I285" s="40">
        <f t="shared" si="37"/>
        <v>0.3184931506849315</v>
      </c>
      <c r="J285" s="39">
        <f t="shared" si="38"/>
        <v>2790</v>
      </c>
      <c r="K285" s="40">
        <f t="shared" si="39"/>
        <v>0.3184931506849315</v>
      </c>
      <c r="L285" s="39">
        <f t="shared" si="36"/>
        <v>0.31708492597017679</v>
      </c>
      <c r="M285" s="39">
        <f t="shared" si="40"/>
        <v>0.28470000000000001</v>
      </c>
      <c r="N285" s="39">
        <f t="shared" si="41"/>
        <v>0.28470000000000001</v>
      </c>
      <c r="O285" s="39">
        <f t="shared" si="42"/>
        <v>0.28470000000000001</v>
      </c>
      <c r="P285" s="39">
        <f t="shared" si="43"/>
        <v>0.31708492597017679</v>
      </c>
    </row>
    <row r="286" spans="7:16" x14ac:dyDescent="0.25">
      <c r="G286" s="17"/>
      <c r="H286" s="39">
        <v>2800</v>
      </c>
      <c r="I286" s="40">
        <f t="shared" si="37"/>
        <v>0.31963470319634701</v>
      </c>
      <c r="J286" s="39">
        <f t="shared" si="38"/>
        <v>2800</v>
      </c>
      <c r="K286" s="40">
        <f t="shared" si="39"/>
        <v>0.31963470319634701</v>
      </c>
      <c r="L286" s="39">
        <f t="shared" si="36"/>
        <v>0.31626999074110596</v>
      </c>
      <c r="M286" s="39">
        <f t="shared" si="40"/>
        <v>0.28470000000000001</v>
      </c>
      <c r="N286" s="39">
        <f t="shared" si="41"/>
        <v>0.28470000000000001</v>
      </c>
      <c r="O286" s="39">
        <f t="shared" si="42"/>
        <v>0.28470000000000001</v>
      </c>
      <c r="P286" s="39">
        <f t="shared" si="43"/>
        <v>0.31626999074110596</v>
      </c>
    </row>
    <row r="287" spans="7:16" x14ac:dyDescent="0.25">
      <c r="G287" s="17"/>
      <c r="H287" s="39">
        <v>2810</v>
      </c>
      <c r="I287" s="40">
        <f t="shared" si="37"/>
        <v>0.32077625570776258</v>
      </c>
      <c r="J287" s="39">
        <f t="shared" si="38"/>
        <v>2810</v>
      </c>
      <c r="K287" s="40">
        <f t="shared" si="39"/>
        <v>0.32077625570776258</v>
      </c>
      <c r="L287" s="39">
        <f t="shared" si="36"/>
        <v>0.31545699353142087</v>
      </c>
      <c r="M287" s="39">
        <f t="shared" si="40"/>
        <v>0.28470000000000001</v>
      </c>
      <c r="N287" s="39">
        <f t="shared" si="41"/>
        <v>0.28470000000000001</v>
      </c>
      <c r="O287" s="39">
        <f t="shared" si="42"/>
        <v>0.28470000000000001</v>
      </c>
      <c r="P287" s="39">
        <f t="shared" si="43"/>
        <v>0.31545699353142087</v>
      </c>
    </row>
    <row r="288" spans="7:16" x14ac:dyDescent="0.25">
      <c r="G288" s="17"/>
      <c r="H288" s="39">
        <v>2820</v>
      </c>
      <c r="I288" s="40">
        <f t="shared" si="37"/>
        <v>0.32191780821917809</v>
      </c>
      <c r="J288" s="39">
        <f t="shared" si="38"/>
        <v>2820</v>
      </c>
      <c r="K288" s="40">
        <f t="shared" si="39"/>
        <v>0.32191780821917809</v>
      </c>
      <c r="L288" s="39">
        <f t="shared" si="36"/>
        <v>0.31464592285992099</v>
      </c>
      <c r="M288" s="39">
        <f t="shared" si="40"/>
        <v>0.28470000000000001</v>
      </c>
      <c r="N288" s="39">
        <f t="shared" si="41"/>
        <v>0.28470000000000001</v>
      </c>
      <c r="O288" s="39">
        <f t="shared" si="42"/>
        <v>0.28470000000000001</v>
      </c>
      <c r="P288" s="39">
        <f t="shared" si="43"/>
        <v>0.31464592285992099</v>
      </c>
    </row>
    <row r="289" spans="7:16" x14ac:dyDescent="0.25">
      <c r="G289" s="17"/>
      <c r="H289" s="39">
        <v>2830</v>
      </c>
      <c r="I289" s="40">
        <f t="shared" si="37"/>
        <v>0.3230593607305936</v>
      </c>
      <c r="J289" s="39">
        <f t="shared" si="38"/>
        <v>2830</v>
      </c>
      <c r="K289" s="40">
        <f t="shared" si="39"/>
        <v>0.3230593607305936</v>
      </c>
      <c r="L289" s="39">
        <f t="shared" si="36"/>
        <v>0.31383676735384725</v>
      </c>
      <c r="M289" s="39">
        <f t="shared" si="40"/>
        <v>0.28470000000000001</v>
      </c>
      <c r="N289" s="39">
        <f t="shared" si="41"/>
        <v>0.28470000000000001</v>
      </c>
      <c r="O289" s="39">
        <f t="shared" si="42"/>
        <v>0.28470000000000001</v>
      </c>
      <c r="P289" s="39">
        <f t="shared" si="43"/>
        <v>0.31383676735384725</v>
      </c>
    </row>
    <row r="290" spans="7:16" x14ac:dyDescent="0.25">
      <c r="G290" s="17"/>
      <c r="H290" s="39">
        <v>2840</v>
      </c>
      <c r="I290" s="40">
        <f t="shared" si="37"/>
        <v>0.32420091324200911</v>
      </c>
      <c r="J290" s="39">
        <f t="shared" si="38"/>
        <v>2840</v>
      </c>
      <c r="K290" s="40">
        <f t="shared" si="39"/>
        <v>0.32420091324200911</v>
      </c>
      <c r="L290" s="39">
        <f t="shared" si="36"/>
        <v>0.31302951574747906</v>
      </c>
      <c r="M290" s="39">
        <f t="shared" si="40"/>
        <v>0.28470000000000001</v>
      </c>
      <c r="N290" s="39">
        <f t="shared" si="41"/>
        <v>0.28470000000000001</v>
      </c>
      <c r="O290" s="39">
        <f t="shared" si="42"/>
        <v>0.28470000000000001</v>
      </c>
      <c r="P290" s="39">
        <f t="shared" si="43"/>
        <v>0.31302951574747906</v>
      </c>
    </row>
    <row r="291" spans="7:16" x14ac:dyDescent="0.25">
      <c r="G291" s="17"/>
      <c r="H291" s="39">
        <v>2850</v>
      </c>
      <c r="I291" s="40">
        <f t="shared" si="37"/>
        <v>0.32534246575342468</v>
      </c>
      <c r="J291" s="39">
        <f t="shared" si="38"/>
        <v>2850</v>
      </c>
      <c r="K291" s="40">
        <f t="shared" si="39"/>
        <v>0.32534246575342468</v>
      </c>
      <c r="L291" s="39">
        <f t="shared" si="36"/>
        <v>0.31222415688075356</v>
      </c>
      <c r="M291" s="39">
        <f t="shared" si="40"/>
        <v>0.28470000000000001</v>
      </c>
      <c r="N291" s="39">
        <f t="shared" si="41"/>
        <v>0.28470000000000001</v>
      </c>
      <c r="O291" s="39">
        <f t="shared" si="42"/>
        <v>0.28470000000000001</v>
      </c>
      <c r="P291" s="39">
        <f t="shared" si="43"/>
        <v>0.31222415688075356</v>
      </c>
    </row>
    <row r="292" spans="7:16" x14ac:dyDescent="0.25">
      <c r="G292" s="17"/>
      <c r="H292" s="39">
        <v>2860</v>
      </c>
      <c r="I292" s="40">
        <f t="shared" si="37"/>
        <v>0.32648401826484019</v>
      </c>
      <c r="J292" s="39">
        <f t="shared" si="38"/>
        <v>2860</v>
      </c>
      <c r="K292" s="40">
        <f t="shared" si="39"/>
        <v>0.32648401826484019</v>
      </c>
      <c r="L292" s="39">
        <f t="shared" si="36"/>
        <v>0.31142067969790832</v>
      </c>
      <c r="M292" s="39">
        <f t="shared" si="40"/>
        <v>0.28470000000000001</v>
      </c>
      <c r="N292" s="39">
        <f t="shared" si="41"/>
        <v>0.28470000000000001</v>
      </c>
      <c r="O292" s="39">
        <f t="shared" si="42"/>
        <v>0.28470000000000001</v>
      </c>
      <c r="P292" s="39">
        <f t="shared" si="43"/>
        <v>0.31142067969790832</v>
      </c>
    </row>
    <row r="293" spans="7:16" x14ac:dyDescent="0.25">
      <c r="G293" s="17"/>
      <c r="H293" s="39">
        <v>2870</v>
      </c>
      <c r="I293" s="40">
        <f t="shared" si="37"/>
        <v>0.3276255707762557</v>
      </c>
      <c r="J293" s="39">
        <f t="shared" si="38"/>
        <v>2870</v>
      </c>
      <c r="K293" s="40">
        <f t="shared" si="39"/>
        <v>0.3276255707762557</v>
      </c>
      <c r="L293" s="39">
        <f t="shared" si="36"/>
        <v>0.31061907324614546</v>
      </c>
      <c r="M293" s="39">
        <f t="shared" si="40"/>
        <v>0.28470000000000001</v>
      </c>
      <c r="N293" s="39">
        <f t="shared" si="41"/>
        <v>0.28470000000000001</v>
      </c>
      <c r="O293" s="39">
        <f t="shared" si="42"/>
        <v>0.28470000000000001</v>
      </c>
      <c r="P293" s="39">
        <f t="shared" si="43"/>
        <v>0.31061907324614546</v>
      </c>
    </row>
    <row r="294" spans="7:16" x14ac:dyDescent="0.25">
      <c r="G294" s="17"/>
      <c r="H294" s="39">
        <v>2880</v>
      </c>
      <c r="I294" s="40">
        <f t="shared" si="37"/>
        <v>0.32876712328767121</v>
      </c>
      <c r="J294" s="39">
        <f t="shared" si="38"/>
        <v>2880</v>
      </c>
      <c r="K294" s="40">
        <f t="shared" si="39"/>
        <v>0.32876712328767121</v>
      </c>
      <c r="L294" s="39">
        <f t="shared" si="36"/>
        <v>0.30981932667431722</v>
      </c>
      <c r="M294" s="39">
        <f t="shared" si="40"/>
        <v>0.28470000000000001</v>
      </c>
      <c r="N294" s="39">
        <f t="shared" si="41"/>
        <v>0.28470000000000001</v>
      </c>
      <c r="O294" s="39">
        <f t="shared" si="42"/>
        <v>0.28470000000000001</v>
      </c>
      <c r="P294" s="39">
        <f t="shared" si="43"/>
        <v>0.30981932667431722</v>
      </c>
    </row>
    <row r="295" spans="7:16" x14ac:dyDescent="0.25">
      <c r="G295" s="17"/>
      <c r="H295" s="39">
        <v>2890</v>
      </c>
      <c r="I295" s="40">
        <f t="shared" si="37"/>
        <v>0.32990867579908678</v>
      </c>
      <c r="J295" s="39">
        <f t="shared" si="38"/>
        <v>2890</v>
      </c>
      <c r="K295" s="40">
        <f t="shared" si="39"/>
        <v>0.32990867579908678</v>
      </c>
      <c r="L295" s="39">
        <f t="shared" si="36"/>
        <v>0.30902142923163423</v>
      </c>
      <c r="M295" s="39">
        <f t="shared" si="40"/>
        <v>0.28470000000000001</v>
      </c>
      <c r="N295" s="39">
        <f t="shared" si="41"/>
        <v>0.28470000000000001</v>
      </c>
      <c r="O295" s="39">
        <f t="shared" si="42"/>
        <v>0.28470000000000001</v>
      </c>
      <c r="P295" s="39">
        <f t="shared" si="43"/>
        <v>0.30902142923163423</v>
      </c>
    </row>
    <row r="296" spans="7:16" x14ac:dyDescent="0.25">
      <c r="G296" s="17"/>
      <c r="H296" s="39">
        <v>2900</v>
      </c>
      <c r="I296" s="40">
        <f t="shared" si="37"/>
        <v>0.33105022831050229</v>
      </c>
      <c r="J296" s="39">
        <f t="shared" si="38"/>
        <v>2900</v>
      </c>
      <c r="K296" s="40">
        <f t="shared" si="39"/>
        <v>0.33105022831050229</v>
      </c>
      <c r="L296" s="39">
        <f t="shared" si="36"/>
        <v>0.30822537026639307</v>
      </c>
      <c r="M296" s="39">
        <f t="shared" si="40"/>
        <v>0.28470000000000001</v>
      </c>
      <c r="N296" s="39">
        <f t="shared" si="41"/>
        <v>0.28470000000000001</v>
      </c>
      <c r="O296" s="39">
        <f t="shared" si="42"/>
        <v>0.28470000000000001</v>
      </c>
      <c r="P296" s="39">
        <f t="shared" si="43"/>
        <v>0.30822537026639307</v>
      </c>
    </row>
    <row r="297" spans="7:16" x14ac:dyDescent="0.25">
      <c r="G297" s="17"/>
      <c r="H297" s="39">
        <v>2910</v>
      </c>
      <c r="I297" s="40">
        <f t="shared" si="37"/>
        <v>0.3321917808219178</v>
      </c>
      <c r="J297" s="39">
        <f t="shared" si="38"/>
        <v>2910</v>
      </c>
      <c r="K297" s="40">
        <f t="shared" si="39"/>
        <v>0.3321917808219178</v>
      </c>
      <c r="L297" s="39">
        <f t="shared" si="36"/>
        <v>0.3074311392247252</v>
      </c>
      <c r="M297" s="39">
        <f t="shared" si="40"/>
        <v>0.28470000000000001</v>
      </c>
      <c r="N297" s="39">
        <f t="shared" si="41"/>
        <v>0.28470000000000001</v>
      </c>
      <c r="O297" s="39">
        <f t="shared" si="42"/>
        <v>0.28470000000000001</v>
      </c>
      <c r="P297" s="39">
        <f t="shared" si="43"/>
        <v>0.3074311392247252</v>
      </c>
    </row>
    <row r="298" spans="7:16" x14ac:dyDescent="0.25">
      <c r="G298" s="17"/>
      <c r="H298" s="39">
        <v>2920</v>
      </c>
      <c r="I298" s="40">
        <f t="shared" si="37"/>
        <v>0.33333333333333331</v>
      </c>
      <c r="J298" s="39">
        <f t="shared" si="38"/>
        <v>2920</v>
      </c>
      <c r="K298" s="40">
        <f t="shared" si="39"/>
        <v>0.33333333333333331</v>
      </c>
      <c r="L298" s="39">
        <f t="shared" si="36"/>
        <v>0.30663872564936534</v>
      </c>
      <c r="M298" s="39">
        <f t="shared" si="40"/>
        <v>0.28470000000000001</v>
      </c>
      <c r="N298" s="39">
        <f t="shared" si="41"/>
        <v>0.28470000000000001</v>
      </c>
      <c r="O298" s="39">
        <f t="shared" si="42"/>
        <v>0.28470000000000001</v>
      </c>
      <c r="P298" s="39">
        <f t="shared" si="43"/>
        <v>0.30663872564936534</v>
      </c>
    </row>
    <row r="299" spans="7:16" x14ac:dyDescent="0.25">
      <c r="G299" s="17"/>
      <c r="H299" s="39">
        <v>2930</v>
      </c>
      <c r="I299" s="40">
        <f t="shared" si="37"/>
        <v>0.33447488584474888</v>
      </c>
      <c r="J299" s="39">
        <f t="shared" si="38"/>
        <v>2930</v>
      </c>
      <c r="K299" s="40">
        <f t="shared" si="39"/>
        <v>0.33447488584474888</v>
      </c>
      <c r="L299" s="39">
        <f t="shared" si="36"/>
        <v>0.30584811917843968</v>
      </c>
      <c r="M299" s="39">
        <f t="shared" si="40"/>
        <v>0.28470000000000001</v>
      </c>
      <c r="N299" s="39">
        <f t="shared" si="41"/>
        <v>0.28470000000000001</v>
      </c>
      <c r="O299" s="39">
        <f t="shared" si="42"/>
        <v>0.28470000000000001</v>
      </c>
      <c r="P299" s="39">
        <f t="shared" si="43"/>
        <v>0.30584811917843968</v>
      </c>
    </row>
    <row r="300" spans="7:16" x14ac:dyDescent="0.25">
      <c r="G300" s="17"/>
      <c r="H300" s="39">
        <v>2940</v>
      </c>
      <c r="I300" s="40">
        <f t="shared" si="37"/>
        <v>0.33561643835616439</v>
      </c>
      <c r="J300" s="39">
        <f t="shared" si="38"/>
        <v>2940</v>
      </c>
      <c r="K300" s="40">
        <f t="shared" si="39"/>
        <v>0.33561643835616439</v>
      </c>
      <c r="L300" s="39">
        <f t="shared" si="36"/>
        <v>0.30505930954427407</v>
      </c>
      <c r="M300" s="39">
        <f t="shared" si="40"/>
        <v>0.28470000000000001</v>
      </c>
      <c r="N300" s="39">
        <f t="shared" si="41"/>
        <v>0.28470000000000001</v>
      </c>
      <c r="O300" s="39">
        <f t="shared" si="42"/>
        <v>0.28470000000000001</v>
      </c>
      <c r="P300" s="39">
        <f t="shared" si="43"/>
        <v>0.30505930954427407</v>
      </c>
    </row>
    <row r="301" spans="7:16" x14ac:dyDescent="0.25">
      <c r="G301" s="17"/>
      <c r="H301" s="39">
        <v>2950</v>
      </c>
      <c r="I301" s="40">
        <f t="shared" si="37"/>
        <v>0.3367579908675799</v>
      </c>
      <c r="J301" s="39">
        <f t="shared" si="38"/>
        <v>2950</v>
      </c>
      <c r="K301" s="40">
        <f t="shared" si="39"/>
        <v>0.3367579908675799</v>
      </c>
      <c r="L301" s="39">
        <f t="shared" si="36"/>
        <v>0.30427228657222005</v>
      </c>
      <c r="M301" s="39">
        <f t="shared" si="40"/>
        <v>0.28470000000000001</v>
      </c>
      <c r="N301" s="39">
        <f t="shared" si="41"/>
        <v>0.28470000000000001</v>
      </c>
      <c r="O301" s="39">
        <f t="shared" si="42"/>
        <v>0.28470000000000001</v>
      </c>
      <c r="P301" s="39">
        <f t="shared" si="43"/>
        <v>0.30427228657222005</v>
      </c>
    </row>
    <row r="302" spans="7:16" x14ac:dyDescent="0.25">
      <c r="G302" s="17"/>
      <c r="H302" s="39">
        <v>2960</v>
      </c>
      <c r="I302" s="40">
        <f t="shared" si="37"/>
        <v>0.33789954337899542</v>
      </c>
      <c r="J302" s="39">
        <f t="shared" si="38"/>
        <v>2960</v>
      </c>
      <c r="K302" s="40">
        <f t="shared" si="39"/>
        <v>0.33789954337899542</v>
      </c>
      <c r="L302" s="39">
        <f t="shared" si="36"/>
        <v>0.3034870401794999</v>
      </c>
      <c r="M302" s="39">
        <f t="shared" si="40"/>
        <v>0.28470000000000001</v>
      </c>
      <c r="N302" s="39">
        <f t="shared" si="41"/>
        <v>0.28470000000000001</v>
      </c>
      <c r="O302" s="39">
        <f t="shared" si="42"/>
        <v>0.28470000000000001</v>
      </c>
      <c r="P302" s="39">
        <f t="shared" si="43"/>
        <v>0.3034870401794999</v>
      </c>
    </row>
    <row r="303" spans="7:16" x14ac:dyDescent="0.25">
      <c r="G303" s="17"/>
      <c r="H303" s="39">
        <v>2970</v>
      </c>
      <c r="I303" s="40">
        <f t="shared" si="37"/>
        <v>0.33904109589041098</v>
      </c>
      <c r="J303" s="39">
        <f t="shared" si="38"/>
        <v>2970</v>
      </c>
      <c r="K303" s="40">
        <f t="shared" si="39"/>
        <v>0.33904109589041098</v>
      </c>
      <c r="L303" s="39">
        <f t="shared" si="36"/>
        <v>0.30270356037407009</v>
      </c>
      <c r="M303" s="39">
        <f t="shared" si="40"/>
        <v>0.28470000000000001</v>
      </c>
      <c r="N303" s="39">
        <f t="shared" si="41"/>
        <v>0.28470000000000001</v>
      </c>
      <c r="O303" s="39">
        <f t="shared" si="42"/>
        <v>0.28470000000000001</v>
      </c>
      <c r="P303" s="39">
        <f t="shared" si="43"/>
        <v>0.30270356037407009</v>
      </c>
    </row>
    <row r="304" spans="7:16" x14ac:dyDescent="0.25">
      <c r="G304" s="17"/>
      <c r="H304" s="39">
        <v>2980</v>
      </c>
      <c r="I304" s="40">
        <f t="shared" si="37"/>
        <v>0.34018264840182649</v>
      </c>
      <c r="J304" s="39">
        <f t="shared" si="38"/>
        <v>2980</v>
      </c>
      <c r="K304" s="40">
        <f t="shared" si="39"/>
        <v>0.34018264840182649</v>
      </c>
      <c r="L304" s="39">
        <f t="shared" si="36"/>
        <v>0.30192183725350219</v>
      </c>
      <c r="M304" s="39">
        <f t="shared" si="40"/>
        <v>0.28470000000000001</v>
      </c>
      <c r="N304" s="39">
        <f t="shared" si="41"/>
        <v>0.28470000000000001</v>
      </c>
      <c r="O304" s="39">
        <f t="shared" si="42"/>
        <v>0.28470000000000001</v>
      </c>
      <c r="P304" s="39">
        <f t="shared" si="43"/>
        <v>0.30192183725350219</v>
      </c>
    </row>
    <row r="305" spans="7:16" x14ac:dyDescent="0.25">
      <c r="G305" s="17"/>
      <c r="H305" s="39">
        <v>2990</v>
      </c>
      <c r="I305" s="40">
        <f t="shared" si="37"/>
        <v>0.341324200913242</v>
      </c>
      <c r="J305" s="39">
        <f t="shared" si="38"/>
        <v>2990</v>
      </c>
      <c r="K305" s="40">
        <f t="shared" si="39"/>
        <v>0.341324200913242</v>
      </c>
      <c r="L305" s="39">
        <f t="shared" si="36"/>
        <v>0.30114186100388163</v>
      </c>
      <c r="M305" s="39">
        <f t="shared" si="40"/>
        <v>0.28470000000000001</v>
      </c>
      <c r="N305" s="39">
        <f t="shared" si="41"/>
        <v>0.28470000000000001</v>
      </c>
      <c r="O305" s="39">
        <f t="shared" si="42"/>
        <v>0.28470000000000001</v>
      </c>
      <c r="P305" s="39">
        <f t="shared" si="43"/>
        <v>0.30114186100388163</v>
      </c>
    </row>
    <row r="306" spans="7:16" x14ac:dyDescent="0.25">
      <c r="G306" s="17"/>
      <c r="H306" s="39">
        <v>3000</v>
      </c>
      <c r="I306" s="40">
        <f t="shared" si="37"/>
        <v>0.34246575342465752</v>
      </c>
      <c r="J306" s="39">
        <f t="shared" si="38"/>
        <v>3000</v>
      </c>
      <c r="K306" s="40">
        <f t="shared" si="39"/>
        <v>0.34246575342465752</v>
      </c>
      <c r="L306" s="39">
        <f t="shared" si="36"/>
        <v>0.30036362189872312</v>
      </c>
      <c r="M306" s="39">
        <f t="shared" si="40"/>
        <v>0.28470000000000001</v>
      </c>
      <c r="N306" s="39">
        <f t="shared" si="41"/>
        <v>0.28470000000000001</v>
      </c>
      <c r="O306" s="39">
        <f t="shared" si="42"/>
        <v>0.28470000000000001</v>
      </c>
      <c r="P306" s="39">
        <f t="shared" si="43"/>
        <v>0.30036362189872312</v>
      </c>
    </row>
    <row r="307" spans="7:16" x14ac:dyDescent="0.25">
      <c r="G307" s="17"/>
      <c r="H307" s="39">
        <v>3010</v>
      </c>
      <c r="I307" s="40">
        <f t="shared" si="37"/>
        <v>0.34360730593607308</v>
      </c>
      <c r="J307" s="39">
        <f t="shared" si="38"/>
        <v>3010</v>
      </c>
      <c r="K307" s="40">
        <f t="shared" si="39"/>
        <v>0.34360730593607308</v>
      </c>
      <c r="L307" s="39">
        <f t="shared" si="36"/>
        <v>0.29958711029790364</v>
      </c>
      <c r="M307" s="39">
        <f t="shared" si="40"/>
        <v>0.28470000000000001</v>
      </c>
      <c r="N307" s="39">
        <f t="shared" si="41"/>
        <v>0.28470000000000001</v>
      </c>
      <c r="O307" s="39">
        <f t="shared" si="42"/>
        <v>0.28470000000000001</v>
      </c>
      <c r="P307" s="39">
        <f t="shared" si="43"/>
        <v>0.29958711029790364</v>
      </c>
    </row>
    <row r="308" spans="7:16" x14ac:dyDescent="0.25">
      <c r="G308" s="17"/>
      <c r="H308" s="39">
        <v>3020</v>
      </c>
      <c r="I308" s="40">
        <f t="shared" si="37"/>
        <v>0.34474885844748859</v>
      </c>
      <c r="J308" s="39">
        <f t="shared" si="38"/>
        <v>3020</v>
      </c>
      <c r="K308" s="40">
        <f t="shared" si="39"/>
        <v>0.34474885844748859</v>
      </c>
      <c r="L308" s="39">
        <f t="shared" si="36"/>
        <v>0.29881231664661112</v>
      </c>
      <c r="M308" s="39">
        <f t="shared" si="40"/>
        <v>0.28470000000000001</v>
      </c>
      <c r="N308" s="39">
        <f t="shared" si="41"/>
        <v>0.28470000000000001</v>
      </c>
      <c r="O308" s="39">
        <f t="shared" si="42"/>
        <v>0.28470000000000001</v>
      </c>
      <c r="P308" s="39">
        <f t="shared" si="43"/>
        <v>0.29881231664661112</v>
      </c>
    </row>
    <row r="309" spans="7:16" x14ac:dyDescent="0.25">
      <c r="G309" s="17"/>
      <c r="H309" s="39">
        <v>3030</v>
      </c>
      <c r="I309" s="40">
        <f t="shared" si="37"/>
        <v>0.3458904109589041</v>
      </c>
      <c r="J309" s="39">
        <f t="shared" si="38"/>
        <v>3030</v>
      </c>
      <c r="K309" s="40">
        <f t="shared" si="39"/>
        <v>0.3458904109589041</v>
      </c>
      <c r="L309" s="39">
        <f t="shared" si="36"/>
        <v>0.29803923147431044</v>
      </c>
      <c r="M309" s="39">
        <f t="shared" si="40"/>
        <v>0.28470000000000001</v>
      </c>
      <c r="N309" s="39">
        <f t="shared" si="41"/>
        <v>0.28470000000000001</v>
      </c>
      <c r="O309" s="39">
        <f t="shared" si="42"/>
        <v>0.28470000000000001</v>
      </c>
      <c r="P309" s="39">
        <f t="shared" si="43"/>
        <v>0.29803923147431044</v>
      </c>
    </row>
    <row r="310" spans="7:16" x14ac:dyDescent="0.25">
      <c r="G310" s="17"/>
      <c r="H310" s="39">
        <v>3040</v>
      </c>
      <c r="I310" s="40">
        <f t="shared" si="37"/>
        <v>0.34703196347031962</v>
      </c>
      <c r="J310" s="39">
        <f t="shared" si="38"/>
        <v>3040</v>
      </c>
      <c r="K310" s="40">
        <f t="shared" si="39"/>
        <v>0.34703196347031962</v>
      </c>
      <c r="L310" s="39">
        <f t="shared" si="36"/>
        <v>0.29726784539372386</v>
      </c>
      <c r="M310" s="39">
        <f t="shared" si="40"/>
        <v>0.28470000000000001</v>
      </c>
      <c r="N310" s="39">
        <f t="shared" si="41"/>
        <v>0.28470000000000001</v>
      </c>
      <c r="O310" s="39">
        <f t="shared" si="42"/>
        <v>0.28470000000000001</v>
      </c>
      <c r="P310" s="39">
        <f t="shared" si="43"/>
        <v>0.29726784539372386</v>
      </c>
    </row>
    <row r="311" spans="7:16" x14ac:dyDescent="0.25">
      <c r="G311" s="17"/>
      <c r="H311" s="39">
        <v>3050</v>
      </c>
      <c r="I311" s="40">
        <f t="shared" si="37"/>
        <v>0.34817351598173518</v>
      </c>
      <c r="J311" s="39">
        <f t="shared" si="38"/>
        <v>3050</v>
      </c>
      <c r="K311" s="40">
        <f t="shared" si="39"/>
        <v>0.34817351598173518</v>
      </c>
      <c r="L311" s="39">
        <f t="shared" si="36"/>
        <v>0.29649814909982863</v>
      </c>
      <c r="M311" s="39">
        <f t="shared" si="40"/>
        <v>0.28470000000000001</v>
      </c>
      <c r="N311" s="39">
        <f t="shared" si="41"/>
        <v>0.28470000000000001</v>
      </c>
      <c r="O311" s="39">
        <f t="shared" si="42"/>
        <v>0.28470000000000001</v>
      </c>
      <c r="P311" s="39">
        <f t="shared" si="43"/>
        <v>0.29649814909982863</v>
      </c>
    </row>
    <row r="312" spans="7:16" x14ac:dyDescent="0.25">
      <c r="G312" s="17"/>
      <c r="H312" s="39">
        <v>3060</v>
      </c>
      <c r="I312" s="40">
        <f t="shared" si="37"/>
        <v>0.34931506849315069</v>
      </c>
      <c r="J312" s="39">
        <f t="shared" si="38"/>
        <v>3060</v>
      </c>
      <c r="K312" s="40">
        <f t="shared" si="39"/>
        <v>0.34931506849315069</v>
      </c>
      <c r="L312" s="39">
        <f t="shared" si="36"/>
        <v>0.295730133368869</v>
      </c>
      <c r="M312" s="39">
        <f t="shared" si="40"/>
        <v>0.28470000000000001</v>
      </c>
      <c r="N312" s="39">
        <f t="shared" si="41"/>
        <v>0.28470000000000001</v>
      </c>
      <c r="O312" s="39">
        <f t="shared" si="42"/>
        <v>0.28470000000000001</v>
      </c>
      <c r="P312" s="39">
        <f t="shared" si="43"/>
        <v>0.295730133368869</v>
      </c>
    </row>
    <row r="313" spans="7:16" x14ac:dyDescent="0.25">
      <c r="G313" s="17"/>
      <c r="H313" s="39">
        <v>3070</v>
      </c>
      <c r="I313" s="40">
        <f t="shared" si="37"/>
        <v>0.3504566210045662</v>
      </c>
      <c r="J313" s="39">
        <f t="shared" si="38"/>
        <v>3070</v>
      </c>
      <c r="K313" s="40">
        <f t="shared" si="39"/>
        <v>0.3504566210045662</v>
      </c>
      <c r="L313" s="39">
        <f t="shared" si="36"/>
        <v>0.29496378905738319</v>
      </c>
      <c r="M313" s="39">
        <f t="shared" si="40"/>
        <v>0.28470000000000001</v>
      </c>
      <c r="N313" s="39">
        <f t="shared" si="41"/>
        <v>0.28470000000000001</v>
      </c>
      <c r="O313" s="39">
        <f t="shared" si="42"/>
        <v>0.28470000000000001</v>
      </c>
      <c r="P313" s="39">
        <f t="shared" si="43"/>
        <v>0.29496378905738319</v>
      </c>
    </row>
    <row r="314" spans="7:16" x14ac:dyDescent="0.25">
      <c r="G314" s="17"/>
      <c r="H314" s="39">
        <v>3080</v>
      </c>
      <c r="I314" s="40">
        <f t="shared" si="37"/>
        <v>0.35159817351598172</v>
      </c>
      <c r="J314" s="39">
        <f t="shared" si="38"/>
        <v>3080</v>
      </c>
      <c r="K314" s="40">
        <f t="shared" si="39"/>
        <v>0.35159817351598172</v>
      </c>
      <c r="L314" s="39">
        <f t="shared" si="36"/>
        <v>0.29419910710124586</v>
      </c>
      <c r="M314" s="39">
        <f t="shared" si="40"/>
        <v>0.28470000000000001</v>
      </c>
      <c r="N314" s="39">
        <f t="shared" si="41"/>
        <v>0.28470000000000001</v>
      </c>
      <c r="O314" s="39">
        <f t="shared" si="42"/>
        <v>0.28470000000000001</v>
      </c>
      <c r="P314" s="39">
        <f t="shared" si="43"/>
        <v>0.29419910710124586</v>
      </c>
    </row>
    <row r="315" spans="7:16" x14ac:dyDescent="0.25">
      <c r="G315" s="17"/>
      <c r="H315" s="39">
        <v>3090</v>
      </c>
      <c r="I315" s="40">
        <f t="shared" si="37"/>
        <v>0.35273972602739728</v>
      </c>
      <c r="J315" s="39">
        <f t="shared" si="38"/>
        <v>3090</v>
      </c>
      <c r="K315" s="40">
        <f t="shared" si="39"/>
        <v>0.35273972602739728</v>
      </c>
      <c r="L315" s="39">
        <f t="shared" si="36"/>
        <v>0.2934360785147242</v>
      </c>
      <c r="M315" s="39">
        <f t="shared" si="40"/>
        <v>0.28470000000000001</v>
      </c>
      <c r="N315" s="39">
        <f t="shared" si="41"/>
        <v>0.28470000000000001</v>
      </c>
      <c r="O315" s="39">
        <f t="shared" si="42"/>
        <v>0.28470000000000001</v>
      </c>
      <c r="P315" s="39">
        <f t="shared" si="43"/>
        <v>0.2934360785147242</v>
      </c>
    </row>
    <row r="316" spans="7:16" x14ac:dyDescent="0.25">
      <c r="G316" s="17"/>
      <c r="H316" s="39">
        <v>3100</v>
      </c>
      <c r="I316" s="40">
        <f t="shared" si="37"/>
        <v>0.35388127853881279</v>
      </c>
      <c r="J316" s="39">
        <f t="shared" si="38"/>
        <v>3100</v>
      </c>
      <c r="K316" s="40">
        <f t="shared" si="39"/>
        <v>0.35388127853881279</v>
      </c>
      <c r="L316" s="39">
        <f t="shared" si="36"/>
        <v>0.29267469438954907</v>
      </c>
      <c r="M316" s="39">
        <f t="shared" si="40"/>
        <v>0.28470000000000001</v>
      </c>
      <c r="N316" s="39">
        <f t="shared" si="41"/>
        <v>0.28470000000000001</v>
      </c>
      <c r="O316" s="39">
        <f t="shared" si="42"/>
        <v>0.28470000000000001</v>
      </c>
      <c r="P316" s="39">
        <f t="shared" si="43"/>
        <v>0.29267469438954907</v>
      </c>
    </row>
    <row r="317" spans="7:16" x14ac:dyDescent="0.25">
      <c r="G317" s="17"/>
      <c r="H317" s="39">
        <v>3110</v>
      </c>
      <c r="I317" s="40">
        <f t="shared" si="37"/>
        <v>0.3550228310502283</v>
      </c>
      <c r="J317" s="39">
        <f t="shared" si="38"/>
        <v>3110</v>
      </c>
      <c r="K317" s="40">
        <f t="shared" si="39"/>
        <v>0.3550228310502283</v>
      </c>
      <c r="L317" s="39">
        <f t="shared" si="36"/>
        <v>0.2919149458939998</v>
      </c>
      <c r="M317" s="39">
        <f t="shared" si="40"/>
        <v>0.28470000000000001</v>
      </c>
      <c r="N317" s="39">
        <f t="shared" si="41"/>
        <v>0.28470000000000001</v>
      </c>
      <c r="O317" s="39">
        <f t="shared" si="42"/>
        <v>0.28470000000000001</v>
      </c>
      <c r="P317" s="39">
        <f t="shared" si="43"/>
        <v>0.2919149458939998</v>
      </c>
    </row>
    <row r="318" spans="7:16" x14ac:dyDescent="0.25">
      <c r="G318" s="17"/>
      <c r="H318" s="39">
        <v>3120</v>
      </c>
      <c r="I318" s="40">
        <f t="shared" si="37"/>
        <v>0.35616438356164382</v>
      </c>
      <c r="J318" s="39">
        <f t="shared" si="38"/>
        <v>3120</v>
      </c>
      <c r="K318" s="40">
        <f t="shared" si="39"/>
        <v>0.35616438356164382</v>
      </c>
      <c r="L318" s="39">
        <f t="shared" si="36"/>
        <v>0.29115682427200218</v>
      </c>
      <c r="M318" s="39">
        <f t="shared" si="40"/>
        <v>0.28470000000000001</v>
      </c>
      <c r="N318" s="39">
        <f t="shared" si="41"/>
        <v>0.28470000000000001</v>
      </c>
      <c r="O318" s="39">
        <f t="shared" si="42"/>
        <v>0.28470000000000001</v>
      </c>
      <c r="P318" s="39">
        <f t="shared" si="43"/>
        <v>0.29115682427200218</v>
      </c>
    </row>
    <row r="319" spans="7:16" x14ac:dyDescent="0.25">
      <c r="G319" s="17"/>
      <c r="H319" s="39">
        <v>3130</v>
      </c>
      <c r="I319" s="40">
        <f t="shared" si="37"/>
        <v>0.35730593607305938</v>
      </c>
      <c r="J319" s="39">
        <f t="shared" si="38"/>
        <v>3130</v>
      </c>
      <c r="K319" s="40">
        <f t="shared" si="39"/>
        <v>0.35730593607305938</v>
      </c>
      <c r="L319" s="39">
        <f t="shared" si="36"/>
        <v>0.29040032084224088</v>
      </c>
      <c r="M319" s="39">
        <f t="shared" si="40"/>
        <v>0.28470000000000001</v>
      </c>
      <c r="N319" s="39">
        <f t="shared" si="41"/>
        <v>0.28470000000000001</v>
      </c>
      <c r="O319" s="39">
        <f t="shared" si="42"/>
        <v>0.28470000000000001</v>
      </c>
      <c r="P319" s="39">
        <f t="shared" si="43"/>
        <v>0.29040032084224088</v>
      </c>
    </row>
    <row r="320" spans="7:16" x14ac:dyDescent="0.25">
      <c r="G320" s="17"/>
      <c r="H320" s="39">
        <v>3140</v>
      </c>
      <c r="I320" s="40">
        <f t="shared" si="37"/>
        <v>0.35844748858447489</v>
      </c>
      <c r="J320" s="39">
        <f t="shared" si="38"/>
        <v>3140</v>
      </c>
      <c r="K320" s="40">
        <f t="shared" si="39"/>
        <v>0.35844748858447489</v>
      </c>
      <c r="L320" s="39">
        <f t="shared" si="36"/>
        <v>0.28964542699728435</v>
      </c>
      <c r="M320" s="39">
        <f t="shared" si="40"/>
        <v>0.28470000000000001</v>
      </c>
      <c r="N320" s="39">
        <f t="shared" si="41"/>
        <v>0.28470000000000001</v>
      </c>
      <c r="O320" s="39">
        <f t="shared" si="42"/>
        <v>0.28470000000000001</v>
      </c>
      <c r="P320" s="39">
        <f t="shared" si="43"/>
        <v>0.28964542699728435</v>
      </c>
    </row>
    <row r="321" spans="7:16" x14ac:dyDescent="0.25">
      <c r="G321" s="17"/>
      <c r="H321" s="39">
        <v>3150</v>
      </c>
      <c r="I321" s="40">
        <f t="shared" si="37"/>
        <v>0.3595890410958904</v>
      </c>
      <c r="J321" s="39">
        <f t="shared" si="38"/>
        <v>3150</v>
      </c>
      <c r="K321" s="40">
        <f t="shared" si="39"/>
        <v>0.3595890410958904</v>
      </c>
      <c r="L321" s="39">
        <f t="shared" si="36"/>
        <v>0.28889213420272297</v>
      </c>
      <c r="M321" s="39">
        <f t="shared" si="40"/>
        <v>0.28470000000000001</v>
      </c>
      <c r="N321" s="39">
        <f t="shared" si="41"/>
        <v>0.28470000000000001</v>
      </c>
      <c r="O321" s="39">
        <f t="shared" si="42"/>
        <v>0.28470000000000001</v>
      </c>
      <c r="P321" s="39">
        <f t="shared" si="43"/>
        <v>0.28889213420272297</v>
      </c>
    </row>
    <row r="322" spans="7:16" x14ac:dyDescent="0.25">
      <c r="G322" s="17"/>
      <c r="H322" s="39">
        <v>3160</v>
      </c>
      <c r="I322" s="40">
        <f t="shared" si="37"/>
        <v>0.36073059360730592</v>
      </c>
      <c r="J322" s="39">
        <f t="shared" si="38"/>
        <v>3160</v>
      </c>
      <c r="K322" s="40">
        <f t="shared" si="39"/>
        <v>0.36073059360730592</v>
      </c>
      <c r="L322" s="39">
        <f t="shared" si="36"/>
        <v>0.28814043399631994</v>
      </c>
      <c r="M322" s="39">
        <f t="shared" si="40"/>
        <v>0.28470000000000001</v>
      </c>
      <c r="N322" s="39">
        <f t="shared" si="41"/>
        <v>0.28470000000000001</v>
      </c>
      <c r="O322" s="39">
        <f t="shared" si="42"/>
        <v>0.28470000000000001</v>
      </c>
      <c r="P322" s="39">
        <f t="shared" si="43"/>
        <v>0.28814043399631994</v>
      </c>
    </row>
    <row r="323" spans="7:16" x14ac:dyDescent="0.25">
      <c r="G323" s="17"/>
      <c r="H323" s="39">
        <v>3170</v>
      </c>
      <c r="I323" s="40">
        <f t="shared" si="37"/>
        <v>0.36187214611872148</v>
      </c>
      <c r="J323" s="39">
        <f t="shared" si="38"/>
        <v>3170</v>
      </c>
      <c r="K323" s="40">
        <f t="shared" si="39"/>
        <v>0.36187214611872148</v>
      </c>
      <c r="L323" s="39">
        <f t="shared" si="36"/>
        <v>0.28739031798717518</v>
      </c>
      <c r="M323" s="39">
        <f t="shared" si="40"/>
        <v>0.28470000000000001</v>
      </c>
      <c r="N323" s="39">
        <f t="shared" si="41"/>
        <v>0.28470000000000001</v>
      </c>
      <c r="O323" s="39">
        <f t="shared" si="42"/>
        <v>0.28470000000000001</v>
      </c>
      <c r="P323" s="39">
        <f t="shared" si="43"/>
        <v>0.28739031798717518</v>
      </c>
    </row>
    <row r="324" spans="7:16" x14ac:dyDescent="0.25">
      <c r="G324" s="17"/>
      <c r="H324" s="39">
        <v>3180</v>
      </c>
      <c r="I324" s="40">
        <f t="shared" si="37"/>
        <v>0.36301369863013699</v>
      </c>
      <c r="J324" s="39">
        <f t="shared" si="38"/>
        <v>3180</v>
      </c>
      <c r="K324" s="40">
        <f t="shared" si="39"/>
        <v>0.36301369863013699</v>
      </c>
      <c r="L324" s="39">
        <f t="shared" si="36"/>
        <v>0.28664177785490019</v>
      </c>
      <c r="M324" s="39">
        <f t="shared" si="40"/>
        <v>0.28470000000000001</v>
      </c>
      <c r="N324" s="39">
        <f t="shared" si="41"/>
        <v>0.28470000000000001</v>
      </c>
      <c r="O324" s="39">
        <f t="shared" si="42"/>
        <v>0.28470000000000001</v>
      </c>
      <c r="P324" s="39">
        <f t="shared" si="43"/>
        <v>0.28664177785490019</v>
      </c>
    </row>
    <row r="325" spans="7:16" x14ac:dyDescent="0.25">
      <c r="G325" s="17"/>
      <c r="H325" s="39">
        <v>3190</v>
      </c>
      <c r="I325" s="40">
        <f t="shared" si="37"/>
        <v>0.36415525114155251</v>
      </c>
      <c r="J325" s="39">
        <f t="shared" si="38"/>
        <v>3190</v>
      </c>
      <c r="K325" s="40">
        <f t="shared" si="39"/>
        <v>0.36415525114155251</v>
      </c>
      <c r="L325" s="39">
        <f t="shared" ref="L325:L388" si="44">1-$E$13*K325^$E$14</f>
        <v>0.28589480534880662</v>
      </c>
      <c r="M325" s="39">
        <f t="shared" si="40"/>
        <v>0.28470000000000001</v>
      </c>
      <c r="N325" s="39">
        <f t="shared" si="41"/>
        <v>0.28470000000000001</v>
      </c>
      <c r="O325" s="39">
        <f t="shared" si="42"/>
        <v>0.28470000000000001</v>
      </c>
      <c r="P325" s="39">
        <f t="shared" si="43"/>
        <v>0.28589480534880662</v>
      </c>
    </row>
    <row r="326" spans="7:16" x14ac:dyDescent="0.25">
      <c r="G326" s="17"/>
      <c r="H326" s="39">
        <v>3200</v>
      </c>
      <c r="I326" s="40">
        <f t="shared" ref="I326:I389" si="45">H326/$B$15</f>
        <v>0.36529680365296802</v>
      </c>
      <c r="J326" s="39">
        <f t="shared" ref="J326:J389" si="46">IF(H326&lt;$B$15,H326,$B$15)</f>
        <v>3200</v>
      </c>
      <c r="K326" s="40">
        <f t="shared" ref="K326:K389" si="47">J326/$B$15</f>
        <v>0.36529680365296802</v>
      </c>
      <c r="L326" s="39">
        <f t="shared" si="44"/>
        <v>0.28514939228710567</v>
      </c>
      <c r="M326" s="39">
        <f t="shared" ref="M326:M389" si="48">IF(J326&lt;=$B$92,$B$68,0)</f>
        <v>0.28470000000000001</v>
      </c>
      <c r="N326" s="39">
        <f t="shared" ref="N326:N389" si="49">IF(L326&gt;$B$68,$B$68,L326)</f>
        <v>0.28470000000000001</v>
      </c>
      <c r="O326" s="39">
        <f t="shared" si="42"/>
        <v>0.28470000000000001</v>
      </c>
      <c r="P326" s="39">
        <f t="shared" si="43"/>
        <v>0.28514939228710567</v>
      </c>
    </row>
    <row r="327" spans="7:16" x14ac:dyDescent="0.25">
      <c r="G327" s="17"/>
      <c r="H327" s="39">
        <v>3210</v>
      </c>
      <c r="I327" s="40">
        <f t="shared" si="45"/>
        <v>0.36643835616438358</v>
      </c>
      <c r="J327" s="39">
        <f t="shared" si="46"/>
        <v>3210</v>
      </c>
      <c r="K327" s="40">
        <f t="shared" si="47"/>
        <v>0.36643835616438358</v>
      </c>
      <c r="L327" s="39">
        <f t="shared" si="44"/>
        <v>0.28440553055611917</v>
      </c>
      <c r="M327" s="39">
        <f t="shared" si="48"/>
        <v>0.28470000000000001</v>
      </c>
      <c r="N327" s="39">
        <f t="shared" si="49"/>
        <v>0.28440553055611917</v>
      </c>
      <c r="O327" s="39">
        <f t="shared" ref="O327:O390" si="50">IF(J327&lt;=$C$137,$D$121,M327)</f>
        <v>0.28470000000000001</v>
      </c>
      <c r="P327" s="39">
        <f t="shared" ref="P327:P390" si="51">IF(L327&gt;$D$121,$D$121,L327)</f>
        <v>0.28440553055611917</v>
      </c>
    </row>
    <row r="328" spans="7:16" x14ac:dyDescent="0.25">
      <c r="G328" s="17"/>
      <c r="H328" s="39">
        <v>3220</v>
      </c>
      <c r="I328" s="40">
        <f t="shared" si="45"/>
        <v>0.36757990867579909</v>
      </c>
      <c r="J328" s="39">
        <f t="shared" si="46"/>
        <v>3220</v>
      </c>
      <c r="K328" s="40">
        <f t="shared" si="47"/>
        <v>0.36757990867579909</v>
      </c>
      <c r="L328" s="39">
        <f t="shared" si="44"/>
        <v>0.28366321210950307</v>
      </c>
      <c r="M328" s="39">
        <f t="shared" si="48"/>
        <v>0.28470000000000001</v>
      </c>
      <c r="N328" s="39">
        <f t="shared" si="49"/>
        <v>0.28366321210950307</v>
      </c>
      <c r="O328" s="39">
        <f t="shared" si="50"/>
        <v>0.28470000000000001</v>
      </c>
      <c r="P328" s="39">
        <f t="shared" si="51"/>
        <v>0.28366321210950307</v>
      </c>
    </row>
    <row r="329" spans="7:16" x14ac:dyDescent="0.25">
      <c r="G329" s="17"/>
      <c r="H329" s="39">
        <v>3230</v>
      </c>
      <c r="I329" s="40">
        <f t="shared" si="45"/>
        <v>0.36872146118721461</v>
      </c>
      <c r="J329" s="39">
        <f t="shared" si="46"/>
        <v>3230</v>
      </c>
      <c r="K329" s="40">
        <f t="shared" si="47"/>
        <v>0.36872146118721461</v>
      </c>
      <c r="L329" s="39">
        <f t="shared" si="44"/>
        <v>0.28292242896748054</v>
      </c>
      <c r="M329" s="39">
        <f t="shared" si="48"/>
        <v>0.28470000000000001</v>
      </c>
      <c r="N329" s="39">
        <f t="shared" si="49"/>
        <v>0.28292242896748054</v>
      </c>
      <c r="O329" s="39">
        <f t="shared" si="50"/>
        <v>0.28470000000000001</v>
      </c>
      <c r="P329" s="39">
        <f t="shared" si="51"/>
        <v>0.28292242896748054</v>
      </c>
    </row>
    <row r="330" spans="7:16" x14ac:dyDescent="0.25">
      <c r="G330" s="17"/>
      <c r="H330" s="39">
        <v>3240</v>
      </c>
      <c r="I330" s="40">
        <f t="shared" si="45"/>
        <v>0.36986301369863012</v>
      </c>
      <c r="J330" s="39">
        <f t="shared" si="46"/>
        <v>3240</v>
      </c>
      <c r="K330" s="40">
        <f t="shared" si="47"/>
        <v>0.36986301369863012</v>
      </c>
      <c r="L330" s="39">
        <f t="shared" si="44"/>
        <v>0.28218317321608821</v>
      </c>
      <c r="M330" s="39">
        <f t="shared" si="48"/>
        <v>0.28470000000000001</v>
      </c>
      <c r="N330" s="39">
        <f t="shared" si="49"/>
        <v>0.28218317321608821</v>
      </c>
      <c r="O330" s="39">
        <f t="shared" si="50"/>
        <v>0.28470000000000001</v>
      </c>
      <c r="P330" s="39">
        <f t="shared" si="51"/>
        <v>0.28218317321608821</v>
      </c>
    </row>
    <row r="331" spans="7:16" x14ac:dyDescent="0.25">
      <c r="G331" s="17"/>
      <c r="H331" s="39">
        <v>3250</v>
      </c>
      <c r="I331" s="40">
        <f t="shared" si="45"/>
        <v>0.37100456621004568</v>
      </c>
      <c r="J331" s="39">
        <f t="shared" si="46"/>
        <v>3250</v>
      </c>
      <c r="K331" s="40">
        <f t="shared" si="47"/>
        <v>0.37100456621004568</v>
      </c>
      <c r="L331" s="39">
        <f t="shared" si="44"/>
        <v>0.28144543700643088</v>
      </c>
      <c r="M331" s="39">
        <f t="shared" si="48"/>
        <v>0.28470000000000001</v>
      </c>
      <c r="N331" s="39">
        <f t="shared" si="49"/>
        <v>0.28144543700643088</v>
      </c>
      <c r="O331" s="39">
        <f t="shared" si="50"/>
        <v>0.28470000000000001</v>
      </c>
      <c r="P331" s="39">
        <f t="shared" si="51"/>
        <v>0.28144543700643088</v>
      </c>
    </row>
    <row r="332" spans="7:16" x14ac:dyDescent="0.25">
      <c r="G332" s="17"/>
      <c r="H332" s="39">
        <v>3260</v>
      </c>
      <c r="I332" s="40">
        <f t="shared" si="45"/>
        <v>0.37214611872146119</v>
      </c>
      <c r="J332" s="39">
        <f t="shared" si="46"/>
        <v>3260</v>
      </c>
      <c r="K332" s="40">
        <f t="shared" si="47"/>
        <v>0.37214611872146119</v>
      </c>
      <c r="L332" s="39">
        <f t="shared" si="44"/>
        <v>0.28070921255394943</v>
      </c>
      <c r="M332" s="39">
        <f t="shared" si="48"/>
        <v>0.28470000000000001</v>
      </c>
      <c r="N332" s="39">
        <f t="shared" si="49"/>
        <v>0.28070921255394943</v>
      </c>
      <c r="O332" s="39">
        <f t="shared" si="50"/>
        <v>0.28470000000000001</v>
      </c>
      <c r="P332" s="39">
        <f t="shared" si="51"/>
        <v>0.28070921255394943</v>
      </c>
    </row>
    <row r="333" spans="7:16" x14ac:dyDescent="0.25">
      <c r="G333" s="17"/>
      <c r="H333" s="39">
        <v>3270</v>
      </c>
      <c r="I333" s="40">
        <f t="shared" si="45"/>
        <v>0.37328767123287671</v>
      </c>
      <c r="J333" s="39">
        <f t="shared" si="46"/>
        <v>3270</v>
      </c>
      <c r="K333" s="40">
        <f t="shared" si="47"/>
        <v>0.37328767123287671</v>
      </c>
      <c r="L333" s="39">
        <f t="shared" si="44"/>
        <v>0.27997449213769687</v>
      </c>
      <c r="M333" s="39">
        <f t="shared" si="48"/>
        <v>0.28470000000000001</v>
      </c>
      <c r="N333" s="39">
        <f t="shared" si="49"/>
        <v>0.27997449213769687</v>
      </c>
      <c r="O333" s="39">
        <f t="shared" si="50"/>
        <v>0.28470000000000001</v>
      </c>
      <c r="P333" s="39">
        <f t="shared" si="51"/>
        <v>0.27997449213769687</v>
      </c>
    </row>
    <row r="334" spans="7:16" x14ac:dyDescent="0.25">
      <c r="G334" s="17"/>
      <c r="H334" s="39">
        <v>3280</v>
      </c>
      <c r="I334" s="40">
        <f t="shared" si="45"/>
        <v>0.37442922374429222</v>
      </c>
      <c r="J334" s="39">
        <f t="shared" si="46"/>
        <v>3280</v>
      </c>
      <c r="K334" s="40">
        <f t="shared" si="47"/>
        <v>0.37442922374429222</v>
      </c>
      <c r="L334" s="39">
        <f t="shared" si="44"/>
        <v>0.27924126809962624</v>
      </c>
      <c r="M334" s="39">
        <f t="shared" si="48"/>
        <v>0.28470000000000001</v>
      </c>
      <c r="N334" s="39">
        <f t="shared" si="49"/>
        <v>0.27924126809962624</v>
      </c>
      <c r="O334" s="39">
        <f t="shared" si="50"/>
        <v>0.28470000000000001</v>
      </c>
      <c r="P334" s="39">
        <f t="shared" si="51"/>
        <v>0.27924126809962624</v>
      </c>
    </row>
    <row r="335" spans="7:16" x14ac:dyDescent="0.25">
      <c r="G335" s="17"/>
      <c r="H335" s="39">
        <v>3290</v>
      </c>
      <c r="I335" s="40">
        <f t="shared" si="45"/>
        <v>0.37557077625570778</v>
      </c>
      <c r="J335" s="39">
        <f t="shared" si="46"/>
        <v>3290</v>
      </c>
      <c r="K335" s="40">
        <f t="shared" si="47"/>
        <v>0.37557077625570778</v>
      </c>
      <c r="L335" s="39">
        <f t="shared" si="44"/>
        <v>0.27850953284388857</v>
      </c>
      <c r="M335" s="39">
        <f t="shared" si="48"/>
        <v>0.28470000000000001</v>
      </c>
      <c r="N335" s="39">
        <f t="shared" si="49"/>
        <v>0.27850953284388857</v>
      </c>
      <c r="O335" s="39">
        <f t="shared" si="50"/>
        <v>0.28470000000000001</v>
      </c>
      <c r="P335" s="39">
        <f t="shared" si="51"/>
        <v>0.27850953284388857</v>
      </c>
    </row>
    <row r="336" spans="7:16" x14ac:dyDescent="0.25">
      <c r="G336" s="17"/>
      <c r="H336" s="39">
        <v>3300</v>
      </c>
      <c r="I336" s="40">
        <f t="shared" si="45"/>
        <v>0.37671232876712329</v>
      </c>
      <c r="J336" s="39">
        <f t="shared" si="46"/>
        <v>3300</v>
      </c>
      <c r="K336" s="40">
        <f t="shared" si="47"/>
        <v>0.37671232876712329</v>
      </c>
      <c r="L336" s="39">
        <f t="shared" si="44"/>
        <v>0.2777792788361394</v>
      </c>
      <c r="M336" s="39">
        <f t="shared" si="48"/>
        <v>0.28470000000000001</v>
      </c>
      <c r="N336" s="39">
        <f t="shared" si="49"/>
        <v>0.2777792788361394</v>
      </c>
      <c r="O336" s="39">
        <f t="shared" si="50"/>
        <v>0.28470000000000001</v>
      </c>
      <c r="P336" s="39">
        <f t="shared" si="51"/>
        <v>0.2777792788361394</v>
      </c>
    </row>
    <row r="337" spans="7:16" x14ac:dyDescent="0.25">
      <c r="G337" s="17"/>
      <c r="H337" s="39">
        <v>3310</v>
      </c>
      <c r="I337" s="40">
        <f t="shared" si="45"/>
        <v>0.37785388127853881</v>
      </c>
      <c r="J337" s="39">
        <f t="shared" si="46"/>
        <v>3310</v>
      </c>
      <c r="K337" s="40">
        <f t="shared" si="47"/>
        <v>0.37785388127853881</v>
      </c>
      <c r="L337" s="39">
        <f t="shared" si="44"/>
        <v>0.27705049860285702</v>
      </c>
      <c r="M337" s="39">
        <f t="shared" si="48"/>
        <v>0.28470000000000001</v>
      </c>
      <c r="N337" s="39">
        <f t="shared" si="49"/>
        <v>0.27705049860285702</v>
      </c>
      <c r="O337" s="39">
        <f t="shared" si="50"/>
        <v>0.28470000000000001</v>
      </c>
      <c r="P337" s="39">
        <f t="shared" si="51"/>
        <v>0.27705049860285702</v>
      </c>
    </row>
    <row r="338" spans="7:16" x14ac:dyDescent="0.25">
      <c r="G338" s="17"/>
      <c r="H338" s="39">
        <v>3320</v>
      </c>
      <c r="I338" s="40">
        <f t="shared" si="45"/>
        <v>0.37899543378995432</v>
      </c>
      <c r="J338" s="39">
        <f t="shared" si="46"/>
        <v>3320</v>
      </c>
      <c r="K338" s="40">
        <f t="shared" si="47"/>
        <v>0.37899543378995432</v>
      </c>
      <c r="L338" s="39">
        <f t="shared" si="44"/>
        <v>0.27632318473066897</v>
      </c>
      <c r="M338" s="39">
        <f t="shared" si="48"/>
        <v>0.28470000000000001</v>
      </c>
      <c r="N338" s="39">
        <f t="shared" si="49"/>
        <v>0.27632318473066897</v>
      </c>
      <c r="O338" s="39">
        <f t="shared" si="50"/>
        <v>0.28470000000000001</v>
      </c>
      <c r="P338" s="39">
        <f t="shared" si="51"/>
        <v>0.27632318473066897</v>
      </c>
    </row>
    <row r="339" spans="7:16" x14ac:dyDescent="0.25">
      <c r="G339" s="17"/>
      <c r="H339" s="39">
        <v>3330</v>
      </c>
      <c r="I339" s="40">
        <f t="shared" si="45"/>
        <v>0.38013698630136988</v>
      </c>
      <c r="J339" s="39">
        <f t="shared" si="46"/>
        <v>3330</v>
      </c>
      <c r="K339" s="40">
        <f t="shared" si="47"/>
        <v>0.38013698630136988</v>
      </c>
      <c r="L339" s="39">
        <f t="shared" si="44"/>
        <v>0.27559732986568841</v>
      </c>
      <c r="M339" s="39">
        <f t="shared" si="48"/>
        <v>0.28470000000000001</v>
      </c>
      <c r="N339" s="39">
        <f t="shared" si="49"/>
        <v>0.27559732986568841</v>
      </c>
      <c r="O339" s="39">
        <f t="shared" si="50"/>
        <v>0.28470000000000001</v>
      </c>
      <c r="P339" s="39">
        <f t="shared" si="51"/>
        <v>0.27559732986568841</v>
      </c>
    </row>
    <row r="340" spans="7:16" x14ac:dyDescent="0.25">
      <c r="G340" s="17"/>
      <c r="H340" s="39">
        <v>3340</v>
      </c>
      <c r="I340" s="40">
        <f t="shared" si="45"/>
        <v>0.38127853881278539</v>
      </c>
      <c r="J340" s="39">
        <f t="shared" si="46"/>
        <v>3340</v>
      </c>
      <c r="K340" s="40">
        <f t="shared" si="47"/>
        <v>0.38127853881278539</v>
      </c>
      <c r="L340" s="39">
        <f t="shared" si="44"/>
        <v>0.27487292671285968</v>
      </c>
      <c r="M340" s="39">
        <f t="shared" si="48"/>
        <v>0.28470000000000001</v>
      </c>
      <c r="N340" s="39">
        <f t="shared" si="49"/>
        <v>0.27487292671285968</v>
      </c>
      <c r="O340" s="39">
        <f t="shared" si="50"/>
        <v>0.28470000000000001</v>
      </c>
      <c r="P340" s="39">
        <f t="shared" si="51"/>
        <v>0.27487292671285968</v>
      </c>
    </row>
    <row r="341" spans="7:16" x14ac:dyDescent="0.25">
      <c r="G341" s="17"/>
      <c r="H341" s="39">
        <v>3350</v>
      </c>
      <c r="I341" s="40">
        <f t="shared" si="45"/>
        <v>0.38242009132420091</v>
      </c>
      <c r="J341" s="39">
        <f t="shared" si="46"/>
        <v>3350</v>
      </c>
      <c r="K341" s="40">
        <f t="shared" si="47"/>
        <v>0.38242009132420091</v>
      </c>
      <c r="L341" s="39">
        <f t="shared" si="44"/>
        <v>0.27414996803531355</v>
      </c>
      <c r="M341" s="39">
        <f t="shared" si="48"/>
        <v>0.28470000000000001</v>
      </c>
      <c r="N341" s="39">
        <f t="shared" si="49"/>
        <v>0.27414996803531355</v>
      </c>
      <c r="O341" s="39">
        <f t="shared" si="50"/>
        <v>0.28470000000000001</v>
      </c>
      <c r="P341" s="39">
        <f t="shared" si="51"/>
        <v>0.27414996803531355</v>
      </c>
    </row>
    <row r="342" spans="7:16" x14ac:dyDescent="0.25">
      <c r="G342" s="17"/>
      <c r="H342" s="39">
        <v>3360</v>
      </c>
      <c r="I342" s="40">
        <f t="shared" si="45"/>
        <v>0.38356164383561642</v>
      </c>
      <c r="J342" s="39">
        <f t="shared" si="46"/>
        <v>3360</v>
      </c>
      <c r="K342" s="40">
        <f t="shared" si="47"/>
        <v>0.38356164383561642</v>
      </c>
      <c r="L342" s="39">
        <f t="shared" si="44"/>
        <v>0.27342844665373023</v>
      </c>
      <c r="M342" s="39">
        <f t="shared" si="48"/>
        <v>0.28470000000000001</v>
      </c>
      <c r="N342" s="39">
        <f t="shared" si="49"/>
        <v>0.27342844665373023</v>
      </c>
      <c r="O342" s="39">
        <f t="shared" si="50"/>
        <v>0.28470000000000001</v>
      </c>
      <c r="P342" s="39">
        <f t="shared" si="51"/>
        <v>0.27342844665373023</v>
      </c>
    </row>
    <row r="343" spans="7:16" x14ac:dyDescent="0.25">
      <c r="G343" s="17"/>
      <c r="H343" s="39">
        <v>3370</v>
      </c>
      <c r="I343" s="40">
        <f t="shared" si="45"/>
        <v>0.38470319634703198</v>
      </c>
      <c r="J343" s="39">
        <f t="shared" si="46"/>
        <v>3370</v>
      </c>
      <c r="K343" s="40">
        <f t="shared" si="47"/>
        <v>0.38470319634703198</v>
      </c>
      <c r="L343" s="39">
        <f t="shared" si="44"/>
        <v>0.2727083554457127</v>
      </c>
      <c r="M343" s="39">
        <f t="shared" si="48"/>
        <v>0.28470000000000001</v>
      </c>
      <c r="N343" s="39">
        <f t="shared" si="49"/>
        <v>0.2727083554457127</v>
      </c>
      <c r="O343" s="39">
        <f t="shared" si="50"/>
        <v>0.28470000000000001</v>
      </c>
      <c r="P343" s="39">
        <f t="shared" si="51"/>
        <v>0.2727083554457127</v>
      </c>
    </row>
    <row r="344" spans="7:16" x14ac:dyDescent="0.25">
      <c r="G344" s="17"/>
      <c r="H344" s="39">
        <v>3380</v>
      </c>
      <c r="I344" s="40">
        <f t="shared" si="45"/>
        <v>0.38584474885844749</v>
      </c>
      <c r="J344" s="39">
        <f t="shared" si="46"/>
        <v>3380</v>
      </c>
      <c r="K344" s="40">
        <f t="shared" si="47"/>
        <v>0.38584474885844749</v>
      </c>
      <c r="L344" s="39">
        <f t="shared" si="44"/>
        <v>0.2719896873451676</v>
      </c>
      <c r="M344" s="39">
        <f t="shared" si="48"/>
        <v>0.28470000000000001</v>
      </c>
      <c r="N344" s="39">
        <f t="shared" si="49"/>
        <v>0.2719896873451676</v>
      </c>
      <c r="O344" s="39">
        <f t="shared" si="50"/>
        <v>0.28470000000000001</v>
      </c>
      <c r="P344" s="39">
        <f t="shared" si="51"/>
        <v>0.2719896873451676</v>
      </c>
    </row>
    <row r="345" spans="7:16" x14ac:dyDescent="0.25">
      <c r="G345" s="17"/>
      <c r="H345" s="39">
        <v>3390</v>
      </c>
      <c r="I345" s="40">
        <f t="shared" si="45"/>
        <v>0.38698630136986301</v>
      </c>
      <c r="J345" s="39">
        <f t="shared" si="46"/>
        <v>3390</v>
      </c>
      <c r="K345" s="40">
        <f t="shared" si="47"/>
        <v>0.38698630136986301</v>
      </c>
      <c r="L345" s="39">
        <f t="shared" si="44"/>
        <v>0.27127243534169498</v>
      </c>
      <c r="M345" s="39">
        <f t="shared" si="48"/>
        <v>0.28470000000000001</v>
      </c>
      <c r="N345" s="39">
        <f t="shared" si="49"/>
        <v>0.27127243534169498</v>
      </c>
      <c r="O345" s="39">
        <f t="shared" si="50"/>
        <v>0.28470000000000001</v>
      </c>
      <c r="P345" s="39">
        <f t="shared" si="51"/>
        <v>0.27127243534169498</v>
      </c>
    </row>
    <row r="346" spans="7:16" x14ac:dyDescent="0.25">
      <c r="G346" s="17"/>
      <c r="H346" s="39">
        <v>3400</v>
      </c>
      <c r="I346" s="40">
        <f t="shared" si="45"/>
        <v>0.38812785388127852</v>
      </c>
      <c r="J346" s="39">
        <f t="shared" si="46"/>
        <v>3400</v>
      </c>
      <c r="K346" s="40">
        <f t="shared" si="47"/>
        <v>0.38812785388127852</v>
      </c>
      <c r="L346" s="39">
        <f t="shared" si="44"/>
        <v>0.27055659247998698</v>
      </c>
      <c r="M346" s="39">
        <f t="shared" si="48"/>
        <v>0.28470000000000001</v>
      </c>
      <c r="N346" s="39">
        <f t="shared" si="49"/>
        <v>0.27055659247998698</v>
      </c>
      <c r="O346" s="39">
        <f t="shared" si="50"/>
        <v>0.28470000000000001</v>
      </c>
      <c r="P346" s="39">
        <f t="shared" si="51"/>
        <v>0.27055659247998698</v>
      </c>
    </row>
    <row r="347" spans="7:16" x14ac:dyDescent="0.25">
      <c r="G347" s="17"/>
      <c r="H347" s="39">
        <v>3410</v>
      </c>
      <c r="I347" s="40">
        <f t="shared" si="45"/>
        <v>0.38926940639269408</v>
      </c>
      <c r="J347" s="39">
        <f t="shared" si="46"/>
        <v>3410</v>
      </c>
      <c r="K347" s="40">
        <f t="shared" si="47"/>
        <v>0.38926940639269408</v>
      </c>
      <c r="L347" s="39">
        <f t="shared" si="44"/>
        <v>0.26984215185923355</v>
      </c>
      <c r="M347" s="39">
        <f t="shared" si="48"/>
        <v>0.28470000000000001</v>
      </c>
      <c r="N347" s="39">
        <f t="shared" si="49"/>
        <v>0.26984215185923355</v>
      </c>
      <c r="O347" s="39">
        <f t="shared" si="50"/>
        <v>0.28470000000000001</v>
      </c>
      <c r="P347" s="39">
        <f t="shared" si="51"/>
        <v>0.26984215185923355</v>
      </c>
    </row>
    <row r="348" spans="7:16" x14ac:dyDescent="0.25">
      <c r="G348" s="17"/>
      <c r="H348" s="39">
        <v>3420</v>
      </c>
      <c r="I348" s="40">
        <f t="shared" si="45"/>
        <v>0.3904109589041096</v>
      </c>
      <c r="J348" s="39">
        <f t="shared" si="46"/>
        <v>3420</v>
      </c>
      <c r="K348" s="40">
        <f t="shared" si="47"/>
        <v>0.3904109589041096</v>
      </c>
      <c r="L348" s="39">
        <f t="shared" si="44"/>
        <v>0.26912910663253764</v>
      </c>
      <c r="M348" s="39">
        <f t="shared" si="48"/>
        <v>0.28470000000000001</v>
      </c>
      <c r="N348" s="39">
        <f t="shared" si="49"/>
        <v>0.26912910663253764</v>
      </c>
      <c r="O348" s="39">
        <f t="shared" si="50"/>
        <v>0.28470000000000001</v>
      </c>
      <c r="P348" s="39">
        <f t="shared" si="51"/>
        <v>0.26912910663253764</v>
      </c>
    </row>
    <row r="349" spans="7:16" x14ac:dyDescent="0.25">
      <c r="G349" s="17"/>
      <c r="H349" s="39">
        <v>3430</v>
      </c>
      <c r="I349" s="40">
        <f t="shared" si="45"/>
        <v>0.39155251141552511</v>
      </c>
      <c r="J349" s="39">
        <f t="shared" si="46"/>
        <v>3430</v>
      </c>
      <c r="K349" s="40">
        <f t="shared" si="47"/>
        <v>0.39155251141552511</v>
      </c>
      <c r="L349" s="39">
        <f t="shared" si="44"/>
        <v>0.26841745000633743</v>
      </c>
      <c r="M349" s="39">
        <f t="shared" si="48"/>
        <v>0.28470000000000001</v>
      </c>
      <c r="N349" s="39">
        <f t="shared" si="49"/>
        <v>0.26841745000633743</v>
      </c>
      <c r="O349" s="39">
        <f t="shared" si="50"/>
        <v>0.28470000000000001</v>
      </c>
      <c r="P349" s="39">
        <f t="shared" si="51"/>
        <v>0.26841745000633743</v>
      </c>
    </row>
    <row r="350" spans="7:16" x14ac:dyDescent="0.25">
      <c r="G350" s="17"/>
      <c r="H350" s="39">
        <v>3440</v>
      </c>
      <c r="I350" s="40">
        <f t="shared" si="45"/>
        <v>0.39269406392694062</v>
      </c>
      <c r="J350" s="39">
        <f t="shared" si="46"/>
        <v>3440</v>
      </c>
      <c r="K350" s="40">
        <f t="shared" si="47"/>
        <v>0.39269406392694062</v>
      </c>
      <c r="L350" s="39">
        <f t="shared" si="44"/>
        <v>0.26770717523983689</v>
      </c>
      <c r="M350" s="39">
        <f t="shared" si="48"/>
        <v>0.28470000000000001</v>
      </c>
      <c r="N350" s="39">
        <f t="shared" si="49"/>
        <v>0.26770717523983689</v>
      </c>
      <c r="O350" s="39">
        <f t="shared" si="50"/>
        <v>0.28470000000000001</v>
      </c>
      <c r="P350" s="39">
        <f t="shared" si="51"/>
        <v>0.26770717523983689</v>
      </c>
    </row>
    <row r="351" spans="7:16" x14ac:dyDescent="0.25">
      <c r="G351" s="17"/>
      <c r="H351" s="39">
        <v>3450</v>
      </c>
      <c r="I351" s="40">
        <f t="shared" si="45"/>
        <v>0.39383561643835618</v>
      </c>
      <c r="J351" s="39">
        <f t="shared" si="46"/>
        <v>3450</v>
      </c>
      <c r="K351" s="40">
        <f t="shared" si="47"/>
        <v>0.39383561643835618</v>
      </c>
      <c r="L351" s="39">
        <f t="shared" si="44"/>
        <v>0.26699827564444356</v>
      </c>
      <c r="M351" s="39">
        <f t="shared" si="48"/>
        <v>0.28470000000000001</v>
      </c>
      <c r="N351" s="39">
        <f t="shared" si="49"/>
        <v>0.26699827564444356</v>
      </c>
      <c r="O351" s="39">
        <f t="shared" si="50"/>
        <v>0.28470000000000001</v>
      </c>
      <c r="P351" s="39">
        <f t="shared" si="51"/>
        <v>0.26699827564444356</v>
      </c>
    </row>
    <row r="352" spans="7:16" x14ac:dyDescent="0.25">
      <c r="G352" s="17"/>
      <c r="H352" s="39">
        <v>3460</v>
      </c>
      <c r="I352" s="40">
        <f t="shared" si="45"/>
        <v>0.3949771689497717</v>
      </c>
      <c r="J352" s="39">
        <f t="shared" si="46"/>
        <v>3460</v>
      </c>
      <c r="K352" s="40">
        <f t="shared" si="47"/>
        <v>0.3949771689497717</v>
      </c>
      <c r="L352" s="39">
        <f t="shared" si="44"/>
        <v>0.26629074458321489</v>
      </c>
      <c r="M352" s="39">
        <f t="shared" si="48"/>
        <v>0.28470000000000001</v>
      </c>
      <c r="N352" s="39">
        <f t="shared" si="49"/>
        <v>0.26629074458321489</v>
      </c>
      <c r="O352" s="39">
        <f t="shared" si="50"/>
        <v>0.28470000000000001</v>
      </c>
      <c r="P352" s="39">
        <f t="shared" si="51"/>
        <v>0.26629074458321489</v>
      </c>
    </row>
    <row r="353" spans="7:16" x14ac:dyDescent="0.25">
      <c r="G353" s="17"/>
      <c r="H353" s="39">
        <v>3470</v>
      </c>
      <c r="I353" s="40">
        <f t="shared" si="45"/>
        <v>0.39611872146118721</v>
      </c>
      <c r="J353" s="39">
        <f t="shared" si="46"/>
        <v>3470</v>
      </c>
      <c r="K353" s="40">
        <f t="shared" si="47"/>
        <v>0.39611872146118721</v>
      </c>
      <c r="L353" s="39">
        <f t="shared" si="44"/>
        <v>0.26558457547031089</v>
      </c>
      <c r="M353" s="39">
        <f t="shared" si="48"/>
        <v>0.28470000000000001</v>
      </c>
      <c r="N353" s="39">
        <f t="shared" si="49"/>
        <v>0.26558457547031089</v>
      </c>
      <c r="O353" s="39">
        <f t="shared" si="50"/>
        <v>0.28470000000000001</v>
      </c>
      <c r="P353" s="39">
        <f t="shared" si="51"/>
        <v>0.26558457547031089</v>
      </c>
    </row>
    <row r="354" spans="7:16" x14ac:dyDescent="0.25">
      <c r="G354" s="17"/>
      <c r="H354" s="39">
        <v>3480</v>
      </c>
      <c r="I354" s="40">
        <f t="shared" si="45"/>
        <v>0.39726027397260272</v>
      </c>
      <c r="J354" s="39">
        <f t="shared" si="46"/>
        <v>3480</v>
      </c>
      <c r="K354" s="40">
        <f t="shared" si="47"/>
        <v>0.39726027397260272</v>
      </c>
      <c r="L354" s="39">
        <f t="shared" si="44"/>
        <v>0.2648797617704548</v>
      </c>
      <c r="M354" s="39">
        <f t="shared" si="48"/>
        <v>0.28470000000000001</v>
      </c>
      <c r="N354" s="39">
        <f t="shared" si="49"/>
        <v>0.2648797617704548</v>
      </c>
      <c r="O354" s="39">
        <f t="shared" si="50"/>
        <v>0.28470000000000001</v>
      </c>
      <c r="P354" s="39">
        <f t="shared" si="51"/>
        <v>0.2648797617704548</v>
      </c>
    </row>
    <row r="355" spans="7:16" x14ac:dyDescent="0.25">
      <c r="G355" s="17"/>
      <c r="H355" s="39">
        <v>3490</v>
      </c>
      <c r="I355" s="40">
        <f t="shared" si="45"/>
        <v>0.39840182648401828</v>
      </c>
      <c r="J355" s="39">
        <f t="shared" si="46"/>
        <v>3490</v>
      </c>
      <c r="K355" s="40">
        <f t="shared" si="47"/>
        <v>0.39840182648401828</v>
      </c>
      <c r="L355" s="39">
        <f t="shared" si="44"/>
        <v>0.26417629699840062</v>
      </c>
      <c r="M355" s="39">
        <f t="shared" si="48"/>
        <v>0.28470000000000001</v>
      </c>
      <c r="N355" s="39">
        <f t="shared" si="49"/>
        <v>0.26417629699840062</v>
      </c>
      <c r="O355" s="39">
        <f t="shared" si="50"/>
        <v>0.28470000000000001</v>
      </c>
      <c r="P355" s="39">
        <f t="shared" si="51"/>
        <v>0.26417629699840062</v>
      </c>
    </row>
    <row r="356" spans="7:16" x14ac:dyDescent="0.25">
      <c r="G356" s="17"/>
      <c r="H356" s="39">
        <v>3500</v>
      </c>
      <c r="I356" s="40">
        <f t="shared" si="45"/>
        <v>0.3995433789954338</v>
      </c>
      <c r="J356" s="39">
        <f t="shared" si="46"/>
        <v>3500</v>
      </c>
      <c r="K356" s="40">
        <f t="shared" si="47"/>
        <v>0.3995433789954338</v>
      </c>
      <c r="L356" s="39">
        <f t="shared" si="44"/>
        <v>0.26347417471840884</v>
      </c>
      <c r="M356" s="39">
        <f t="shared" si="48"/>
        <v>0.28470000000000001</v>
      </c>
      <c r="N356" s="39">
        <f t="shared" si="49"/>
        <v>0.26347417471840884</v>
      </c>
      <c r="O356" s="39">
        <f t="shared" si="50"/>
        <v>0.28470000000000001</v>
      </c>
      <c r="P356" s="39">
        <f t="shared" si="51"/>
        <v>0.26347417471840884</v>
      </c>
    </row>
    <row r="357" spans="7:16" x14ac:dyDescent="0.25">
      <c r="G357" s="17"/>
      <c r="H357" s="39">
        <v>3510</v>
      </c>
      <c r="I357" s="40">
        <f t="shared" si="45"/>
        <v>0.40068493150684931</v>
      </c>
      <c r="J357" s="39">
        <f t="shared" si="46"/>
        <v>3510</v>
      </c>
      <c r="K357" s="40">
        <f t="shared" si="47"/>
        <v>0.40068493150684931</v>
      </c>
      <c r="L357" s="39">
        <f t="shared" si="44"/>
        <v>0.26277338854372689</v>
      </c>
      <c r="M357" s="39">
        <f t="shared" si="48"/>
        <v>0.28470000000000001</v>
      </c>
      <c r="N357" s="39">
        <f t="shared" si="49"/>
        <v>0.26277338854372689</v>
      </c>
      <c r="O357" s="39">
        <f t="shared" si="50"/>
        <v>0.28470000000000001</v>
      </c>
      <c r="P357" s="39">
        <f t="shared" si="51"/>
        <v>0.26277338854372689</v>
      </c>
    </row>
    <row r="358" spans="7:16" x14ac:dyDescent="0.25">
      <c r="G358" s="17"/>
      <c r="H358" s="39">
        <v>3520</v>
      </c>
      <c r="I358" s="40">
        <f t="shared" si="45"/>
        <v>0.40182648401826482</v>
      </c>
      <c r="J358" s="39">
        <f t="shared" si="46"/>
        <v>3520</v>
      </c>
      <c r="K358" s="40">
        <f t="shared" si="47"/>
        <v>0.40182648401826482</v>
      </c>
      <c r="L358" s="39">
        <f t="shared" si="44"/>
        <v>0.26207393213607921</v>
      </c>
      <c r="M358" s="39">
        <f t="shared" si="48"/>
        <v>0.28470000000000001</v>
      </c>
      <c r="N358" s="39">
        <f t="shared" si="49"/>
        <v>0.26207393213607921</v>
      </c>
      <c r="O358" s="39">
        <f t="shared" si="50"/>
        <v>0.28470000000000001</v>
      </c>
      <c r="P358" s="39">
        <f t="shared" si="51"/>
        <v>0.26207393213607921</v>
      </c>
    </row>
    <row r="359" spans="7:16" x14ac:dyDescent="0.25">
      <c r="G359" s="17"/>
      <c r="H359" s="39">
        <v>3530</v>
      </c>
      <c r="I359" s="40">
        <f t="shared" si="45"/>
        <v>0.40296803652968038</v>
      </c>
      <c r="J359" s="39">
        <f t="shared" si="46"/>
        <v>3530</v>
      </c>
      <c r="K359" s="40">
        <f t="shared" si="47"/>
        <v>0.40296803652968038</v>
      </c>
      <c r="L359" s="39">
        <f t="shared" si="44"/>
        <v>0.26137579920516196</v>
      </c>
      <c r="M359" s="39">
        <f t="shared" si="48"/>
        <v>0.28470000000000001</v>
      </c>
      <c r="N359" s="39">
        <f t="shared" si="49"/>
        <v>0.26137579920516196</v>
      </c>
      <c r="O359" s="39">
        <f t="shared" si="50"/>
        <v>0.28470000000000001</v>
      </c>
      <c r="P359" s="39">
        <f t="shared" si="51"/>
        <v>0.26137579920516196</v>
      </c>
    </row>
    <row r="360" spans="7:16" x14ac:dyDescent="0.25">
      <c r="G360" s="17"/>
      <c r="H360" s="39">
        <v>3540</v>
      </c>
      <c r="I360" s="40">
        <f t="shared" si="45"/>
        <v>0.4041095890410959</v>
      </c>
      <c r="J360" s="39">
        <f t="shared" si="46"/>
        <v>3540</v>
      </c>
      <c r="K360" s="40">
        <f t="shared" si="47"/>
        <v>0.4041095890410959</v>
      </c>
      <c r="L360" s="39">
        <f t="shared" si="44"/>
        <v>0.26067898350814567</v>
      </c>
      <c r="M360" s="39">
        <f t="shared" si="48"/>
        <v>0.28470000000000001</v>
      </c>
      <c r="N360" s="39">
        <f t="shared" si="49"/>
        <v>0.26067898350814567</v>
      </c>
      <c r="O360" s="39">
        <f t="shared" si="50"/>
        <v>0.28470000000000001</v>
      </c>
      <c r="P360" s="39">
        <f t="shared" si="51"/>
        <v>0.26067898350814567</v>
      </c>
    </row>
    <row r="361" spans="7:16" x14ac:dyDescent="0.25">
      <c r="G361" s="17"/>
      <c r="H361" s="39">
        <v>3550</v>
      </c>
      <c r="I361" s="40">
        <f t="shared" si="45"/>
        <v>0.40525114155251141</v>
      </c>
      <c r="J361" s="39">
        <f t="shared" si="46"/>
        <v>3550</v>
      </c>
      <c r="K361" s="40">
        <f t="shared" si="47"/>
        <v>0.40525114155251141</v>
      </c>
      <c r="L361" s="39">
        <f t="shared" si="44"/>
        <v>0.25998347884918349</v>
      </c>
      <c r="M361" s="39">
        <f t="shared" si="48"/>
        <v>0.28470000000000001</v>
      </c>
      <c r="N361" s="39">
        <f t="shared" si="49"/>
        <v>0.25998347884918349</v>
      </c>
      <c r="O361" s="39">
        <f t="shared" si="50"/>
        <v>0.28470000000000001</v>
      </c>
      <c r="P361" s="39">
        <f t="shared" si="51"/>
        <v>0.25998347884918349</v>
      </c>
    </row>
    <row r="362" spans="7:16" x14ac:dyDescent="0.25">
      <c r="G362" s="17"/>
      <c r="H362" s="39">
        <v>3560</v>
      </c>
      <c r="I362" s="40">
        <f t="shared" si="45"/>
        <v>0.40639269406392692</v>
      </c>
      <c r="J362" s="39">
        <f t="shared" si="46"/>
        <v>3560</v>
      </c>
      <c r="K362" s="40">
        <f t="shared" si="47"/>
        <v>0.40639269406392692</v>
      </c>
      <c r="L362" s="39">
        <f t="shared" si="44"/>
        <v>0.25928927907892674</v>
      </c>
      <c r="M362" s="39">
        <f t="shared" si="48"/>
        <v>0.28470000000000001</v>
      </c>
      <c r="N362" s="39">
        <f t="shared" si="49"/>
        <v>0.25928927907892674</v>
      </c>
      <c r="O362" s="39">
        <f t="shared" si="50"/>
        <v>0.28470000000000001</v>
      </c>
      <c r="P362" s="39">
        <f t="shared" si="51"/>
        <v>0.25928927907892674</v>
      </c>
    </row>
    <row r="363" spans="7:16" x14ac:dyDescent="0.25">
      <c r="G363" s="17"/>
      <c r="H363" s="39">
        <v>3570</v>
      </c>
      <c r="I363" s="40">
        <f t="shared" si="45"/>
        <v>0.40753424657534248</v>
      </c>
      <c r="J363" s="39">
        <f t="shared" si="46"/>
        <v>3570</v>
      </c>
      <c r="K363" s="40">
        <f t="shared" si="47"/>
        <v>0.40753424657534248</v>
      </c>
      <c r="L363" s="39">
        <f t="shared" si="44"/>
        <v>0.25859637809404634</v>
      </c>
      <c r="M363" s="39">
        <f t="shared" si="48"/>
        <v>0.28470000000000001</v>
      </c>
      <c r="N363" s="39">
        <f t="shared" si="49"/>
        <v>0.25859637809404634</v>
      </c>
      <c r="O363" s="39">
        <f t="shared" si="50"/>
        <v>0.28470000000000001</v>
      </c>
      <c r="P363" s="39">
        <f t="shared" si="51"/>
        <v>0.25859637809404634</v>
      </c>
    </row>
    <row r="364" spans="7:16" x14ac:dyDescent="0.25">
      <c r="G364" s="17"/>
      <c r="H364" s="39">
        <v>3580</v>
      </c>
      <c r="I364" s="40">
        <f t="shared" si="45"/>
        <v>0.408675799086758</v>
      </c>
      <c r="J364" s="39">
        <f t="shared" si="46"/>
        <v>3580</v>
      </c>
      <c r="K364" s="40">
        <f t="shared" si="47"/>
        <v>0.408675799086758</v>
      </c>
      <c r="L364" s="39">
        <f t="shared" si="44"/>
        <v>0.25790476983676058</v>
      </c>
      <c r="M364" s="39">
        <f t="shared" si="48"/>
        <v>0.28470000000000001</v>
      </c>
      <c r="N364" s="39">
        <f t="shared" si="49"/>
        <v>0.25790476983676058</v>
      </c>
      <c r="O364" s="39">
        <f t="shared" si="50"/>
        <v>0.28470000000000001</v>
      </c>
      <c r="P364" s="39">
        <f t="shared" si="51"/>
        <v>0.25790476983676058</v>
      </c>
    </row>
    <row r="365" spans="7:16" x14ac:dyDescent="0.25">
      <c r="G365" s="17"/>
      <c r="H365" s="39">
        <v>3590</v>
      </c>
      <c r="I365" s="40">
        <f t="shared" si="45"/>
        <v>0.40981735159817351</v>
      </c>
      <c r="J365" s="39">
        <f t="shared" si="46"/>
        <v>3590</v>
      </c>
      <c r="K365" s="40">
        <f t="shared" si="47"/>
        <v>0.40981735159817351</v>
      </c>
      <c r="L365" s="39">
        <f t="shared" si="44"/>
        <v>0.25721444829436912</v>
      </c>
      <c r="M365" s="39">
        <f t="shared" si="48"/>
        <v>0.28470000000000001</v>
      </c>
      <c r="N365" s="39">
        <f t="shared" si="49"/>
        <v>0.25721444829436912</v>
      </c>
      <c r="O365" s="39">
        <f t="shared" si="50"/>
        <v>0.28470000000000001</v>
      </c>
      <c r="P365" s="39">
        <f t="shared" si="51"/>
        <v>0.25721444829436912</v>
      </c>
    </row>
    <row r="366" spans="7:16" x14ac:dyDescent="0.25">
      <c r="G366" s="17"/>
      <c r="H366" s="39">
        <v>3600</v>
      </c>
      <c r="I366" s="40">
        <f t="shared" si="45"/>
        <v>0.41095890410958902</v>
      </c>
      <c r="J366" s="39">
        <f t="shared" si="46"/>
        <v>3600</v>
      </c>
      <c r="K366" s="40">
        <f t="shared" si="47"/>
        <v>0.41095890410958902</v>
      </c>
      <c r="L366" s="39">
        <f t="shared" si="44"/>
        <v>0.25652540749879282</v>
      </c>
      <c r="M366" s="39">
        <f t="shared" si="48"/>
        <v>0.28470000000000001</v>
      </c>
      <c r="N366" s="39">
        <f t="shared" si="49"/>
        <v>0.25652540749879282</v>
      </c>
      <c r="O366" s="39">
        <f t="shared" si="50"/>
        <v>0.28470000000000001</v>
      </c>
      <c r="P366" s="39">
        <f t="shared" si="51"/>
        <v>0.25652540749879282</v>
      </c>
    </row>
    <row r="367" spans="7:16" x14ac:dyDescent="0.25">
      <c r="G367" s="17"/>
      <c r="H367" s="39">
        <v>3610</v>
      </c>
      <c r="I367" s="40">
        <f t="shared" si="45"/>
        <v>0.41210045662100458</v>
      </c>
      <c r="J367" s="39">
        <f t="shared" si="46"/>
        <v>3610</v>
      </c>
      <c r="K367" s="40">
        <f t="shared" si="47"/>
        <v>0.41210045662100458</v>
      </c>
      <c r="L367" s="39">
        <f t="shared" si="44"/>
        <v>0.25583764152611987</v>
      </c>
      <c r="M367" s="39">
        <f t="shared" si="48"/>
        <v>0.28470000000000001</v>
      </c>
      <c r="N367" s="39">
        <f t="shared" si="49"/>
        <v>0.25583764152611987</v>
      </c>
      <c r="O367" s="39">
        <f t="shared" si="50"/>
        <v>0.28470000000000001</v>
      </c>
      <c r="P367" s="39">
        <f t="shared" si="51"/>
        <v>0.25583764152611987</v>
      </c>
    </row>
    <row r="368" spans="7:16" x14ac:dyDescent="0.25">
      <c r="G368" s="17"/>
      <c r="H368" s="39">
        <v>3620</v>
      </c>
      <c r="I368" s="40">
        <f t="shared" si="45"/>
        <v>0.4132420091324201</v>
      </c>
      <c r="J368" s="39">
        <f t="shared" si="46"/>
        <v>3620</v>
      </c>
      <c r="K368" s="40">
        <f t="shared" si="47"/>
        <v>0.4132420091324201</v>
      </c>
      <c r="L368" s="39">
        <f t="shared" si="44"/>
        <v>0.25515114449615739</v>
      </c>
      <c r="M368" s="39">
        <f t="shared" si="48"/>
        <v>0.28470000000000001</v>
      </c>
      <c r="N368" s="39">
        <f t="shared" si="49"/>
        <v>0.25515114449615739</v>
      </c>
      <c r="O368" s="39">
        <f t="shared" si="50"/>
        <v>0.28470000000000001</v>
      </c>
      <c r="P368" s="39">
        <f t="shared" si="51"/>
        <v>0.25515114449615739</v>
      </c>
    </row>
    <row r="369" spans="7:16" x14ac:dyDescent="0.25">
      <c r="G369" s="17"/>
      <c r="H369" s="39">
        <v>3630</v>
      </c>
      <c r="I369" s="40">
        <f t="shared" si="45"/>
        <v>0.41438356164383561</v>
      </c>
      <c r="J369" s="39">
        <f t="shared" si="46"/>
        <v>3630</v>
      </c>
      <c r="K369" s="40">
        <f t="shared" si="47"/>
        <v>0.41438356164383561</v>
      </c>
      <c r="L369" s="39">
        <f t="shared" si="44"/>
        <v>0.2544659105719892</v>
      </c>
      <c r="M369" s="39">
        <f t="shared" si="48"/>
        <v>0.28470000000000001</v>
      </c>
      <c r="N369" s="39">
        <f t="shared" si="49"/>
        <v>0.2544659105719892</v>
      </c>
      <c r="O369" s="39">
        <f t="shared" si="50"/>
        <v>0.28470000000000001</v>
      </c>
      <c r="P369" s="39">
        <f t="shared" si="51"/>
        <v>0.2544659105719892</v>
      </c>
    </row>
    <row r="370" spans="7:16" x14ac:dyDescent="0.25">
      <c r="G370" s="17"/>
      <c r="H370" s="39">
        <v>3640</v>
      </c>
      <c r="I370" s="40">
        <f t="shared" si="45"/>
        <v>0.41552511415525112</v>
      </c>
      <c r="J370" s="39">
        <f t="shared" si="46"/>
        <v>3640</v>
      </c>
      <c r="K370" s="40">
        <f t="shared" si="47"/>
        <v>0.41552511415525112</v>
      </c>
      <c r="L370" s="39">
        <f t="shared" si="44"/>
        <v>0.25378193395953907</v>
      </c>
      <c r="M370" s="39">
        <f t="shared" si="48"/>
        <v>0.28470000000000001</v>
      </c>
      <c r="N370" s="39">
        <f t="shared" si="49"/>
        <v>0.25378193395953907</v>
      </c>
      <c r="O370" s="39">
        <f t="shared" si="50"/>
        <v>0.28470000000000001</v>
      </c>
      <c r="P370" s="39">
        <f t="shared" si="51"/>
        <v>0.25378193395953907</v>
      </c>
    </row>
    <row r="371" spans="7:16" x14ac:dyDescent="0.25">
      <c r="G371" s="17"/>
      <c r="H371" s="39">
        <v>3650</v>
      </c>
      <c r="I371" s="40">
        <f t="shared" si="45"/>
        <v>0.41666666666666669</v>
      </c>
      <c r="J371" s="39">
        <f t="shared" si="46"/>
        <v>3650</v>
      </c>
      <c r="K371" s="40">
        <f t="shared" si="47"/>
        <v>0.41666666666666669</v>
      </c>
      <c r="L371" s="39">
        <f t="shared" si="44"/>
        <v>0.25309920890713922</v>
      </c>
      <c r="M371" s="39">
        <f t="shared" si="48"/>
        <v>0.28470000000000001</v>
      </c>
      <c r="N371" s="39">
        <f t="shared" si="49"/>
        <v>0.25309920890713922</v>
      </c>
      <c r="O371" s="39">
        <f t="shared" si="50"/>
        <v>0.28470000000000001</v>
      </c>
      <c r="P371" s="39">
        <f t="shared" si="51"/>
        <v>0.25309920890713922</v>
      </c>
    </row>
    <row r="372" spans="7:16" x14ac:dyDescent="0.25">
      <c r="G372" s="17"/>
      <c r="H372" s="39">
        <v>3660</v>
      </c>
      <c r="I372" s="40">
        <f t="shared" si="45"/>
        <v>0.4178082191780822</v>
      </c>
      <c r="J372" s="39">
        <f t="shared" si="46"/>
        <v>3660</v>
      </c>
      <c r="K372" s="40">
        <f t="shared" si="47"/>
        <v>0.4178082191780822</v>
      </c>
      <c r="L372" s="39">
        <f t="shared" si="44"/>
        <v>0.25241772970510534</v>
      </c>
      <c r="M372" s="39">
        <f t="shared" si="48"/>
        <v>0.28470000000000001</v>
      </c>
      <c r="N372" s="39">
        <f t="shared" si="49"/>
        <v>0.25241772970510534</v>
      </c>
      <c r="O372" s="39">
        <f t="shared" si="50"/>
        <v>0.28470000000000001</v>
      </c>
      <c r="P372" s="39">
        <f t="shared" si="51"/>
        <v>0.25241772970510534</v>
      </c>
    </row>
    <row r="373" spans="7:16" x14ac:dyDescent="0.25">
      <c r="G373" s="17"/>
      <c r="H373" s="39">
        <v>3670</v>
      </c>
      <c r="I373" s="40">
        <f t="shared" si="45"/>
        <v>0.41894977168949771</v>
      </c>
      <c r="J373" s="39">
        <f t="shared" si="46"/>
        <v>3670</v>
      </c>
      <c r="K373" s="40">
        <f t="shared" si="47"/>
        <v>0.41894977168949771</v>
      </c>
      <c r="L373" s="39">
        <f t="shared" si="44"/>
        <v>0.25173749068531592</v>
      </c>
      <c r="M373" s="39">
        <f t="shared" si="48"/>
        <v>0.28470000000000001</v>
      </c>
      <c r="N373" s="39">
        <f t="shared" si="49"/>
        <v>0.25173749068531592</v>
      </c>
      <c r="O373" s="39">
        <f t="shared" si="50"/>
        <v>0.28470000000000001</v>
      </c>
      <c r="P373" s="39">
        <f t="shared" si="51"/>
        <v>0.25173749068531592</v>
      </c>
    </row>
    <row r="374" spans="7:16" x14ac:dyDescent="0.25">
      <c r="G374" s="17"/>
      <c r="H374" s="39">
        <v>3680</v>
      </c>
      <c r="I374" s="40">
        <f t="shared" si="45"/>
        <v>0.42009132420091322</v>
      </c>
      <c r="J374" s="39">
        <f t="shared" si="46"/>
        <v>3680</v>
      </c>
      <c r="K374" s="40">
        <f t="shared" si="47"/>
        <v>0.42009132420091322</v>
      </c>
      <c r="L374" s="39">
        <f t="shared" si="44"/>
        <v>0.25105848622079718</v>
      </c>
      <c r="M374" s="39">
        <f t="shared" si="48"/>
        <v>0.28470000000000001</v>
      </c>
      <c r="N374" s="39">
        <f t="shared" si="49"/>
        <v>0.25105848622079718</v>
      </c>
      <c r="O374" s="39">
        <f t="shared" si="50"/>
        <v>0.28470000000000001</v>
      </c>
      <c r="P374" s="39">
        <f t="shared" si="51"/>
        <v>0.25105848622079718</v>
      </c>
    </row>
    <row r="375" spans="7:16" x14ac:dyDescent="0.25">
      <c r="G375" s="17"/>
      <c r="H375" s="39">
        <v>3690</v>
      </c>
      <c r="I375" s="40">
        <f t="shared" si="45"/>
        <v>0.42123287671232879</v>
      </c>
      <c r="J375" s="39">
        <f t="shared" si="46"/>
        <v>3690</v>
      </c>
      <c r="K375" s="40">
        <f t="shared" si="47"/>
        <v>0.42123287671232879</v>
      </c>
      <c r="L375" s="39">
        <f t="shared" si="44"/>
        <v>0.25038071072531409</v>
      </c>
      <c r="M375" s="39">
        <f t="shared" si="48"/>
        <v>0.28470000000000001</v>
      </c>
      <c r="N375" s="39">
        <f t="shared" si="49"/>
        <v>0.25038071072531409</v>
      </c>
      <c r="O375" s="39">
        <f t="shared" si="50"/>
        <v>0.28470000000000001</v>
      </c>
      <c r="P375" s="39">
        <f t="shared" si="51"/>
        <v>0.25038071072531409</v>
      </c>
    </row>
    <row r="376" spans="7:16" x14ac:dyDescent="0.25">
      <c r="G376" s="17"/>
      <c r="H376" s="39">
        <v>3700</v>
      </c>
      <c r="I376" s="40">
        <f t="shared" si="45"/>
        <v>0.4223744292237443</v>
      </c>
      <c r="J376" s="39">
        <f t="shared" si="46"/>
        <v>3700</v>
      </c>
      <c r="K376" s="40">
        <f t="shared" si="47"/>
        <v>0.4223744292237443</v>
      </c>
      <c r="L376" s="39">
        <f t="shared" si="44"/>
        <v>0.24970415865296547</v>
      </c>
      <c r="M376" s="39">
        <f t="shared" si="48"/>
        <v>0.28470000000000001</v>
      </c>
      <c r="N376" s="39">
        <f t="shared" si="49"/>
        <v>0.24970415865296547</v>
      </c>
      <c r="O376" s="39">
        <f t="shared" si="50"/>
        <v>0.28470000000000001</v>
      </c>
      <c r="P376" s="39">
        <f t="shared" si="51"/>
        <v>0.24970415865296547</v>
      </c>
    </row>
    <row r="377" spans="7:16" x14ac:dyDescent="0.25">
      <c r="G377" s="17"/>
      <c r="H377" s="39">
        <v>3710</v>
      </c>
      <c r="I377" s="40">
        <f t="shared" si="45"/>
        <v>0.42351598173515981</v>
      </c>
      <c r="J377" s="39">
        <f t="shared" si="46"/>
        <v>3710</v>
      </c>
      <c r="K377" s="40">
        <f t="shared" si="47"/>
        <v>0.42351598173515981</v>
      </c>
      <c r="L377" s="39">
        <f t="shared" si="44"/>
        <v>0.24902882449778463</v>
      </c>
      <c r="M377" s="39">
        <f t="shared" si="48"/>
        <v>0.28470000000000001</v>
      </c>
      <c r="N377" s="39">
        <f t="shared" si="49"/>
        <v>0.24902882449778463</v>
      </c>
      <c r="O377" s="39">
        <f t="shared" si="50"/>
        <v>0.28470000000000001</v>
      </c>
      <c r="P377" s="39">
        <f t="shared" si="51"/>
        <v>0.24902882449778463</v>
      </c>
    </row>
    <row r="378" spans="7:16" x14ac:dyDescent="0.25">
      <c r="G378" s="17"/>
      <c r="H378" s="39">
        <v>3720</v>
      </c>
      <c r="I378" s="40">
        <f t="shared" si="45"/>
        <v>0.42465753424657532</v>
      </c>
      <c r="J378" s="39">
        <f t="shared" si="46"/>
        <v>3720</v>
      </c>
      <c r="K378" s="40">
        <f t="shared" si="47"/>
        <v>0.42465753424657532</v>
      </c>
      <c r="L378" s="39">
        <f t="shared" si="44"/>
        <v>0.24835470279334515</v>
      </c>
      <c r="M378" s="39">
        <f t="shared" si="48"/>
        <v>0.28470000000000001</v>
      </c>
      <c r="N378" s="39">
        <f t="shared" si="49"/>
        <v>0.24835470279334515</v>
      </c>
      <c r="O378" s="39">
        <f t="shared" si="50"/>
        <v>0.28470000000000001</v>
      </c>
      <c r="P378" s="39">
        <f t="shared" si="51"/>
        <v>0.24835470279334515</v>
      </c>
    </row>
    <row r="379" spans="7:16" x14ac:dyDescent="0.25">
      <c r="G379" s="17"/>
      <c r="H379" s="39">
        <v>3730</v>
      </c>
      <c r="I379" s="40">
        <f t="shared" si="45"/>
        <v>0.42579908675799089</v>
      </c>
      <c r="J379" s="39">
        <f t="shared" si="46"/>
        <v>3730</v>
      </c>
      <c r="K379" s="40">
        <f t="shared" si="47"/>
        <v>0.42579908675799089</v>
      </c>
      <c r="L379" s="39">
        <f t="shared" si="44"/>
        <v>0.24768178811237163</v>
      </c>
      <c r="M379" s="39">
        <f t="shared" si="48"/>
        <v>0.28470000000000001</v>
      </c>
      <c r="N379" s="39">
        <f t="shared" si="49"/>
        <v>0.24768178811237163</v>
      </c>
      <c r="O379" s="39">
        <f t="shared" si="50"/>
        <v>0.28470000000000001</v>
      </c>
      <c r="P379" s="39">
        <f t="shared" si="51"/>
        <v>0.24768178811237163</v>
      </c>
    </row>
    <row r="380" spans="7:16" x14ac:dyDescent="0.25">
      <c r="G380" s="17"/>
      <c r="H380" s="39">
        <v>3740</v>
      </c>
      <c r="I380" s="40">
        <f t="shared" si="45"/>
        <v>0.4269406392694064</v>
      </c>
      <c r="J380" s="39">
        <f t="shared" si="46"/>
        <v>3740</v>
      </c>
      <c r="K380" s="40">
        <f t="shared" si="47"/>
        <v>0.4269406392694064</v>
      </c>
      <c r="L380" s="39">
        <f t="shared" si="44"/>
        <v>0.24701007506635508</v>
      </c>
      <c r="M380" s="39">
        <f t="shared" si="48"/>
        <v>0.28470000000000001</v>
      </c>
      <c r="N380" s="39">
        <f t="shared" si="49"/>
        <v>0.24701007506635508</v>
      </c>
      <c r="O380" s="39">
        <f t="shared" si="50"/>
        <v>0.28470000000000001</v>
      </c>
      <c r="P380" s="39">
        <f t="shared" si="51"/>
        <v>0.24701007506635508</v>
      </c>
    </row>
    <row r="381" spans="7:16" x14ac:dyDescent="0.25">
      <c r="G381" s="17"/>
      <c r="H381" s="39">
        <v>3750</v>
      </c>
      <c r="I381" s="40">
        <f t="shared" si="45"/>
        <v>0.42808219178082191</v>
      </c>
      <c r="J381" s="39">
        <f t="shared" si="46"/>
        <v>3750</v>
      </c>
      <c r="K381" s="40">
        <f t="shared" si="47"/>
        <v>0.42808219178082191</v>
      </c>
      <c r="L381" s="39">
        <f t="shared" si="44"/>
        <v>0.24633955830517296</v>
      </c>
      <c r="M381" s="39">
        <f t="shared" si="48"/>
        <v>0.28470000000000001</v>
      </c>
      <c r="N381" s="39">
        <f t="shared" si="49"/>
        <v>0.24633955830517296</v>
      </c>
      <c r="O381" s="39">
        <f t="shared" si="50"/>
        <v>0.28470000000000001</v>
      </c>
      <c r="P381" s="39">
        <f t="shared" si="51"/>
        <v>0.24633955830517296</v>
      </c>
    </row>
    <row r="382" spans="7:16" x14ac:dyDescent="0.25">
      <c r="G382" s="17"/>
      <c r="H382" s="39">
        <v>3760</v>
      </c>
      <c r="I382" s="40">
        <f t="shared" si="45"/>
        <v>0.42922374429223742</v>
      </c>
      <c r="J382" s="39">
        <f t="shared" si="46"/>
        <v>3760</v>
      </c>
      <c r="K382" s="40">
        <f t="shared" si="47"/>
        <v>0.42922374429223742</v>
      </c>
      <c r="L382" s="39">
        <f t="shared" si="44"/>
        <v>0.24567023251671438</v>
      </c>
      <c r="M382" s="39">
        <f t="shared" si="48"/>
        <v>0.28470000000000001</v>
      </c>
      <c r="N382" s="39">
        <f t="shared" si="49"/>
        <v>0.24567023251671438</v>
      </c>
      <c r="O382" s="39">
        <f t="shared" si="50"/>
        <v>0.28470000000000001</v>
      </c>
      <c r="P382" s="39">
        <f t="shared" si="51"/>
        <v>0.24567023251671438</v>
      </c>
    </row>
    <row r="383" spans="7:16" x14ac:dyDescent="0.25">
      <c r="G383" s="17"/>
      <c r="H383" s="39">
        <v>3770</v>
      </c>
      <c r="I383" s="40">
        <f t="shared" si="45"/>
        <v>0.43036529680365299</v>
      </c>
      <c r="J383" s="39">
        <f t="shared" si="46"/>
        <v>3770</v>
      </c>
      <c r="K383" s="40">
        <f t="shared" si="47"/>
        <v>0.43036529680365299</v>
      </c>
      <c r="L383" s="39">
        <f t="shared" si="44"/>
        <v>0.24500209242650983</v>
      </c>
      <c r="M383" s="39">
        <f t="shared" si="48"/>
        <v>0.28470000000000001</v>
      </c>
      <c r="N383" s="39">
        <f t="shared" si="49"/>
        <v>0.24500209242650983</v>
      </c>
      <c r="O383" s="39">
        <f t="shared" si="50"/>
        <v>0.28470000000000001</v>
      </c>
      <c r="P383" s="39">
        <f t="shared" si="51"/>
        <v>0.24500209242650983</v>
      </c>
    </row>
    <row r="384" spans="7:16" x14ac:dyDescent="0.25">
      <c r="G384" s="17"/>
      <c r="H384" s="39">
        <v>3780</v>
      </c>
      <c r="I384" s="40">
        <f t="shared" si="45"/>
        <v>0.4315068493150685</v>
      </c>
      <c r="J384" s="39">
        <f t="shared" si="46"/>
        <v>3780</v>
      </c>
      <c r="K384" s="40">
        <f t="shared" si="47"/>
        <v>0.4315068493150685</v>
      </c>
      <c r="L384" s="39">
        <f t="shared" si="44"/>
        <v>0.2443351327973653</v>
      </c>
      <c r="M384" s="39">
        <f t="shared" si="48"/>
        <v>0.28470000000000001</v>
      </c>
      <c r="N384" s="39">
        <f t="shared" si="49"/>
        <v>0.2443351327973653</v>
      </c>
      <c r="O384" s="39">
        <f t="shared" si="50"/>
        <v>0.28470000000000001</v>
      </c>
      <c r="P384" s="39">
        <f t="shared" si="51"/>
        <v>0.2443351327973653</v>
      </c>
    </row>
    <row r="385" spans="7:16" x14ac:dyDescent="0.25">
      <c r="G385" s="17"/>
      <c r="H385" s="39">
        <v>3790</v>
      </c>
      <c r="I385" s="40">
        <f t="shared" si="45"/>
        <v>0.43264840182648401</v>
      </c>
      <c r="J385" s="39">
        <f t="shared" si="46"/>
        <v>3790</v>
      </c>
      <c r="K385" s="40">
        <f t="shared" si="47"/>
        <v>0.43264840182648401</v>
      </c>
      <c r="L385" s="39">
        <f t="shared" si="44"/>
        <v>0.24366934842900112</v>
      </c>
      <c r="M385" s="39">
        <f t="shared" si="48"/>
        <v>0.28470000000000001</v>
      </c>
      <c r="N385" s="39">
        <f t="shared" si="49"/>
        <v>0.24366934842900112</v>
      </c>
      <c r="O385" s="39">
        <f t="shared" si="50"/>
        <v>0.28470000000000001</v>
      </c>
      <c r="P385" s="39">
        <f t="shared" si="51"/>
        <v>0.24366934842900112</v>
      </c>
    </row>
    <row r="386" spans="7:16" x14ac:dyDescent="0.25">
      <c r="G386" s="17"/>
      <c r="H386" s="39">
        <v>3800</v>
      </c>
      <c r="I386" s="40">
        <f t="shared" si="45"/>
        <v>0.43378995433789952</v>
      </c>
      <c r="J386" s="39">
        <f t="shared" si="46"/>
        <v>3800</v>
      </c>
      <c r="K386" s="40">
        <f t="shared" si="47"/>
        <v>0.43378995433789952</v>
      </c>
      <c r="L386" s="39">
        <f t="shared" si="44"/>
        <v>0.24300473415769486</v>
      </c>
      <c r="M386" s="39">
        <f t="shared" si="48"/>
        <v>0.28470000000000001</v>
      </c>
      <c r="N386" s="39">
        <f t="shared" si="49"/>
        <v>0.24300473415769486</v>
      </c>
      <c r="O386" s="39">
        <f t="shared" si="50"/>
        <v>0.28470000000000001</v>
      </c>
      <c r="P386" s="39">
        <f t="shared" si="51"/>
        <v>0.24300473415769486</v>
      </c>
    </row>
    <row r="387" spans="7:16" x14ac:dyDescent="0.25">
      <c r="G387" s="17"/>
      <c r="H387" s="39">
        <v>3810</v>
      </c>
      <c r="I387" s="40">
        <f t="shared" si="45"/>
        <v>0.43493150684931509</v>
      </c>
      <c r="J387" s="39">
        <f t="shared" si="46"/>
        <v>3810</v>
      </c>
      <c r="K387" s="40">
        <f t="shared" si="47"/>
        <v>0.43493150684931509</v>
      </c>
      <c r="L387" s="39">
        <f t="shared" si="44"/>
        <v>0.2423412848559291</v>
      </c>
      <c r="M387" s="39">
        <f t="shared" si="48"/>
        <v>0.28470000000000001</v>
      </c>
      <c r="N387" s="39">
        <f t="shared" si="49"/>
        <v>0.2423412848559291</v>
      </c>
      <c r="O387" s="39">
        <f t="shared" si="50"/>
        <v>0.28470000000000001</v>
      </c>
      <c r="P387" s="39">
        <f t="shared" si="51"/>
        <v>0.2423412848559291</v>
      </c>
    </row>
    <row r="388" spans="7:16" x14ac:dyDescent="0.25">
      <c r="G388" s="17"/>
      <c r="H388" s="39">
        <v>3820</v>
      </c>
      <c r="I388" s="40">
        <f t="shared" si="45"/>
        <v>0.4360730593607306</v>
      </c>
      <c r="J388" s="39">
        <f t="shared" si="46"/>
        <v>3820</v>
      </c>
      <c r="K388" s="40">
        <f t="shared" si="47"/>
        <v>0.4360730593607306</v>
      </c>
      <c r="L388" s="39">
        <f t="shared" si="44"/>
        <v>0.24167899543204341</v>
      </c>
      <c r="M388" s="39">
        <f t="shared" si="48"/>
        <v>0.28470000000000001</v>
      </c>
      <c r="N388" s="39">
        <f t="shared" si="49"/>
        <v>0.24167899543204341</v>
      </c>
      <c r="O388" s="39">
        <f t="shared" si="50"/>
        <v>0.28470000000000001</v>
      </c>
      <c r="P388" s="39">
        <f t="shared" si="51"/>
        <v>0.24167899543204341</v>
      </c>
    </row>
    <row r="389" spans="7:16" x14ac:dyDescent="0.25">
      <c r="G389" s="17"/>
      <c r="H389" s="39">
        <v>3830</v>
      </c>
      <c r="I389" s="40">
        <f t="shared" si="45"/>
        <v>0.43721461187214611</v>
      </c>
      <c r="J389" s="39">
        <f t="shared" si="46"/>
        <v>3830</v>
      </c>
      <c r="K389" s="40">
        <f t="shared" si="47"/>
        <v>0.43721461187214611</v>
      </c>
      <c r="L389" s="39">
        <f t="shared" ref="L389:L452" si="52">1-$E$13*K389^$E$14</f>
        <v>0.2410178608298903</v>
      </c>
      <c r="M389" s="39">
        <f t="shared" si="48"/>
        <v>0.28470000000000001</v>
      </c>
      <c r="N389" s="39">
        <f t="shared" si="49"/>
        <v>0.2410178608298903</v>
      </c>
      <c r="O389" s="39">
        <f t="shared" si="50"/>
        <v>0.28470000000000001</v>
      </c>
      <c r="P389" s="39">
        <f t="shared" si="51"/>
        <v>0.2410178608298903</v>
      </c>
    </row>
    <row r="390" spans="7:16" x14ac:dyDescent="0.25">
      <c r="G390" s="17"/>
      <c r="H390" s="39">
        <v>3840</v>
      </c>
      <c r="I390" s="40">
        <f t="shared" ref="I390:I453" si="53">H390/$B$15</f>
        <v>0.43835616438356162</v>
      </c>
      <c r="J390" s="39">
        <f t="shared" ref="J390:J453" si="54">IF(H390&lt;$B$15,H390,$B$15)</f>
        <v>3840</v>
      </c>
      <c r="K390" s="40">
        <f t="shared" ref="K390:K453" si="55">J390/$B$15</f>
        <v>0.43835616438356162</v>
      </c>
      <c r="L390" s="39">
        <f t="shared" si="52"/>
        <v>0.24035787602849568</v>
      </c>
      <c r="M390" s="39">
        <f t="shared" ref="M390:M453" si="56">IF(J390&lt;=$B$92,$B$68,0)</f>
        <v>0.28470000000000001</v>
      </c>
      <c r="N390" s="39">
        <f t="shared" ref="N390:N453" si="57">IF(L390&gt;$B$68,$B$68,L390)</f>
        <v>0.24035787602849568</v>
      </c>
      <c r="O390" s="39">
        <f t="shared" si="50"/>
        <v>0.28470000000000001</v>
      </c>
      <c r="P390" s="39">
        <f t="shared" si="51"/>
        <v>0.24035787602849568</v>
      </c>
    </row>
    <row r="391" spans="7:16" x14ac:dyDescent="0.25">
      <c r="G391" s="17"/>
      <c r="H391" s="39">
        <v>3850</v>
      </c>
      <c r="I391" s="40">
        <f t="shared" si="53"/>
        <v>0.43949771689497719</v>
      </c>
      <c r="J391" s="39">
        <f t="shared" si="54"/>
        <v>3850</v>
      </c>
      <c r="K391" s="40">
        <f t="shared" si="55"/>
        <v>0.43949771689497719</v>
      </c>
      <c r="L391" s="39">
        <f t="shared" si="52"/>
        <v>0.23969903604172293</v>
      </c>
      <c r="M391" s="39">
        <f t="shared" si="56"/>
        <v>0.28470000000000001</v>
      </c>
      <c r="N391" s="39">
        <f t="shared" si="57"/>
        <v>0.23969903604172293</v>
      </c>
      <c r="O391" s="39">
        <f t="shared" ref="O391:O454" si="58">IF(J391&lt;=$C$137,$D$121,M391)</f>
        <v>0.28470000000000001</v>
      </c>
      <c r="P391" s="39">
        <f t="shared" ref="P391:P454" si="59">IF(L391&gt;$D$121,$D$121,L391)</f>
        <v>0.23969903604172293</v>
      </c>
    </row>
    <row r="392" spans="7:16" x14ac:dyDescent="0.25">
      <c r="G392" s="17"/>
      <c r="H392" s="39">
        <v>3860</v>
      </c>
      <c r="I392" s="40">
        <f t="shared" si="53"/>
        <v>0.4406392694063927</v>
      </c>
      <c r="J392" s="39">
        <f t="shared" si="54"/>
        <v>3860</v>
      </c>
      <c r="K392" s="40">
        <f t="shared" si="55"/>
        <v>0.4406392694063927</v>
      </c>
      <c r="L392" s="39">
        <f t="shared" si="52"/>
        <v>0.23904133591794174</v>
      </c>
      <c r="M392" s="39">
        <f t="shared" si="56"/>
        <v>0.28470000000000001</v>
      </c>
      <c r="N392" s="39">
        <f t="shared" si="57"/>
        <v>0.23904133591794174</v>
      </c>
      <c r="O392" s="39">
        <f t="shared" si="58"/>
        <v>0.28470000000000001</v>
      </c>
      <c r="P392" s="39">
        <f t="shared" si="59"/>
        <v>0.23904133591794174</v>
      </c>
    </row>
    <row r="393" spans="7:16" x14ac:dyDescent="0.25">
      <c r="G393" s="17"/>
      <c r="H393" s="39">
        <v>3870</v>
      </c>
      <c r="I393" s="40">
        <f t="shared" si="53"/>
        <v>0.44178082191780821</v>
      </c>
      <c r="J393" s="39">
        <f t="shared" si="54"/>
        <v>3870</v>
      </c>
      <c r="K393" s="40">
        <f t="shared" si="55"/>
        <v>0.44178082191780821</v>
      </c>
      <c r="L393" s="39">
        <f t="shared" si="52"/>
        <v>0.23838477073970088</v>
      </c>
      <c r="M393" s="39">
        <f t="shared" si="56"/>
        <v>0.28470000000000001</v>
      </c>
      <c r="N393" s="39">
        <f t="shared" si="57"/>
        <v>0.23838477073970088</v>
      </c>
      <c r="O393" s="39">
        <f t="shared" si="58"/>
        <v>0.28470000000000001</v>
      </c>
      <c r="P393" s="39">
        <f t="shared" si="59"/>
        <v>0.23838477073970088</v>
      </c>
    </row>
    <row r="394" spans="7:16" x14ac:dyDescent="0.25">
      <c r="G394" s="17"/>
      <c r="H394" s="39">
        <v>3880</v>
      </c>
      <c r="I394" s="40">
        <f t="shared" si="53"/>
        <v>0.44292237442922372</v>
      </c>
      <c r="J394" s="39">
        <f t="shared" si="54"/>
        <v>3880</v>
      </c>
      <c r="K394" s="40">
        <f t="shared" si="55"/>
        <v>0.44292237442922372</v>
      </c>
      <c r="L394" s="39">
        <f t="shared" si="52"/>
        <v>0.23772933562340381</v>
      </c>
      <c r="M394" s="39">
        <f t="shared" si="56"/>
        <v>0.28470000000000001</v>
      </c>
      <c r="N394" s="39">
        <f t="shared" si="57"/>
        <v>0.23772933562340381</v>
      </c>
      <c r="O394" s="39">
        <f t="shared" si="58"/>
        <v>0.28470000000000001</v>
      </c>
      <c r="P394" s="39">
        <f t="shared" si="59"/>
        <v>0.23772933562340381</v>
      </c>
    </row>
    <row r="395" spans="7:16" x14ac:dyDescent="0.25">
      <c r="G395" s="17"/>
      <c r="H395" s="39">
        <v>3890</v>
      </c>
      <c r="I395" s="40">
        <f t="shared" si="53"/>
        <v>0.44406392694063929</v>
      </c>
      <c r="J395" s="39">
        <f t="shared" si="54"/>
        <v>3890</v>
      </c>
      <c r="K395" s="40">
        <f t="shared" si="55"/>
        <v>0.44406392694063929</v>
      </c>
      <c r="L395" s="39">
        <f t="shared" si="52"/>
        <v>0.23707502571898964</v>
      </c>
      <c r="M395" s="39">
        <f t="shared" si="56"/>
        <v>0.28470000000000001</v>
      </c>
      <c r="N395" s="39">
        <f t="shared" si="57"/>
        <v>0.23707502571898964</v>
      </c>
      <c r="O395" s="39">
        <f t="shared" si="58"/>
        <v>0.28470000000000001</v>
      </c>
      <c r="P395" s="39">
        <f t="shared" si="59"/>
        <v>0.23707502571898964</v>
      </c>
    </row>
    <row r="396" spans="7:16" x14ac:dyDescent="0.25">
      <c r="G396" s="17"/>
      <c r="H396" s="39">
        <v>3900</v>
      </c>
      <c r="I396" s="40">
        <f t="shared" si="53"/>
        <v>0.4452054794520548</v>
      </c>
      <c r="J396" s="39">
        <f t="shared" si="54"/>
        <v>3900</v>
      </c>
      <c r="K396" s="40">
        <f t="shared" si="55"/>
        <v>0.4452054794520548</v>
      </c>
      <c r="L396" s="39">
        <f t="shared" si="52"/>
        <v>0.23642183620961754</v>
      </c>
      <c r="M396" s="39">
        <f t="shared" si="56"/>
        <v>0.28470000000000001</v>
      </c>
      <c r="N396" s="39">
        <f t="shared" si="57"/>
        <v>0.23642183620961754</v>
      </c>
      <c r="O396" s="39">
        <f t="shared" si="58"/>
        <v>0.28470000000000001</v>
      </c>
      <c r="P396" s="39">
        <f t="shared" si="59"/>
        <v>0.23642183620961754</v>
      </c>
    </row>
    <row r="397" spans="7:16" x14ac:dyDescent="0.25">
      <c r="G397" s="17"/>
      <c r="H397" s="39">
        <v>3910</v>
      </c>
      <c r="I397" s="40">
        <f t="shared" si="53"/>
        <v>0.44634703196347031</v>
      </c>
      <c r="J397" s="39">
        <f t="shared" si="54"/>
        <v>3910</v>
      </c>
      <c r="K397" s="40">
        <f t="shared" si="55"/>
        <v>0.44634703196347031</v>
      </c>
      <c r="L397" s="39">
        <f t="shared" si="52"/>
        <v>0.23576976231135371</v>
      </c>
      <c r="M397" s="39">
        <f t="shared" si="56"/>
        <v>0.28470000000000001</v>
      </c>
      <c r="N397" s="39">
        <f t="shared" si="57"/>
        <v>0.23576976231135371</v>
      </c>
      <c r="O397" s="39">
        <f t="shared" si="58"/>
        <v>0.28470000000000001</v>
      </c>
      <c r="P397" s="39">
        <f t="shared" si="59"/>
        <v>0.23576976231135371</v>
      </c>
    </row>
    <row r="398" spans="7:16" x14ac:dyDescent="0.25">
      <c r="G398" s="17"/>
      <c r="H398" s="39">
        <v>3920</v>
      </c>
      <c r="I398" s="40">
        <f t="shared" si="53"/>
        <v>0.44748858447488582</v>
      </c>
      <c r="J398" s="39">
        <f t="shared" si="54"/>
        <v>3920</v>
      </c>
      <c r="K398" s="40">
        <f t="shared" si="55"/>
        <v>0.44748858447488582</v>
      </c>
      <c r="L398" s="39">
        <f t="shared" si="52"/>
        <v>0.23511879927286417</v>
      </c>
      <c r="M398" s="39">
        <f t="shared" si="56"/>
        <v>0.28470000000000001</v>
      </c>
      <c r="N398" s="39">
        <f t="shared" si="57"/>
        <v>0.23511879927286417</v>
      </c>
      <c r="O398" s="39">
        <f t="shared" si="58"/>
        <v>0.28470000000000001</v>
      </c>
      <c r="P398" s="39">
        <f t="shared" si="59"/>
        <v>0.23511879927286417</v>
      </c>
    </row>
    <row r="399" spans="7:16" x14ac:dyDescent="0.25">
      <c r="G399" s="17"/>
      <c r="H399" s="39">
        <v>3930</v>
      </c>
      <c r="I399" s="40">
        <f t="shared" si="53"/>
        <v>0.44863013698630139</v>
      </c>
      <c r="J399" s="39">
        <f t="shared" si="54"/>
        <v>3930</v>
      </c>
      <c r="K399" s="40">
        <f t="shared" si="55"/>
        <v>0.44863013698630139</v>
      </c>
      <c r="L399" s="39">
        <f t="shared" si="52"/>
        <v>0.23446894237510918</v>
      </c>
      <c r="M399" s="39">
        <f t="shared" si="56"/>
        <v>0.28470000000000001</v>
      </c>
      <c r="N399" s="39">
        <f t="shared" si="57"/>
        <v>0.23446894237510918</v>
      </c>
      <c r="O399" s="39">
        <f t="shared" si="58"/>
        <v>0.28470000000000001</v>
      </c>
      <c r="P399" s="39">
        <f t="shared" si="59"/>
        <v>0.23446894237510918</v>
      </c>
    </row>
    <row r="400" spans="7:16" x14ac:dyDescent="0.25">
      <c r="G400" s="17"/>
      <c r="H400" s="39">
        <v>3940</v>
      </c>
      <c r="I400" s="40">
        <f t="shared" si="53"/>
        <v>0.4497716894977169</v>
      </c>
      <c r="J400" s="39">
        <f t="shared" si="54"/>
        <v>3940</v>
      </c>
      <c r="K400" s="40">
        <f t="shared" si="55"/>
        <v>0.4497716894977169</v>
      </c>
      <c r="L400" s="39">
        <f t="shared" si="52"/>
        <v>0.23382018693104289</v>
      </c>
      <c r="M400" s="39">
        <f t="shared" si="56"/>
        <v>0.28470000000000001</v>
      </c>
      <c r="N400" s="39">
        <f t="shared" si="57"/>
        <v>0.23382018693104289</v>
      </c>
      <c r="O400" s="39">
        <f t="shared" si="58"/>
        <v>0.28470000000000001</v>
      </c>
      <c r="P400" s="39">
        <f t="shared" si="59"/>
        <v>0.23382018693104289</v>
      </c>
    </row>
    <row r="401" spans="7:16" x14ac:dyDescent="0.25">
      <c r="G401" s="17"/>
      <c r="H401" s="39">
        <v>3950</v>
      </c>
      <c r="I401" s="40">
        <f t="shared" si="53"/>
        <v>0.45091324200913241</v>
      </c>
      <c r="J401" s="39">
        <f t="shared" si="54"/>
        <v>3950</v>
      </c>
      <c r="K401" s="40">
        <f t="shared" si="55"/>
        <v>0.45091324200913241</v>
      </c>
      <c r="L401" s="39">
        <f t="shared" si="52"/>
        <v>0.23317252828531521</v>
      </c>
      <c r="M401" s="39">
        <f t="shared" si="56"/>
        <v>0.28470000000000001</v>
      </c>
      <c r="N401" s="39">
        <f t="shared" si="57"/>
        <v>0.23317252828531521</v>
      </c>
      <c r="O401" s="39">
        <f t="shared" si="58"/>
        <v>0.28470000000000001</v>
      </c>
      <c r="P401" s="39">
        <f t="shared" si="59"/>
        <v>0.23317252828531521</v>
      </c>
    </row>
    <row r="402" spans="7:16" x14ac:dyDescent="0.25">
      <c r="G402" s="17"/>
      <c r="H402" s="39">
        <v>3960</v>
      </c>
      <c r="I402" s="40">
        <f t="shared" si="53"/>
        <v>0.45205479452054792</v>
      </c>
      <c r="J402" s="39">
        <f t="shared" si="54"/>
        <v>3960</v>
      </c>
      <c r="K402" s="40">
        <f t="shared" si="55"/>
        <v>0.45205479452054792</v>
      </c>
      <c r="L402" s="39">
        <f t="shared" si="52"/>
        <v>0.23252596181397844</v>
      </c>
      <c r="M402" s="39">
        <f t="shared" si="56"/>
        <v>0.28470000000000001</v>
      </c>
      <c r="N402" s="39">
        <f t="shared" si="57"/>
        <v>0.23252596181397844</v>
      </c>
      <c r="O402" s="39">
        <f t="shared" si="58"/>
        <v>0.28470000000000001</v>
      </c>
      <c r="P402" s="39">
        <f t="shared" si="59"/>
        <v>0.23252596181397844</v>
      </c>
    </row>
    <row r="403" spans="7:16" x14ac:dyDescent="0.25">
      <c r="G403" s="17"/>
      <c r="H403" s="39">
        <v>3970</v>
      </c>
      <c r="I403" s="40">
        <f t="shared" si="53"/>
        <v>0.45319634703196349</v>
      </c>
      <c r="J403" s="39">
        <f t="shared" si="54"/>
        <v>3970</v>
      </c>
      <c r="K403" s="40">
        <f t="shared" si="55"/>
        <v>0.45319634703196349</v>
      </c>
      <c r="L403" s="39">
        <f t="shared" si="52"/>
        <v>0.23188048292419616</v>
      </c>
      <c r="M403" s="39">
        <f t="shared" si="56"/>
        <v>0.28470000000000001</v>
      </c>
      <c r="N403" s="39">
        <f t="shared" si="57"/>
        <v>0.23188048292419616</v>
      </c>
      <c r="O403" s="39">
        <f t="shared" si="58"/>
        <v>0.28470000000000001</v>
      </c>
      <c r="P403" s="39">
        <f t="shared" si="59"/>
        <v>0.23188048292419616</v>
      </c>
    </row>
    <row r="404" spans="7:16" x14ac:dyDescent="0.25">
      <c r="G404" s="17"/>
      <c r="H404" s="39">
        <v>3980</v>
      </c>
      <c r="I404" s="40">
        <f t="shared" si="53"/>
        <v>0.454337899543379</v>
      </c>
      <c r="J404" s="39">
        <f t="shared" si="54"/>
        <v>3980</v>
      </c>
      <c r="K404" s="40">
        <f t="shared" si="55"/>
        <v>0.454337899543379</v>
      </c>
      <c r="L404" s="39">
        <f t="shared" si="52"/>
        <v>0.23123608705395693</v>
      </c>
      <c r="M404" s="39">
        <f t="shared" si="56"/>
        <v>0.28470000000000001</v>
      </c>
      <c r="N404" s="39">
        <f t="shared" si="57"/>
        <v>0.23123608705395693</v>
      </c>
      <c r="O404" s="39">
        <f t="shared" si="58"/>
        <v>0.28470000000000001</v>
      </c>
      <c r="P404" s="39">
        <f t="shared" si="59"/>
        <v>0.23123608705395693</v>
      </c>
    </row>
    <row r="405" spans="7:16" x14ac:dyDescent="0.25">
      <c r="G405" s="17"/>
      <c r="H405" s="39">
        <v>3990</v>
      </c>
      <c r="I405" s="40">
        <f t="shared" si="53"/>
        <v>0.45547945205479451</v>
      </c>
      <c r="J405" s="39">
        <f t="shared" si="54"/>
        <v>3990</v>
      </c>
      <c r="K405" s="40">
        <f t="shared" si="55"/>
        <v>0.45547945205479451</v>
      </c>
      <c r="L405" s="39">
        <f t="shared" si="52"/>
        <v>0.23059276967178954</v>
      </c>
      <c r="M405" s="39">
        <f t="shared" si="56"/>
        <v>0.28470000000000001</v>
      </c>
      <c r="N405" s="39">
        <f t="shared" si="57"/>
        <v>0.23059276967178954</v>
      </c>
      <c r="O405" s="39">
        <f t="shared" si="58"/>
        <v>0.28470000000000001</v>
      </c>
      <c r="P405" s="39">
        <f t="shared" si="59"/>
        <v>0.23059276967178954</v>
      </c>
    </row>
    <row r="406" spans="7:16" x14ac:dyDescent="0.25">
      <c r="G406" s="17"/>
      <c r="H406" s="39">
        <v>4000</v>
      </c>
      <c r="I406" s="40">
        <f t="shared" si="53"/>
        <v>0.45662100456621002</v>
      </c>
      <c r="J406" s="39">
        <f t="shared" si="54"/>
        <v>4000</v>
      </c>
      <c r="K406" s="40">
        <f t="shared" si="55"/>
        <v>0.45662100456621002</v>
      </c>
      <c r="L406" s="39">
        <f t="shared" si="52"/>
        <v>0.22995052627648338</v>
      </c>
      <c r="M406" s="39">
        <f t="shared" si="56"/>
        <v>0.28470000000000001</v>
      </c>
      <c r="N406" s="39">
        <f t="shared" si="57"/>
        <v>0.22995052627648338</v>
      </c>
      <c r="O406" s="39">
        <f t="shared" si="58"/>
        <v>0.28470000000000001</v>
      </c>
      <c r="P406" s="39">
        <f t="shared" si="59"/>
        <v>0.22995052627648338</v>
      </c>
    </row>
    <row r="407" spans="7:16" x14ac:dyDescent="0.25">
      <c r="G407" s="17"/>
      <c r="H407" s="39">
        <v>4010</v>
      </c>
      <c r="I407" s="40">
        <f t="shared" si="53"/>
        <v>0.45776255707762559</v>
      </c>
      <c r="J407" s="39">
        <f t="shared" si="54"/>
        <v>4010</v>
      </c>
      <c r="K407" s="40">
        <f t="shared" si="55"/>
        <v>0.45776255707762559</v>
      </c>
      <c r="L407" s="39">
        <f t="shared" si="52"/>
        <v>0.22930935239681083</v>
      </c>
      <c r="M407" s="39">
        <f t="shared" si="56"/>
        <v>0.28470000000000001</v>
      </c>
      <c r="N407" s="39">
        <f t="shared" si="57"/>
        <v>0.22930935239681083</v>
      </c>
      <c r="O407" s="39">
        <f t="shared" si="58"/>
        <v>0.28470000000000001</v>
      </c>
      <c r="P407" s="39">
        <f t="shared" si="59"/>
        <v>0.22930935239681083</v>
      </c>
    </row>
    <row r="408" spans="7:16" x14ac:dyDescent="0.25">
      <c r="G408" s="17"/>
      <c r="H408" s="39">
        <v>4020</v>
      </c>
      <c r="I408" s="40">
        <f t="shared" si="53"/>
        <v>0.4589041095890411</v>
      </c>
      <c r="J408" s="39">
        <f t="shared" si="54"/>
        <v>4020</v>
      </c>
      <c r="K408" s="40">
        <f t="shared" si="55"/>
        <v>0.4589041095890411</v>
      </c>
      <c r="L408" s="39">
        <f t="shared" si="52"/>
        <v>0.22866924359125373</v>
      </c>
      <c r="M408" s="39">
        <f t="shared" si="56"/>
        <v>0.28470000000000001</v>
      </c>
      <c r="N408" s="39">
        <f t="shared" si="57"/>
        <v>0.22866924359125373</v>
      </c>
      <c r="O408" s="39">
        <f t="shared" si="58"/>
        <v>0.28470000000000001</v>
      </c>
      <c r="P408" s="39">
        <f t="shared" si="59"/>
        <v>0.22866924359125373</v>
      </c>
    </row>
    <row r="409" spans="7:16" x14ac:dyDescent="0.25">
      <c r="G409" s="17"/>
      <c r="H409" s="39">
        <v>4030</v>
      </c>
      <c r="I409" s="40">
        <f t="shared" si="53"/>
        <v>0.46004566210045661</v>
      </c>
      <c r="J409" s="39">
        <f t="shared" si="54"/>
        <v>4030</v>
      </c>
      <c r="K409" s="40">
        <f t="shared" si="55"/>
        <v>0.46004566210045661</v>
      </c>
      <c r="L409" s="39">
        <f t="shared" si="52"/>
        <v>0.22803019544773229</v>
      </c>
      <c r="M409" s="39">
        <f t="shared" si="56"/>
        <v>0.28470000000000001</v>
      </c>
      <c r="N409" s="39">
        <f t="shared" si="57"/>
        <v>0.22803019544773229</v>
      </c>
      <c r="O409" s="39">
        <f t="shared" si="58"/>
        <v>0.28470000000000001</v>
      </c>
      <c r="P409" s="39">
        <f t="shared" si="59"/>
        <v>0.22803019544773229</v>
      </c>
    </row>
    <row r="410" spans="7:16" x14ac:dyDescent="0.25">
      <c r="G410" s="17"/>
      <c r="H410" s="39">
        <v>4040</v>
      </c>
      <c r="I410" s="40">
        <f t="shared" si="53"/>
        <v>0.46118721461187212</v>
      </c>
      <c r="J410" s="39">
        <f t="shared" si="54"/>
        <v>4040</v>
      </c>
      <c r="K410" s="40">
        <f t="shared" si="55"/>
        <v>0.46118721461187212</v>
      </c>
      <c r="L410" s="39">
        <f t="shared" si="52"/>
        <v>0.22739220358333723</v>
      </c>
      <c r="M410" s="39">
        <f t="shared" si="56"/>
        <v>0.28470000000000001</v>
      </c>
      <c r="N410" s="39">
        <f t="shared" si="57"/>
        <v>0.22739220358333723</v>
      </c>
      <c r="O410" s="39">
        <f t="shared" si="58"/>
        <v>0.28470000000000001</v>
      </c>
      <c r="P410" s="39">
        <f t="shared" si="59"/>
        <v>0.22739220358333723</v>
      </c>
    </row>
    <row r="411" spans="7:16" x14ac:dyDescent="0.25">
      <c r="G411" s="17"/>
      <c r="H411" s="39">
        <v>4050</v>
      </c>
      <c r="I411" s="40">
        <f t="shared" si="53"/>
        <v>0.46232876712328769</v>
      </c>
      <c r="J411" s="39">
        <f t="shared" si="54"/>
        <v>4050</v>
      </c>
      <c r="K411" s="40">
        <f t="shared" si="55"/>
        <v>0.46232876712328769</v>
      </c>
      <c r="L411" s="39">
        <f t="shared" si="52"/>
        <v>0.22675526364406617</v>
      </c>
      <c r="M411" s="39">
        <f t="shared" si="56"/>
        <v>0.28470000000000001</v>
      </c>
      <c r="N411" s="39">
        <f t="shared" si="57"/>
        <v>0.22675526364406617</v>
      </c>
      <c r="O411" s="39">
        <f t="shared" si="58"/>
        <v>0.28470000000000001</v>
      </c>
      <c r="P411" s="39">
        <f t="shared" si="59"/>
        <v>0.22675526364406617</v>
      </c>
    </row>
    <row r="412" spans="7:16" x14ac:dyDescent="0.25">
      <c r="G412" s="17"/>
      <c r="H412" s="39">
        <v>4060</v>
      </c>
      <c r="I412" s="40">
        <f t="shared" si="53"/>
        <v>0.4634703196347032</v>
      </c>
      <c r="J412" s="39">
        <f t="shared" si="54"/>
        <v>4060</v>
      </c>
      <c r="K412" s="40">
        <f t="shared" si="55"/>
        <v>0.4634703196347032</v>
      </c>
      <c r="L412" s="39">
        <f t="shared" si="52"/>
        <v>0.22611937130456128</v>
      </c>
      <c r="M412" s="39">
        <f t="shared" si="56"/>
        <v>0.28470000000000001</v>
      </c>
      <c r="N412" s="39">
        <f t="shared" si="57"/>
        <v>0.22611937130456128</v>
      </c>
      <c r="O412" s="39">
        <f t="shared" si="58"/>
        <v>0.28470000000000001</v>
      </c>
      <c r="P412" s="39">
        <f t="shared" si="59"/>
        <v>0.22611937130456128</v>
      </c>
    </row>
    <row r="413" spans="7:16" x14ac:dyDescent="0.25">
      <c r="G413" s="17"/>
      <c r="H413" s="39">
        <v>4070</v>
      </c>
      <c r="I413" s="40">
        <f t="shared" si="53"/>
        <v>0.46461187214611871</v>
      </c>
      <c r="J413" s="39">
        <f t="shared" si="54"/>
        <v>4070</v>
      </c>
      <c r="K413" s="40">
        <f t="shared" si="55"/>
        <v>0.46461187214611871</v>
      </c>
      <c r="L413" s="39">
        <f t="shared" si="52"/>
        <v>0.2254845222678511</v>
      </c>
      <c r="M413" s="39">
        <f t="shared" si="56"/>
        <v>0.28470000000000001</v>
      </c>
      <c r="N413" s="39">
        <f t="shared" si="57"/>
        <v>0.2254845222678511</v>
      </c>
      <c r="O413" s="39">
        <f t="shared" si="58"/>
        <v>0.28470000000000001</v>
      </c>
      <c r="P413" s="39">
        <f t="shared" si="59"/>
        <v>0.2254845222678511</v>
      </c>
    </row>
    <row r="414" spans="7:16" x14ac:dyDescent="0.25">
      <c r="G414" s="17"/>
      <c r="H414" s="39">
        <v>4080</v>
      </c>
      <c r="I414" s="40">
        <f t="shared" si="53"/>
        <v>0.46575342465753422</v>
      </c>
      <c r="J414" s="39">
        <f t="shared" si="54"/>
        <v>4080</v>
      </c>
      <c r="K414" s="40">
        <f t="shared" si="55"/>
        <v>0.46575342465753422</v>
      </c>
      <c r="L414" s="39">
        <f t="shared" si="52"/>
        <v>0.22485071226509468</v>
      </c>
      <c r="M414" s="39">
        <f t="shared" si="56"/>
        <v>0.28470000000000001</v>
      </c>
      <c r="N414" s="39">
        <f t="shared" si="57"/>
        <v>0.22485071226509468</v>
      </c>
      <c r="O414" s="39">
        <f t="shared" si="58"/>
        <v>0.28470000000000001</v>
      </c>
      <c r="P414" s="39">
        <f t="shared" si="59"/>
        <v>0.22485071226509468</v>
      </c>
    </row>
    <row r="415" spans="7:16" x14ac:dyDescent="0.25">
      <c r="G415" s="17"/>
      <c r="H415" s="39">
        <v>4090</v>
      </c>
      <c r="I415" s="40">
        <f t="shared" si="53"/>
        <v>0.46689497716894979</v>
      </c>
      <c r="J415" s="39">
        <f t="shared" si="54"/>
        <v>4090</v>
      </c>
      <c r="K415" s="40">
        <f t="shared" si="55"/>
        <v>0.46689497716894979</v>
      </c>
      <c r="L415" s="39">
        <f t="shared" si="52"/>
        <v>0.22421793705532977</v>
      </c>
      <c r="M415" s="39">
        <f t="shared" si="56"/>
        <v>0.28470000000000001</v>
      </c>
      <c r="N415" s="39">
        <f t="shared" si="57"/>
        <v>0.22421793705532977</v>
      </c>
      <c r="O415" s="39">
        <f t="shared" si="58"/>
        <v>0.28470000000000001</v>
      </c>
      <c r="P415" s="39">
        <f t="shared" si="59"/>
        <v>0.22421793705532977</v>
      </c>
    </row>
    <row r="416" spans="7:16" x14ac:dyDescent="0.25">
      <c r="G416" s="17"/>
      <c r="H416" s="39">
        <v>4100</v>
      </c>
      <c r="I416" s="40">
        <f t="shared" si="53"/>
        <v>0.4680365296803653</v>
      </c>
      <c r="J416" s="39">
        <f t="shared" si="54"/>
        <v>4100</v>
      </c>
      <c r="K416" s="40">
        <f t="shared" si="55"/>
        <v>0.4680365296803653</v>
      </c>
      <c r="L416" s="39">
        <f t="shared" si="52"/>
        <v>0.22358619242522237</v>
      </c>
      <c r="M416" s="39">
        <f t="shared" si="56"/>
        <v>0.28470000000000001</v>
      </c>
      <c r="N416" s="39">
        <f t="shared" si="57"/>
        <v>0.22358619242522237</v>
      </c>
      <c r="O416" s="39">
        <f t="shared" si="58"/>
        <v>0.28470000000000001</v>
      </c>
      <c r="P416" s="39">
        <f t="shared" si="59"/>
        <v>0.22358619242522237</v>
      </c>
    </row>
    <row r="417" spans="7:16" x14ac:dyDescent="0.25">
      <c r="G417" s="17"/>
      <c r="H417" s="39">
        <v>4110</v>
      </c>
      <c r="I417" s="40">
        <f t="shared" si="53"/>
        <v>0.46917808219178081</v>
      </c>
      <c r="J417" s="39">
        <f t="shared" si="54"/>
        <v>4110</v>
      </c>
      <c r="K417" s="40">
        <f t="shared" si="55"/>
        <v>0.46917808219178081</v>
      </c>
      <c r="L417" s="39">
        <f t="shared" si="52"/>
        <v>0.22295547418882011</v>
      </c>
      <c r="M417" s="39">
        <f t="shared" si="56"/>
        <v>0.28470000000000001</v>
      </c>
      <c r="N417" s="39">
        <f t="shared" si="57"/>
        <v>0.22295547418882011</v>
      </c>
      <c r="O417" s="39">
        <f t="shared" si="58"/>
        <v>0.28470000000000001</v>
      </c>
      <c r="P417" s="39">
        <f t="shared" si="59"/>
        <v>0.22295547418882011</v>
      </c>
    </row>
    <row r="418" spans="7:16" x14ac:dyDescent="0.25">
      <c r="G418" s="17"/>
      <c r="H418" s="39">
        <v>4120</v>
      </c>
      <c r="I418" s="40">
        <f t="shared" si="53"/>
        <v>0.47031963470319632</v>
      </c>
      <c r="J418" s="39">
        <f t="shared" si="54"/>
        <v>4120</v>
      </c>
      <c r="K418" s="40">
        <f t="shared" si="55"/>
        <v>0.47031963470319632</v>
      </c>
      <c r="L418" s="39">
        <f t="shared" si="52"/>
        <v>0.22232577818730803</v>
      </c>
      <c r="M418" s="39">
        <f t="shared" si="56"/>
        <v>0.28470000000000001</v>
      </c>
      <c r="N418" s="39">
        <f t="shared" si="57"/>
        <v>0.22232577818730803</v>
      </c>
      <c r="O418" s="39">
        <f t="shared" si="58"/>
        <v>0.28470000000000001</v>
      </c>
      <c r="P418" s="39">
        <f t="shared" si="59"/>
        <v>0.22232577818730803</v>
      </c>
    </row>
    <row r="419" spans="7:16" x14ac:dyDescent="0.25">
      <c r="G419" s="17"/>
      <c r="H419" s="39">
        <v>4130</v>
      </c>
      <c r="I419" s="40">
        <f t="shared" si="53"/>
        <v>0.47146118721461189</v>
      </c>
      <c r="J419" s="39">
        <f t="shared" si="54"/>
        <v>4130</v>
      </c>
      <c r="K419" s="40">
        <f t="shared" si="55"/>
        <v>0.47146118721461189</v>
      </c>
      <c r="L419" s="39">
        <f t="shared" si="52"/>
        <v>0.22169710028876766</v>
      </c>
      <c r="M419" s="39">
        <f t="shared" si="56"/>
        <v>0.28470000000000001</v>
      </c>
      <c r="N419" s="39">
        <f t="shared" si="57"/>
        <v>0.22169710028876766</v>
      </c>
      <c r="O419" s="39">
        <f t="shared" si="58"/>
        <v>0.28470000000000001</v>
      </c>
      <c r="P419" s="39">
        <f t="shared" si="59"/>
        <v>0.22169710028876766</v>
      </c>
    </row>
    <row r="420" spans="7:16" x14ac:dyDescent="0.25">
      <c r="G420" s="17"/>
      <c r="H420" s="39">
        <v>4140</v>
      </c>
      <c r="I420" s="40">
        <f t="shared" si="53"/>
        <v>0.4726027397260274</v>
      </c>
      <c r="J420" s="39">
        <f t="shared" si="54"/>
        <v>4140</v>
      </c>
      <c r="K420" s="40">
        <f t="shared" si="55"/>
        <v>0.4726027397260274</v>
      </c>
      <c r="L420" s="39">
        <f t="shared" si="52"/>
        <v>0.22106943638793775</v>
      </c>
      <c r="M420" s="39">
        <f t="shared" si="56"/>
        <v>0.28470000000000001</v>
      </c>
      <c r="N420" s="39">
        <f t="shared" si="57"/>
        <v>0.22106943638793775</v>
      </c>
      <c r="O420" s="39">
        <f t="shared" si="58"/>
        <v>0.28470000000000001</v>
      </c>
      <c r="P420" s="39">
        <f t="shared" si="59"/>
        <v>0.22106943638793775</v>
      </c>
    </row>
    <row r="421" spans="7:16" x14ac:dyDescent="0.25">
      <c r="G421" s="17"/>
      <c r="H421" s="39">
        <v>4150</v>
      </c>
      <c r="I421" s="40">
        <f t="shared" si="53"/>
        <v>0.47374429223744291</v>
      </c>
      <c r="J421" s="39">
        <f t="shared" si="54"/>
        <v>4150</v>
      </c>
      <c r="K421" s="40">
        <f t="shared" si="55"/>
        <v>0.47374429223744291</v>
      </c>
      <c r="L421" s="39">
        <f t="shared" si="52"/>
        <v>0.22044278240597903</v>
      </c>
      <c r="M421" s="39">
        <f t="shared" si="56"/>
        <v>0.28470000000000001</v>
      </c>
      <c r="N421" s="39">
        <f t="shared" si="57"/>
        <v>0.22044278240597903</v>
      </c>
      <c r="O421" s="39">
        <f t="shared" si="58"/>
        <v>0.28470000000000001</v>
      </c>
      <c r="P421" s="39">
        <f t="shared" si="59"/>
        <v>0.22044278240597903</v>
      </c>
    </row>
    <row r="422" spans="7:16" x14ac:dyDescent="0.25">
      <c r="G422" s="17"/>
      <c r="H422" s="39">
        <v>4160</v>
      </c>
      <c r="I422" s="40">
        <f t="shared" si="53"/>
        <v>0.47488584474885842</v>
      </c>
      <c r="J422" s="39">
        <f t="shared" si="54"/>
        <v>4160</v>
      </c>
      <c r="K422" s="40">
        <f t="shared" si="55"/>
        <v>0.47488584474885842</v>
      </c>
      <c r="L422" s="39">
        <f t="shared" si="52"/>
        <v>0.21981713429024063</v>
      </c>
      <c r="M422" s="39">
        <f t="shared" si="56"/>
        <v>0.28470000000000001</v>
      </c>
      <c r="N422" s="39">
        <f t="shared" si="57"/>
        <v>0.21981713429024063</v>
      </c>
      <c r="O422" s="39">
        <f t="shared" si="58"/>
        <v>0.28470000000000001</v>
      </c>
      <c r="P422" s="39">
        <f t="shared" si="59"/>
        <v>0.21981713429024063</v>
      </c>
    </row>
    <row r="423" spans="7:16" x14ac:dyDescent="0.25">
      <c r="G423" s="17"/>
      <c r="H423" s="39">
        <v>4170</v>
      </c>
      <c r="I423" s="40">
        <f t="shared" si="53"/>
        <v>0.47602739726027399</v>
      </c>
      <c r="J423" s="39">
        <f t="shared" si="54"/>
        <v>4170</v>
      </c>
      <c r="K423" s="40">
        <f t="shared" si="55"/>
        <v>0.47602739726027399</v>
      </c>
      <c r="L423" s="39">
        <f t="shared" si="52"/>
        <v>0.21919248801402935</v>
      </c>
      <c r="M423" s="39">
        <f t="shared" si="56"/>
        <v>0.28470000000000001</v>
      </c>
      <c r="N423" s="39">
        <f t="shared" si="57"/>
        <v>0.21919248801402935</v>
      </c>
      <c r="O423" s="39">
        <f t="shared" si="58"/>
        <v>0.28470000000000001</v>
      </c>
      <c r="P423" s="39">
        <f t="shared" si="59"/>
        <v>0.21919248801402935</v>
      </c>
    </row>
    <row r="424" spans="7:16" x14ac:dyDescent="0.25">
      <c r="G424" s="17"/>
      <c r="H424" s="39">
        <v>4180</v>
      </c>
      <c r="I424" s="40">
        <f t="shared" si="53"/>
        <v>0.4771689497716895</v>
      </c>
      <c r="J424" s="39">
        <f t="shared" si="54"/>
        <v>4180</v>
      </c>
      <c r="K424" s="40">
        <f t="shared" si="55"/>
        <v>0.4771689497716895</v>
      </c>
      <c r="L424" s="39">
        <f t="shared" si="52"/>
        <v>0.21856883957638185</v>
      </c>
      <c r="M424" s="39">
        <f t="shared" si="56"/>
        <v>0.28470000000000001</v>
      </c>
      <c r="N424" s="39">
        <f t="shared" si="57"/>
        <v>0.21856883957638185</v>
      </c>
      <c r="O424" s="39">
        <f t="shared" si="58"/>
        <v>0.28470000000000001</v>
      </c>
      <c r="P424" s="39">
        <f t="shared" si="59"/>
        <v>0.21856883957638185</v>
      </c>
    </row>
    <row r="425" spans="7:16" x14ac:dyDescent="0.25">
      <c r="G425" s="17"/>
      <c r="H425" s="39">
        <v>4190</v>
      </c>
      <c r="I425" s="40">
        <f t="shared" si="53"/>
        <v>0.47831050228310501</v>
      </c>
      <c r="J425" s="39">
        <f t="shared" si="54"/>
        <v>4190</v>
      </c>
      <c r="K425" s="40">
        <f t="shared" si="55"/>
        <v>0.47831050228310501</v>
      </c>
      <c r="L425" s="39">
        <f t="shared" si="52"/>
        <v>0.21794618500183893</v>
      </c>
      <c r="M425" s="39">
        <f t="shared" si="56"/>
        <v>0.28470000000000001</v>
      </c>
      <c r="N425" s="39">
        <f t="shared" si="57"/>
        <v>0.21794618500183893</v>
      </c>
      <c r="O425" s="39">
        <f t="shared" si="58"/>
        <v>0.28470000000000001</v>
      </c>
      <c r="P425" s="39">
        <f t="shared" si="59"/>
        <v>0.21794618500183893</v>
      </c>
    </row>
    <row r="426" spans="7:16" x14ac:dyDescent="0.25">
      <c r="G426" s="17"/>
      <c r="H426" s="39">
        <v>4200</v>
      </c>
      <c r="I426" s="40">
        <f t="shared" si="53"/>
        <v>0.47945205479452052</v>
      </c>
      <c r="J426" s="39">
        <f t="shared" si="54"/>
        <v>4200</v>
      </c>
      <c r="K426" s="40">
        <f t="shared" si="55"/>
        <v>0.47945205479452052</v>
      </c>
      <c r="L426" s="39">
        <f t="shared" si="52"/>
        <v>0.21732452034022254</v>
      </c>
      <c r="M426" s="39">
        <f t="shared" si="56"/>
        <v>0.28470000000000001</v>
      </c>
      <c r="N426" s="39">
        <f t="shared" si="57"/>
        <v>0.21732452034022254</v>
      </c>
      <c r="O426" s="39">
        <f t="shared" si="58"/>
        <v>0.28470000000000001</v>
      </c>
      <c r="P426" s="39">
        <f t="shared" si="59"/>
        <v>0.21732452034022254</v>
      </c>
    </row>
    <row r="427" spans="7:16" x14ac:dyDescent="0.25">
      <c r="G427" s="17"/>
      <c r="H427" s="39">
        <v>4210</v>
      </c>
      <c r="I427" s="40">
        <f t="shared" si="53"/>
        <v>0.48059360730593609</v>
      </c>
      <c r="J427" s="39">
        <f t="shared" si="54"/>
        <v>4210</v>
      </c>
      <c r="K427" s="40">
        <f t="shared" si="55"/>
        <v>0.48059360730593609</v>
      </c>
      <c r="L427" s="39">
        <f t="shared" si="52"/>
        <v>0.21670384166641532</v>
      </c>
      <c r="M427" s="39">
        <f t="shared" si="56"/>
        <v>0.28470000000000001</v>
      </c>
      <c r="N427" s="39">
        <f t="shared" si="57"/>
        <v>0.21670384166641532</v>
      </c>
      <c r="O427" s="39">
        <f t="shared" si="58"/>
        <v>0.28470000000000001</v>
      </c>
      <c r="P427" s="39">
        <f t="shared" si="59"/>
        <v>0.21670384166641532</v>
      </c>
    </row>
    <row r="428" spans="7:16" x14ac:dyDescent="0.25">
      <c r="G428" s="17"/>
      <c r="H428" s="39">
        <v>4220</v>
      </c>
      <c r="I428" s="40">
        <f t="shared" si="53"/>
        <v>0.4817351598173516</v>
      </c>
      <c r="J428" s="39">
        <f t="shared" si="54"/>
        <v>4220</v>
      </c>
      <c r="K428" s="40">
        <f t="shared" si="55"/>
        <v>0.4817351598173516</v>
      </c>
      <c r="L428" s="39">
        <f t="shared" si="52"/>
        <v>0.21608414508014262</v>
      </c>
      <c r="M428" s="39">
        <f t="shared" si="56"/>
        <v>0.28470000000000001</v>
      </c>
      <c r="N428" s="39">
        <f t="shared" si="57"/>
        <v>0.21608414508014262</v>
      </c>
      <c r="O428" s="39">
        <f t="shared" si="58"/>
        <v>0.28470000000000001</v>
      </c>
      <c r="P428" s="39">
        <f t="shared" si="59"/>
        <v>0.21608414508014262</v>
      </c>
    </row>
    <row r="429" spans="7:16" x14ac:dyDescent="0.25">
      <c r="G429" s="17"/>
      <c r="H429" s="39">
        <v>4230</v>
      </c>
      <c r="I429" s="40">
        <f t="shared" si="53"/>
        <v>0.48287671232876711</v>
      </c>
      <c r="J429" s="39">
        <f t="shared" si="54"/>
        <v>4230</v>
      </c>
      <c r="K429" s="40">
        <f t="shared" si="55"/>
        <v>0.48287671232876711</v>
      </c>
      <c r="L429" s="39">
        <f t="shared" si="52"/>
        <v>0.21546542670575664</v>
      </c>
      <c r="M429" s="39">
        <f t="shared" si="56"/>
        <v>0.28470000000000001</v>
      </c>
      <c r="N429" s="39">
        <f t="shared" si="57"/>
        <v>0.21546542670575664</v>
      </c>
      <c r="O429" s="39">
        <f t="shared" si="58"/>
        <v>0.28470000000000001</v>
      </c>
      <c r="P429" s="39">
        <f t="shared" si="59"/>
        <v>0.21546542670575664</v>
      </c>
    </row>
    <row r="430" spans="7:16" x14ac:dyDescent="0.25">
      <c r="G430" s="17"/>
      <c r="H430" s="39">
        <v>4240</v>
      </c>
      <c r="I430" s="40">
        <f t="shared" si="53"/>
        <v>0.48401826484018262</v>
      </c>
      <c r="J430" s="39">
        <f t="shared" si="54"/>
        <v>4240</v>
      </c>
      <c r="K430" s="40">
        <f t="shared" si="55"/>
        <v>0.48401826484018262</v>
      </c>
      <c r="L430" s="39">
        <f t="shared" si="52"/>
        <v>0.21484768269202292</v>
      </c>
      <c r="M430" s="39">
        <f t="shared" si="56"/>
        <v>0.28470000000000001</v>
      </c>
      <c r="N430" s="39">
        <f t="shared" si="57"/>
        <v>0.21484768269202292</v>
      </c>
      <c r="O430" s="39">
        <f t="shared" si="58"/>
        <v>0.28470000000000001</v>
      </c>
      <c r="P430" s="39">
        <f t="shared" si="59"/>
        <v>0.21484768269202292</v>
      </c>
    </row>
    <row r="431" spans="7:16" x14ac:dyDescent="0.25">
      <c r="G431" s="17"/>
      <c r="H431" s="39">
        <v>4250</v>
      </c>
      <c r="I431" s="40">
        <f t="shared" si="53"/>
        <v>0.48515981735159819</v>
      </c>
      <c r="J431" s="39">
        <f t="shared" si="54"/>
        <v>4250</v>
      </c>
      <c r="K431" s="40">
        <f t="shared" si="55"/>
        <v>0.48515981735159819</v>
      </c>
      <c r="L431" s="39">
        <f t="shared" si="52"/>
        <v>0.2142309092119099</v>
      </c>
      <c r="M431" s="39">
        <f t="shared" si="56"/>
        <v>0.28470000000000001</v>
      </c>
      <c r="N431" s="39">
        <f t="shared" si="57"/>
        <v>0.2142309092119099</v>
      </c>
      <c r="O431" s="39">
        <f t="shared" si="58"/>
        <v>0.28470000000000001</v>
      </c>
      <c r="P431" s="39">
        <f t="shared" si="59"/>
        <v>0.2142309092119099</v>
      </c>
    </row>
    <row r="432" spans="7:16" x14ac:dyDescent="0.25">
      <c r="G432" s="17"/>
      <c r="H432" s="39">
        <v>4260</v>
      </c>
      <c r="I432" s="40">
        <f t="shared" si="53"/>
        <v>0.4863013698630137</v>
      </c>
      <c r="J432" s="39">
        <f t="shared" si="54"/>
        <v>4260</v>
      </c>
      <c r="K432" s="40">
        <f t="shared" si="55"/>
        <v>0.4863013698630137</v>
      </c>
      <c r="L432" s="39">
        <f t="shared" si="52"/>
        <v>0.2136151024623798</v>
      </c>
      <c r="M432" s="39">
        <f t="shared" si="56"/>
        <v>0.28470000000000001</v>
      </c>
      <c r="N432" s="39">
        <f t="shared" si="57"/>
        <v>0.2136151024623798</v>
      </c>
      <c r="O432" s="39">
        <f t="shared" si="58"/>
        <v>0.28470000000000001</v>
      </c>
      <c r="P432" s="39">
        <f t="shared" si="59"/>
        <v>0.2136151024623798</v>
      </c>
    </row>
    <row r="433" spans="7:16" x14ac:dyDescent="0.25">
      <c r="G433" s="17"/>
      <c r="H433" s="39">
        <v>4270</v>
      </c>
      <c r="I433" s="40">
        <f t="shared" si="53"/>
        <v>0.48744292237442921</v>
      </c>
      <c r="J433" s="39">
        <f t="shared" si="54"/>
        <v>4270</v>
      </c>
      <c r="K433" s="40">
        <f t="shared" si="55"/>
        <v>0.48744292237442921</v>
      </c>
      <c r="L433" s="39">
        <f t="shared" si="52"/>
        <v>0.21300025866418282</v>
      </c>
      <c r="M433" s="39">
        <f t="shared" si="56"/>
        <v>0.28470000000000001</v>
      </c>
      <c r="N433" s="39">
        <f t="shared" si="57"/>
        <v>0.21300025866418282</v>
      </c>
      <c r="O433" s="39">
        <f t="shared" si="58"/>
        <v>0.28470000000000001</v>
      </c>
      <c r="P433" s="39">
        <f t="shared" si="59"/>
        <v>0.21300025866418282</v>
      </c>
    </row>
    <row r="434" spans="7:16" x14ac:dyDescent="0.25">
      <c r="G434" s="17"/>
      <c r="H434" s="39">
        <v>4280</v>
      </c>
      <c r="I434" s="40">
        <f t="shared" si="53"/>
        <v>0.48858447488584472</v>
      </c>
      <c r="J434" s="39">
        <f t="shared" si="54"/>
        <v>4280</v>
      </c>
      <c r="K434" s="40">
        <f t="shared" si="55"/>
        <v>0.48858447488584472</v>
      </c>
      <c r="L434" s="39">
        <f t="shared" si="52"/>
        <v>0.21238637406165228</v>
      </c>
      <c r="M434" s="39">
        <f t="shared" si="56"/>
        <v>0.28470000000000001</v>
      </c>
      <c r="N434" s="39">
        <f t="shared" si="57"/>
        <v>0.21238637406165228</v>
      </c>
      <c r="O434" s="39">
        <f t="shared" si="58"/>
        <v>0.28470000000000001</v>
      </c>
      <c r="P434" s="39">
        <f t="shared" si="59"/>
        <v>0.21238637406165228</v>
      </c>
    </row>
    <row r="435" spans="7:16" x14ac:dyDescent="0.25">
      <c r="G435" s="17"/>
      <c r="H435" s="39">
        <v>4290</v>
      </c>
      <c r="I435" s="40">
        <f t="shared" si="53"/>
        <v>0.48972602739726029</v>
      </c>
      <c r="J435" s="39">
        <f t="shared" si="54"/>
        <v>4290</v>
      </c>
      <c r="K435" s="40">
        <f t="shared" si="55"/>
        <v>0.48972602739726029</v>
      </c>
      <c r="L435" s="39">
        <f t="shared" si="52"/>
        <v>0.21177344492250316</v>
      </c>
      <c r="M435" s="39">
        <f t="shared" si="56"/>
        <v>0.28470000000000001</v>
      </c>
      <c r="N435" s="39">
        <f t="shared" si="57"/>
        <v>0.21177344492250316</v>
      </c>
      <c r="O435" s="39">
        <f t="shared" si="58"/>
        <v>0.28470000000000001</v>
      </c>
      <c r="P435" s="39">
        <f t="shared" si="59"/>
        <v>0.21177344492250316</v>
      </c>
    </row>
    <row r="436" spans="7:16" x14ac:dyDescent="0.25">
      <c r="G436" s="17"/>
      <c r="H436" s="39">
        <v>4300</v>
      </c>
      <c r="I436" s="40">
        <f t="shared" si="53"/>
        <v>0.4908675799086758</v>
      </c>
      <c r="J436" s="39">
        <f t="shared" si="54"/>
        <v>4300</v>
      </c>
      <c r="K436" s="40">
        <f t="shared" si="55"/>
        <v>0.4908675799086758</v>
      </c>
      <c r="L436" s="39">
        <f t="shared" si="52"/>
        <v>0.21116146753763265</v>
      </c>
      <c r="M436" s="39">
        <f t="shared" si="56"/>
        <v>0.28470000000000001</v>
      </c>
      <c r="N436" s="39">
        <f t="shared" si="57"/>
        <v>0.21116146753763265</v>
      </c>
      <c r="O436" s="39">
        <f t="shared" si="58"/>
        <v>0.28470000000000001</v>
      </c>
      <c r="P436" s="39">
        <f t="shared" si="59"/>
        <v>0.21116146753763265</v>
      </c>
    </row>
    <row r="437" spans="7:16" x14ac:dyDescent="0.25">
      <c r="G437" s="17"/>
      <c r="H437" s="39">
        <v>4310</v>
      </c>
      <c r="I437" s="40">
        <f t="shared" si="53"/>
        <v>0.49200913242009131</v>
      </c>
      <c r="J437" s="39">
        <f t="shared" si="54"/>
        <v>4310</v>
      </c>
      <c r="K437" s="40">
        <f t="shared" si="55"/>
        <v>0.49200913242009131</v>
      </c>
      <c r="L437" s="39">
        <f t="shared" si="52"/>
        <v>0.21055043822092223</v>
      </c>
      <c r="M437" s="39">
        <f t="shared" si="56"/>
        <v>0.28470000000000001</v>
      </c>
      <c r="N437" s="39">
        <f t="shared" si="57"/>
        <v>0.21055043822092223</v>
      </c>
      <c r="O437" s="39">
        <f t="shared" si="58"/>
        <v>0.28470000000000001</v>
      </c>
      <c r="P437" s="39">
        <f t="shared" si="59"/>
        <v>0.21055043822092223</v>
      </c>
    </row>
    <row r="438" spans="7:16" x14ac:dyDescent="0.25">
      <c r="G438" s="17"/>
      <c r="H438" s="39">
        <v>4320</v>
      </c>
      <c r="I438" s="40">
        <f t="shared" si="53"/>
        <v>0.49315068493150682</v>
      </c>
      <c r="J438" s="39">
        <f t="shared" si="54"/>
        <v>4320</v>
      </c>
      <c r="K438" s="40">
        <f t="shared" si="55"/>
        <v>0.49315068493150682</v>
      </c>
      <c r="L438" s="39">
        <f t="shared" si="52"/>
        <v>0.20994035330904237</v>
      </c>
      <c r="M438" s="39">
        <f t="shared" si="56"/>
        <v>0.28470000000000001</v>
      </c>
      <c r="N438" s="39">
        <f t="shared" si="57"/>
        <v>0.20994035330904237</v>
      </c>
      <c r="O438" s="39">
        <f t="shared" si="58"/>
        <v>0.28470000000000001</v>
      </c>
      <c r="P438" s="39">
        <f t="shared" si="59"/>
        <v>0.20994035330904237</v>
      </c>
    </row>
    <row r="439" spans="7:16" x14ac:dyDescent="0.25">
      <c r="G439" s="17"/>
      <c r="H439" s="39">
        <v>4330</v>
      </c>
      <c r="I439" s="40">
        <f t="shared" si="53"/>
        <v>0.49429223744292239</v>
      </c>
      <c r="J439" s="39">
        <f t="shared" si="54"/>
        <v>4330</v>
      </c>
      <c r="K439" s="40">
        <f t="shared" si="55"/>
        <v>0.49429223744292239</v>
      </c>
      <c r="L439" s="39">
        <f t="shared" si="52"/>
        <v>0.20933120916125936</v>
      </c>
      <c r="M439" s="39">
        <f t="shared" si="56"/>
        <v>0.28470000000000001</v>
      </c>
      <c r="N439" s="39">
        <f t="shared" si="57"/>
        <v>0.20933120916125936</v>
      </c>
      <c r="O439" s="39">
        <f t="shared" si="58"/>
        <v>0.28470000000000001</v>
      </c>
      <c r="P439" s="39">
        <f t="shared" si="59"/>
        <v>0.20933120916125936</v>
      </c>
    </row>
    <row r="440" spans="7:16" x14ac:dyDescent="0.25">
      <c r="G440" s="17"/>
      <c r="H440" s="39">
        <v>4340</v>
      </c>
      <c r="I440" s="40">
        <f t="shared" si="53"/>
        <v>0.4954337899543379</v>
      </c>
      <c r="J440" s="39">
        <f t="shared" si="54"/>
        <v>4340</v>
      </c>
      <c r="K440" s="40">
        <f t="shared" si="55"/>
        <v>0.4954337899543379</v>
      </c>
      <c r="L440" s="39">
        <f t="shared" si="52"/>
        <v>0.208723002159244</v>
      </c>
      <c r="M440" s="39">
        <f t="shared" si="56"/>
        <v>0.28470000000000001</v>
      </c>
      <c r="N440" s="39">
        <f t="shared" si="57"/>
        <v>0.208723002159244</v>
      </c>
      <c r="O440" s="39">
        <f t="shared" si="58"/>
        <v>0.28470000000000001</v>
      </c>
      <c r="P440" s="39">
        <f t="shared" si="59"/>
        <v>0.208723002159244</v>
      </c>
    </row>
    <row r="441" spans="7:16" x14ac:dyDescent="0.25">
      <c r="G441" s="17"/>
      <c r="H441" s="39">
        <v>4350</v>
      </c>
      <c r="I441" s="40">
        <f t="shared" si="53"/>
        <v>0.49657534246575341</v>
      </c>
      <c r="J441" s="39">
        <f t="shared" si="54"/>
        <v>4350</v>
      </c>
      <c r="K441" s="40">
        <f t="shared" si="55"/>
        <v>0.49657534246575341</v>
      </c>
      <c r="L441" s="39">
        <f t="shared" si="52"/>
        <v>0.20811572870688255</v>
      </c>
      <c r="M441" s="39">
        <f t="shared" si="56"/>
        <v>0.28470000000000001</v>
      </c>
      <c r="N441" s="39">
        <f t="shared" si="57"/>
        <v>0.20811572870688255</v>
      </c>
      <c r="O441" s="39">
        <f t="shared" si="58"/>
        <v>0.28470000000000001</v>
      </c>
      <c r="P441" s="39">
        <f t="shared" si="59"/>
        <v>0.20811572870688255</v>
      </c>
    </row>
    <row r="442" spans="7:16" x14ac:dyDescent="0.25">
      <c r="G442" s="17"/>
      <c r="H442" s="39">
        <v>4360</v>
      </c>
      <c r="I442" s="40">
        <f t="shared" si="53"/>
        <v>0.49771689497716892</v>
      </c>
      <c r="J442" s="39">
        <f t="shared" si="54"/>
        <v>4360</v>
      </c>
      <c r="K442" s="40">
        <f t="shared" si="55"/>
        <v>0.49771689497716892</v>
      </c>
      <c r="L442" s="39">
        <f t="shared" si="52"/>
        <v>0.20750938523008966</v>
      </c>
      <c r="M442" s="39">
        <f t="shared" si="56"/>
        <v>0.28470000000000001</v>
      </c>
      <c r="N442" s="39">
        <f t="shared" si="57"/>
        <v>0.20750938523008966</v>
      </c>
      <c r="O442" s="39">
        <f t="shared" si="58"/>
        <v>0.28470000000000001</v>
      </c>
      <c r="P442" s="39">
        <f t="shared" si="59"/>
        <v>0.20750938523008966</v>
      </c>
    </row>
    <row r="443" spans="7:16" x14ac:dyDescent="0.25">
      <c r="G443" s="17"/>
      <c r="H443" s="39">
        <v>4370</v>
      </c>
      <c r="I443" s="40">
        <f t="shared" si="53"/>
        <v>0.49885844748858449</v>
      </c>
      <c r="J443" s="39">
        <f t="shared" si="54"/>
        <v>4370</v>
      </c>
      <c r="K443" s="40">
        <f t="shared" si="55"/>
        <v>0.49885844748858449</v>
      </c>
      <c r="L443" s="39">
        <f t="shared" si="52"/>
        <v>0.20690396817662293</v>
      </c>
      <c r="M443" s="39">
        <f t="shared" si="56"/>
        <v>0.28470000000000001</v>
      </c>
      <c r="N443" s="39">
        <f t="shared" si="57"/>
        <v>0.20690396817662293</v>
      </c>
      <c r="O443" s="39">
        <f t="shared" si="58"/>
        <v>0.28470000000000001</v>
      </c>
      <c r="P443" s="39">
        <f t="shared" si="59"/>
        <v>0.20690396817662293</v>
      </c>
    </row>
    <row r="444" spans="7:16" x14ac:dyDescent="0.25">
      <c r="G444" s="17"/>
      <c r="H444" s="39">
        <v>4380</v>
      </c>
      <c r="I444" s="40">
        <f t="shared" si="53"/>
        <v>0.5</v>
      </c>
      <c r="J444" s="39">
        <f t="shared" si="54"/>
        <v>4380</v>
      </c>
      <c r="K444" s="40">
        <f t="shared" si="55"/>
        <v>0.5</v>
      </c>
      <c r="L444" s="39">
        <f t="shared" si="52"/>
        <v>0.20629947401590021</v>
      </c>
      <c r="M444" s="39">
        <f t="shared" si="56"/>
        <v>0.28470000000000001</v>
      </c>
      <c r="N444" s="39">
        <f t="shared" si="57"/>
        <v>0.20629947401590021</v>
      </c>
      <c r="O444" s="39">
        <f t="shared" si="58"/>
        <v>0.28470000000000001</v>
      </c>
      <c r="P444" s="39">
        <f t="shared" si="59"/>
        <v>0.20629947401590021</v>
      </c>
    </row>
    <row r="445" spans="7:16" x14ac:dyDescent="0.25">
      <c r="G445" s="17"/>
      <c r="H445" s="39">
        <v>4390</v>
      </c>
      <c r="I445" s="40">
        <f t="shared" si="53"/>
        <v>0.50114155251141557</v>
      </c>
      <c r="J445" s="39">
        <f t="shared" si="54"/>
        <v>4390</v>
      </c>
      <c r="K445" s="40">
        <f t="shared" si="55"/>
        <v>0.50114155251141557</v>
      </c>
      <c r="L445" s="39">
        <f t="shared" si="52"/>
        <v>0.20569589923881837</v>
      </c>
      <c r="M445" s="39">
        <f t="shared" si="56"/>
        <v>0.28470000000000001</v>
      </c>
      <c r="N445" s="39">
        <f t="shared" si="57"/>
        <v>0.20569589923881837</v>
      </c>
      <c r="O445" s="39">
        <f t="shared" si="58"/>
        <v>0.28470000000000001</v>
      </c>
      <c r="P445" s="39">
        <f t="shared" si="59"/>
        <v>0.20569589923881837</v>
      </c>
    </row>
    <row r="446" spans="7:16" x14ac:dyDescent="0.25">
      <c r="G446" s="17"/>
      <c r="H446" s="39">
        <v>4400</v>
      </c>
      <c r="I446" s="40">
        <f t="shared" si="53"/>
        <v>0.50228310502283102</v>
      </c>
      <c r="J446" s="39">
        <f t="shared" si="54"/>
        <v>4400</v>
      </c>
      <c r="K446" s="40">
        <f t="shared" si="55"/>
        <v>0.50228310502283102</v>
      </c>
      <c r="L446" s="39">
        <f t="shared" si="52"/>
        <v>0.20509324035757348</v>
      </c>
      <c r="M446" s="39">
        <f t="shared" si="56"/>
        <v>0.28470000000000001</v>
      </c>
      <c r="N446" s="39">
        <f t="shared" si="57"/>
        <v>0.20509324035757348</v>
      </c>
      <c r="O446" s="39">
        <f t="shared" si="58"/>
        <v>0.28470000000000001</v>
      </c>
      <c r="P446" s="39">
        <f t="shared" si="59"/>
        <v>0.20509324035757348</v>
      </c>
    </row>
    <row r="447" spans="7:16" x14ac:dyDescent="0.25">
      <c r="G447" s="17"/>
      <c r="H447" s="39">
        <v>4410</v>
      </c>
      <c r="I447" s="40">
        <f t="shared" si="53"/>
        <v>0.50342465753424659</v>
      </c>
      <c r="J447" s="39">
        <f t="shared" si="54"/>
        <v>4410</v>
      </c>
      <c r="K447" s="40">
        <f t="shared" si="55"/>
        <v>0.50342465753424659</v>
      </c>
      <c r="L447" s="39">
        <f t="shared" si="52"/>
        <v>0.20449149390548416</v>
      </c>
      <c r="M447" s="39">
        <f t="shared" si="56"/>
        <v>0.28470000000000001</v>
      </c>
      <c r="N447" s="39">
        <f t="shared" si="57"/>
        <v>0.20449149390548416</v>
      </c>
      <c r="O447" s="39">
        <f t="shared" si="58"/>
        <v>0.28470000000000001</v>
      </c>
      <c r="P447" s="39">
        <f t="shared" si="59"/>
        <v>0.20449149390548416</v>
      </c>
    </row>
    <row r="448" spans="7:16" x14ac:dyDescent="0.25">
      <c r="G448" s="17"/>
      <c r="H448" s="39">
        <v>4420</v>
      </c>
      <c r="I448" s="40">
        <f t="shared" si="53"/>
        <v>0.50456621004566216</v>
      </c>
      <c r="J448" s="39">
        <f t="shared" si="54"/>
        <v>4420</v>
      </c>
      <c r="K448" s="40">
        <f t="shared" si="55"/>
        <v>0.50456621004566216</v>
      </c>
      <c r="L448" s="39">
        <f t="shared" si="52"/>
        <v>0.20389065643681581</v>
      </c>
      <c r="M448" s="39">
        <f t="shared" si="56"/>
        <v>0.28470000000000001</v>
      </c>
      <c r="N448" s="39">
        <f t="shared" si="57"/>
        <v>0.20389065643681581</v>
      </c>
      <c r="O448" s="39">
        <f t="shared" si="58"/>
        <v>0.28470000000000001</v>
      </c>
      <c r="P448" s="39">
        <f t="shared" si="59"/>
        <v>0.20389065643681581</v>
      </c>
    </row>
    <row r="449" spans="7:16" x14ac:dyDescent="0.25">
      <c r="G449" s="17"/>
      <c r="H449" s="39">
        <v>4430</v>
      </c>
      <c r="I449" s="40">
        <f t="shared" si="53"/>
        <v>0.50570776255707761</v>
      </c>
      <c r="J449" s="39">
        <f t="shared" si="54"/>
        <v>4430</v>
      </c>
      <c r="K449" s="40">
        <f t="shared" si="55"/>
        <v>0.50570776255707761</v>
      </c>
      <c r="L449" s="39">
        <f t="shared" si="52"/>
        <v>0.2032907245266069</v>
      </c>
      <c r="M449" s="39">
        <f t="shared" si="56"/>
        <v>0.28470000000000001</v>
      </c>
      <c r="N449" s="39">
        <f t="shared" si="57"/>
        <v>0.2032907245266069</v>
      </c>
      <c r="O449" s="39">
        <f t="shared" si="58"/>
        <v>0.28470000000000001</v>
      </c>
      <c r="P449" s="39">
        <f t="shared" si="59"/>
        <v>0.2032907245266069</v>
      </c>
    </row>
    <row r="450" spans="7:16" x14ac:dyDescent="0.25">
      <c r="G450" s="17"/>
      <c r="H450" s="39">
        <v>4440</v>
      </c>
      <c r="I450" s="40">
        <f t="shared" si="53"/>
        <v>0.50684931506849318</v>
      </c>
      <c r="J450" s="39">
        <f t="shared" si="54"/>
        <v>4440</v>
      </c>
      <c r="K450" s="40">
        <f t="shared" si="55"/>
        <v>0.50684931506849318</v>
      </c>
      <c r="L450" s="39">
        <f t="shared" si="52"/>
        <v>0.20269169477049687</v>
      </c>
      <c r="M450" s="39">
        <f t="shared" si="56"/>
        <v>0.28470000000000001</v>
      </c>
      <c r="N450" s="39">
        <f t="shared" si="57"/>
        <v>0.20269169477049687</v>
      </c>
      <c r="O450" s="39">
        <f t="shared" si="58"/>
        <v>0.28470000000000001</v>
      </c>
      <c r="P450" s="39">
        <f t="shared" si="59"/>
        <v>0.20269169477049687</v>
      </c>
    </row>
    <row r="451" spans="7:16" x14ac:dyDescent="0.25">
      <c r="G451" s="17"/>
      <c r="H451" s="39">
        <v>4450</v>
      </c>
      <c r="I451" s="40">
        <f t="shared" si="53"/>
        <v>0.50799086757990863</v>
      </c>
      <c r="J451" s="39">
        <f t="shared" si="54"/>
        <v>4450</v>
      </c>
      <c r="K451" s="40">
        <f t="shared" si="55"/>
        <v>0.50799086757990863</v>
      </c>
      <c r="L451" s="39">
        <f t="shared" si="52"/>
        <v>0.20209356378455723</v>
      </c>
      <c r="M451" s="39">
        <f t="shared" si="56"/>
        <v>0.28470000000000001</v>
      </c>
      <c r="N451" s="39">
        <f t="shared" si="57"/>
        <v>0.20209356378455723</v>
      </c>
      <c r="O451" s="39">
        <f t="shared" si="58"/>
        <v>0.28470000000000001</v>
      </c>
      <c r="P451" s="39">
        <f t="shared" si="59"/>
        <v>0.20209356378455723</v>
      </c>
    </row>
    <row r="452" spans="7:16" x14ac:dyDescent="0.25">
      <c r="G452" s="17"/>
      <c r="H452" s="39">
        <v>4460</v>
      </c>
      <c r="I452" s="40">
        <f t="shared" si="53"/>
        <v>0.5091324200913242</v>
      </c>
      <c r="J452" s="39">
        <f t="shared" si="54"/>
        <v>4460</v>
      </c>
      <c r="K452" s="40">
        <f t="shared" si="55"/>
        <v>0.5091324200913242</v>
      </c>
      <c r="L452" s="39">
        <f t="shared" si="52"/>
        <v>0.20149632820512164</v>
      </c>
      <c r="M452" s="39">
        <f t="shared" si="56"/>
        <v>0.28470000000000001</v>
      </c>
      <c r="N452" s="39">
        <f t="shared" si="57"/>
        <v>0.20149632820512164</v>
      </c>
      <c r="O452" s="39">
        <f t="shared" si="58"/>
        <v>0.28470000000000001</v>
      </c>
      <c r="P452" s="39">
        <f t="shared" si="59"/>
        <v>0.20149632820512164</v>
      </c>
    </row>
    <row r="453" spans="7:16" x14ac:dyDescent="0.25">
      <c r="G453" s="17"/>
      <c r="H453" s="39">
        <v>4470</v>
      </c>
      <c r="I453" s="40">
        <f t="shared" si="53"/>
        <v>0.51027397260273977</v>
      </c>
      <c r="J453" s="39">
        <f t="shared" si="54"/>
        <v>4470</v>
      </c>
      <c r="K453" s="40">
        <f t="shared" si="55"/>
        <v>0.51027397260273977</v>
      </c>
      <c r="L453" s="39">
        <f t="shared" ref="L453:L516" si="60">1-$E$13*K453^$E$14</f>
        <v>0.20089998468862125</v>
      </c>
      <c r="M453" s="39">
        <f t="shared" si="56"/>
        <v>0.28470000000000001</v>
      </c>
      <c r="N453" s="39">
        <f t="shared" si="57"/>
        <v>0.20089998468862125</v>
      </c>
      <c r="O453" s="39">
        <f t="shared" si="58"/>
        <v>0.28470000000000001</v>
      </c>
      <c r="P453" s="39">
        <f t="shared" si="59"/>
        <v>0.20089998468862125</v>
      </c>
    </row>
    <row r="454" spans="7:16" x14ac:dyDescent="0.25">
      <c r="G454" s="17"/>
      <c r="H454" s="39">
        <v>4480</v>
      </c>
      <c r="I454" s="40">
        <f t="shared" ref="I454:I517" si="61">H454/$B$15</f>
        <v>0.51141552511415522</v>
      </c>
      <c r="J454" s="39">
        <f t="shared" ref="J454:J517" si="62">IF(H454&lt;$B$15,H454,$B$15)</f>
        <v>4480</v>
      </c>
      <c r="K454" s="40">
        <f t="shared" ref="K454:K517" si="63">J454/$B$15</f>
        <v>0.51141552511415522</v>
      </c>
      <c r="L454" s="39">
        <f t="shared" si="60"/>
        <v>0.20030452991141867</v>
      </c>
      <c r="M454" s="39">
        <f t="shared" ref="M454:M517" si="64">IF(J454&lt;=$B$92,$B$68,0)</f>
        <v>0.28470000000000001</v>
      </c>
      <c r="N454" s="39">
        <f t="shared" ref="N454:N517" si="65">IF(L454&gt;$B$68,$B$68,L454)</f>
        <v>0.20030452991141867</v>
      </c>
      <c r="O454" s="39">
        <f t="shared" si="58"/>
        <v>0.28470000000000001</v>
      </c>
      <c r="P454" s="39">
        <f t="shared" si="59"/>
        <v>0.20030452991141867</v>
      </c>
    </row>
    <row r="455" spans="7:16" x14ac:dyDescent="0.25">
      <c r="G455" s="17"/>
      <c r="H455" s="39">
        <v>4490</v>
      </c>
      <c r="I455" s="40">
        <f t="shared" si="61"/>
        <v>0.51255707762557079</v>
      </c>
      <c r="J455" s="39">
        <f t="shared" si="62"/>
        <v>4490</v>
      </c>
      <c r="K455" s="40">
        <f t="shared" si="63"/>
        <v>0.51255707762557079</v>
      </c>
      <c r="L455" s="39">
        <f t="shared" si="60"/>
        <v>0.1997099605696453</v>
      </c>
      <c r="M455" s="39">
        <f t="shared" si="64"/>
        <v>0.28470000000000001</v>
      </c>
      <c r="N455" s="39">
        <f t="shared" si="65"/>
        <v>0.1997099605696453</v>
      </c>
      <c r="O455" s="39">
        <f t="shared" ref="O455:O518" si="66">IF(J455&lt;=$C$137,$D$121,M455)</f>
        <v>0.28470000000000001</v>
      </c>
      <c r="P455" s="39">
        <f t="shared" ref="P455:P518" si="67">IF(L455&gt;$D$121,$D$121,L455)</f>
        <v>0.1997099605696453</v>
      </c>
    </row>
    <row r="456" spans="7:16" x14ac:dyDescent="0.25">
      <c r="G456" s="17"/>
      <c r="H456" s="39">
        <v>4500</v>
      </c>
      <c r="I456" s="40">
        <f t="shared" si="61"/>
        <v>0.51369863013698636</v>
      </c>
      <c r="J456" s="39">
        <f t="shared" si="62"/>
        <v>4500</v>
      </c>
      <c r="K456" s="40">
        <f t="shared" si="63"/>
        <v>0.51369863013698636</v>
      </c>
      <c r="L456" s="39">
        <f t="shared" si="60"/>
        <v>0.19911627337904036</v>
      </c>
      <c r="M456" s="39">
        <f t="shared" si="64"/>
        <v>0.28470000000000001</v>
      </c>
      <c r="N456" s="39">
        <f t="shared" si="65"/>
        <v>0.19911627337904036</v>
      </c>
      <c r="O456" s="39">
        <f t="shared" si="66"/>
        <v>0.28470000000000001</v>
      </c>
      <c r="P456" s="39">
        <f t="shared" si="67"/>
        <v>0.19911627337904036</v>
      </c>
    </row>
    <row r="457" spans="7:16" x14ac:dyDescent="0.25">
      <c r="G457" s="17"/>
      <c r="H457" s="39">
        <v>4510</v>
      </c>
      <c r="I457" s="40">
        <f t="shared" si="61"/>
        <v>0.51484018264840181</v>
      </c>
      <c r="J457" s="39">
        <f t="shared" si="62"/>
        <v>4510</v>
      </c>
      <c r="K457" s="40">
        <f t="shared" si="63"/>
        <v>0.51484018264840181</v>
      </c>
      <c r="L457" s="39">
        <f t="shared" si="60"/>
        <v>0.19852346507479091</v>
      </c>
      <c r="M457" s="39">
        <f t="shared" si="64"/>
        <v>0.28470000000000001</v>
      </c>
      <c r="N457" s="39">
        <f t="shared" si="65"/>
        <v>0.19852346507479091</v>
      </c>
      <c r="O457" s="39">
        <f t="shared" si="66"/>
        <v>0.28470000000000001</v>
      </c>
      <c r="P457" s="39">
        <f t="shared" si="67"/>
        <v>0.19852346507479091</v>
      </c>
    </row>
    <row r="458" spans="7:16" x14ac:dyDescent="0.25">
      <c r="G458" s="17"/>
      <c r="H458" s="39">
        <v>4520</v>
      </c>
      <c r="I458" s="40">
        <f t="shared" si="61"/>
        <v>0.51598173515981738</v>
      </c>
      <c r="J458" s="39">
        <f t="shared" si="62"/>
        <v>4520</v>
      </c>
      <c r="K458" s="40">
        <f t="shared" si="63"/>
        <v>0.51598173515981738</v>
      </c>
      <c r="L458" s="39">
        <f t="shared" si="60"/>
        <v>0.19793153241137396</v>
      </c>
      <c r="M458" s="39">
        <f t="shared" si="64"/>
        <v>0.28470000000000001</v>
      </c>
      <c r="N458" s="39">
        <f t="shared" si="65"/>
        <v>0.19793153241137396</v>
      </c>
      <c r="O458" s="39">
        <f t="shared" si="66"/>
        <v>0.28470000000000001</v>
      </c>
      <c r="P458" s="39">
        <f t="shared" si="67"/>
        <v>0.19793153241137396</v>
      </c>
    </row>
    <row r="459" spans="7:16" x14ac:dyDescent="0.25">
      <c r="G459" s="17"/>
      <c r="H459" s="39">
        <v>4530</v>
      </c>
      <c r="I459" s="40">
        <f t="shared" si="61"/>
        <v>0.51712328767123283</v>
      </c>
      <c r="J459" s="39">
        <f t="shared" si="62"/>
        <v>4530</v>
      </c>
      <c r="K459" s="40">
        <f t="shared" si="63"/>
        <v>0.51712328767123283</v>
      </c>
      <c r="L459" s="39">
        <f t="shared" si="60"/>
        <v>0.19734047216240003</v>
      </c>
      <c r="M459" s="39">
        <f t="shared" si="64"/>
        <v>0.28470000000000001</v>
      </c>
      <c r="N459" s="39">
        <f t="shared" si="65"/>
        <v>0.19734047216240003</v>
      </c>
      <c r="O459" s="39">
        <f t="shared" si="66"/>
        <v>0.28470000000000001</v>
      </c>
      <c r="P459" s="39">
        <f t="shared" si="67"/>
        <v>0.19734047216240003</v>
      </c>
    </row>
    <row r="460" spans="7:16" x14ac:dyDescent="0.25">
      <c r="G460" s="17"/>
      <c r="H460" s="39">
        <v>4540</v>
      </c>
      <c r="I460" s="40">
        <f t="shared" si="61"/>
        <v>0.5182648401826484</v>
      </c>
      <c r="J460" s="39">
        <f t="shared" si="62"/>
        <v>4540</v>
      </c>
      <c r="K460" s="40">
        <f t="shared" si="63"/>
        <v>0.5182648401826484</v>
      </c>
      <c r="L460" s="39">
        <f t="shared" si="60"/>
        <v>0.19675028112045823</v>
      </c>
      <c r="M460" s="39">
        <f t="shared" si="64"/>
        <v>0.28470000000000001</v>
      </c>
      <c r="N460" s="39">
        <f t="shared" si="65"/>
        <v>0.19675028112045823</v>
      </c>
      <c r="O460" s="39">
        <f t="shared" si="66"/>
        <v>0.28470000000000001</v>
      </c>
      <c r="P460" s="39">
        <f t="shared" si="67"/>
        <v>0.19675028112045823</v>
      </c>
    </row>
    <row r="461" spans="7:16" x14ac:dyDescent="0.25">
      <c r="G461" s="17"/>
      <c r="H461" s="39">
        <v>4550</v>
      </c>
      <c r="I461" s="40">
        <f t="shared" si="61"/>
        <v>0.51940639269406397</v>
      </c>
      <c r="J461" s="39">
        <f t="shared" si="62"/>
        <v>4550</v>
      </c>
      <c r="K461" s="40">
        <f t="shared" si="63"/>
        <v>0.51940639269406397</v>
      </c>
      <c r="L461" s="39">
        <f t="shared" si="60"/>
        <v>0.19616095609696382</v>
      </c>
      <c r="M461" s="39">
        <f t="shared" si="64"/>
        <v>0.28470000000000001</v>
      </c>
      <c r="N461" s="39">
        <f t="shared" si="65"/>
        <v>0.19616095609696382</v>
      </c>
      <c r="O461" s="39">
        <f t="shared" si="66"/>
        <v>0.28470000000000001</v>
      </c>
      <c r="P461" s="39">
        <f t="shared" si="67"/>
        <v>0.19616095609696382</v>
      </c>
    </row>
    <row r="462" spans="7:16" x14ac:dyDescent="0.25">
      <c r="G462" s="17"/>
      <c r="H462" s="39">
        <v>4560</v>
      </c>
      <c r="I462" s="40">
        <f t="shared" si="61"/>
        <v>0.52054794520547942</v>
      </c>
      <c r="J462" s="39">
        <f t="shared" si="62"/>
        <v>4560</v>
      </c>
      <c r="K462" s="40">
        <f t="shared" si="63"/>
        <v>0.52054794520547942</v>
      </c>
      <c r="L462" s="39">
        <f t="shared" si="60"/>
        <v>0.19557249392200571</v>
      </c>
      <c r="M462" s="39">
        <f t="shared" si="64"/>
        <v>0.28470000000000001</v>
      </c>
      <c r="N462" s="39">
        <f t="shared" si="65"/>
        <v>0.19557249392200571</v>
      </c>
      <c r="O462" s="39">
        <f t="shared" si="66"/>
        <v>0.28470000000000001</v>
      </c>
      <c r="P462" s="39">
        <f t="shared" si="67"/>
        <v>0.19557249392200571</v>
      </c>
    </row>
    <row r="463" spans="7:16" x14ac:dyDescent="0.25">
      <c r="G463" s="17"/>
      <c r="H463" s="39">
        <v>4570</v>
      </c>
      <c r="I463" s="40">
        <f t="shared" si="61"/>
        <v>0.52168949771689499</v>
      </c>
      <c r="J463" s="39">
        <f t="shared" si="62"/>
        <v>4570</v>
      </c>
      <c r="K463" s="40">
        <f t="shared" si="63"/>
        <v>0.52168949771689499</v>
      </c>
      <c r="L463" s="39">
        <f t="shared" si="60"/>
        <v>0.19498489144419673</v>
      </c>
      <c r="M463" s="39">
        <f t="shared" si="64"/>
        <v>0.28470000000000001</v>
      </c>
      <c r="N463" s="39">
        <f t="shared" si="65"/>
        <v>0.19498489144419673</v>
      </c>
      <c r="O463" s="39">
        <f t="shared" si="66"/>
        <v>0.28470000000000001</v>
      </c>
      <c r="P463" s="39">
        <f t="shared" si="67"/>
        <v>0.19498489144419673</v>
      </c>
    </row>
    <row r="464" spans="7:16" x14ac:dyDescent="0.25">
      <c r="G464" s="17"/>
      <c r="H464" s="39">
        <v>4580</v>
      </c>
      <c r="I464" s="40">
        <f t="shared" si="61"/>
        <v>0.52283105022831056</v>
      </c>
      <c r="J464" s="39">
        <f t="shared" si="62"/>
        <v>4580</v>
      </c>
      <c r="K464" s="40">
        <f t="shared" si="63"/>
        <v>0.52283105022831056</v>
      </c>
      <c r="L464" s="39">
        <f t="shared" si="60"/>
        <v>0.19439814553052548</v>
      </c>
      <c r="M464" s="39">
        <f t="shared" si="64"/>
        <v>0.28470000000000001</v>
      </c>
      <c r="N464" s="39">
        <f t="shared" si="65"/>
        <v>0.19439814553052548</v>
      </c>
      <c r="O464" s="39">
        <f t="shared" si="66"/>
        <v>0.28470000000000001</v>
      </c>
      <c r="P464" s="39">
        <f t="shared" si="67"/>
        <v>0.19439814553052548</v>
      </c>
    </row>
    <row r="465" spans="7:16" x14ac:dyDescent="0.25">
      <c r="G465" s="17"/>
      <c r="H465" s="39">
        <v>4590</v>
      </c>
      <c r="I465" s="40">
        <f t="shared" si="61"/>
        <v>0.52397260273972601</v>
      </c>
      <c r="J465" s="39">
        <f t="shared" si="62"/>
        <v>4590</v>
      </c>
      <c r="K465" s="40">
        <f t="shared" si="63"/>
        <v>0.52397260273972601</v>
      </c>
      <c r="L465" s="39">
        <f t="shared" si="60"/>
        <v>0.19381225306620886</v>
      </c>
      <c r="M465" s="39">
        <f t="shared" si="64"/>
        <v>0.28470000000000001</v>
      </c>
      <c r="N465" s="39">
        <f t="shared" si="65"/>
        <v>0.19381225306620886</v>
      </c>
      <c r="O465" s="39">
        <f t="shared" si="66"/>
        <v>0.28470000000000001</v>
      </c>
      <c r="P465" s="39">
        <f t="shared" si="67"/>
        <v>0.19381225306620886</v>
      </c>
    </row>
    <row r="466" spans="7:16" x14ac:dyDescent="0.25">
      <c r="G466" s="17"/>
      <c r="H466" s="39">
        <v>4600</v>
      </c>
      <c r="I466" s="40">
        <f t="shared" si="61"/>
        <v>0.52511415525114158</v>
      </c>
      <c r="J466" s="39">
        <f t="shared" si="62"/>
        <v>4600</v>
      </c>
      <c r="K466" s="40">
        <f t="shared" si="63"/>
        <v>0.52511415525114158</v>
      </c>
      <c r="L466" s="39">
        <f t="shared" si="60"/>
        <v>0.19322721095454665</v>
      </c>
      <c r="M466" s="39">
        <f t="shared" si="64"/>
        <v>0.28470000000000001</v>
      </c>
      <c r="N466" s="39">
        <f t="shared" si="65"/>
        <v>0.19322721095454665</v>
      </c>
      <c r="O466" s="39">
        <f t="shared" si="66"/>
        <v>0.28470000000000001</v>
      </c>
      <c r="P466" s="39">
        <f t="shared" si="67"/>
        <v>0.19322721095454665</v>
      </c>
    </row>
    <row r="467" spans="7:16" x14ac:dyDescent="0.25">
      <c r="G467" s="17"/>
      <c r="H467" s="39">
        <v>4610</v>
      </c>
      <c r="I467" s="40">
        <f t="shared" si="61"/>
        <v>0.52625570776255703</v>
      </c>
      <c r="J467" s="39">
        <f t="shared" si="62"/>
        <v>4610</v>
      </c>
      <c r="K467" s="40">
        <f t="shared" si="63"/>
        <v>0.52625570776255703</v>
      </c>
      <c r="L467" s="39">
        <f t="shared" si="60"/>
        <v>0.19264301611677781</v>
      </c>
      <c r="M467" s="39">
        <f t="shared" si="64"/>
        <v>0.28470000000000001</v>
      </c>
      <c r="N467" s="39">
        <f t="shared" si="65"/>
        <v>0.19264301611677781</v>
      </c>
      <c r="O467" s="39">
        <f t="shared" si="66"/>
        <v>0.28470000000000001</v>
      </c>
      <c r="P467" s="39">
        <f t="shared" si="67"/>
        <v>0.19264301611677781</v>
      </c>
    </row>
    <row r="468" spans="7:16" x14ac:dyDescent="0.25">
      <c r="G468" s="17"/>
      <c r="H468" s="39">
        <v>4620</v>
      </c>
      <c r="I468" s="40">
        <f t="shared" si="61"/>
        <v>0.5273972602739726</v>
      </c>
      <c r="J468" s="39">
        <f t="shared" si="62"/>
        <v>4620</v>
      </c>
      <c r="K468" s="40">
        <f t="shared" si="63"/>
        <v>0.5273972602739726</v>
      </c>
      <c r="L468" s="39">
        <f t="shared" si="60"/>
        <v>0.19205966549193731</v>
      </c>
      <c r="M468" s="39">
        <f t="shared" si="64"/>
        <v>0.28470000000000001</v>
      </c>
      <c r="N468" s="39">
        <f t="shared" si="65"/>
        <v>0.19205966549193731</v>
      </c>
      <c r="O468" s="39">
        <f t="shared" si="66"/>
        <v>0.28470000000000001</v>
      </c>
      <c r="P468" s="39">
        <f t="shared" si="67"/>
        <v>0.19205966549193731</v>
      </c>
    </row>
    <row r="469" spans="7:16" x14ac:dyDescent="0.25">
      <c r="G469" s="17"/>
      <c r="H469" s="39">
        <v>4630</v>
      </c>
      <c r="I469" s="40">
        <f t="shared" si="61"/>
        <v>0.52853881278538817</v>
      </c>
      <c r="J469" s="39">
        <f t="shared" si="62"/>
        <v>4630</v>
      </c>
      <c r="K469" s="40">
        <f t="shared" si="63"/>
        <v>0.52853881278538817</v>
      </c>
      <c r="L469" s="39">
        <f t="shared" si="60"/>
        <v>0.19147715603671556</v>
      </c>
      <c r="M469" s="39">
        <f t="shared" si="64"/>
        <v>0.28470000000000001</v>
      </c>
      <c r="N469" s="39">
        <f t="shared" si="65"/>
        <v>0.19147715603671556</v>
      </c>
      <c r="O469" s="39">
        <f t="shared" si="66"/>
        <v>0.28470000000000001</v>
      </c>
      <c r="P469" s="39">
        <f t="shared" si="67"/>
        <v>0.19147715603671556</v>
      </c>
    </row>
    <row r="470" spans="7:16" x14ac:dyDescent="0.25">
      <c r="G470" s="17"/>
      <c r="H470" s="39">
        <v>4640</v>
      </c>
      <c r="I470" s="40">
        <f t="shared" si="61"/>
        <v>0.52968036529680362</v>
      </c>
      <c r="J470" s="39">
        <f t="shared" si="62"/>
        <v>4640</v>
      </c>
      <c r="K470" s="40">
        <f t="shared" si="63"/>
        <v>0.52968036529680362</v>
      </c>
      <c r="L470" s="39">
        <f t="shared" si="60"/>
        <v>0.19089548472531837</v>
      </c>
      <c r="M470" s="39">
        <f t="shared" si="64"/>
        <v>0.28470000000000001</v>
      </c>
      <c r="N470" s="39">
        <f t="shared" si="65"/>
        <v>0.19089548472531837</v>
      </c>
      <c r="O470" s="39">
        <f t="shared" si="66"/>
        <v>0.28470000000000001</v>
      </c>
      <c r="P470" s="39">
        <f t="shared" si="67"/>
        <v>0.19089548472531837</v>
      </c>
    </row>
    <row r="471" spans="7:16" x14ac:dyDescent="0.25">
      <c r="G471" s="17"/>
      <c r="H471" s="39">
        <v>4650</v>
      </c>
      <c r="I471" s="40">
        <f t="shared" si="61"/>
        <v>0.53082191780821919</v>
      </c>
      <c r="J471" s="39">
        <f t="shared" si="62"/>
        <v>4650</v>
      </c>
      <c r="K471" s="40">
        <f t="shared" si="63"/>
        <v>0.53082191780821919</v>
      </c>
      <c r="L471" s="39">
        <f t="shared" si="60"/>
        <v>0.19031464854932867</v>
      </c>
      <c r="M471" s="39">
        <f t="shared" si="64"/>
        <v>0.28470000000000001</v>
      </c>
      <c r="N471" s="39">
        <f t="shared" si="65"/>
        <v>0.19031464854932867</v>
      </c>
      <c r="O471" s="39">
        <f t="shared" si="66"/>
        <v>0.28470000000000001</v>
      </c>
      <c r="P471" s="39">
        <f t="shared" si="67"/>
        <v>0.19031464854932867</v>
      </c>
    </row>
    <row r="472" spans="7:16" x14ac:dyDescent="0.25">
      <c r="G472" s="17"/>
      <c r="H472" s="39">
        <v>4660</v>
      </c>
      <c r="I472" s="40">
        <f t="shared" si="61"/>
        <v>0.53196347031963476</v>
      </c>
      <c r="J472" s="39">
        <f t="shared" si="62"/>
        <v>4660</v>
      </c>
      <c r="K472" s="40">
        <f t="shared" si="63"/>
        <v>0.53196347031963476</v>
      </c>
      <c r="L472" s="39">
        <f t="shared" si="60"/>
        <v>0.18973464451756983</v>
      </c>
      <c r="M472" s="39">
        <f t="shared" si="64"/>
        <v>0.28470000000000001</v>
      </c>
      <c r="N472" s="39">
        <f t="shared" si="65"/>
        <v>0.18973464451756983</v>
      </c>
      <c r="O472" s="39">
        <f t="shared" si="66"/>
        <v>0.28470000000000001</v>
      </c>
      <c r="P472" s="39">
        <f t="shared" si="67"/>
        <v>0.18973464451756983</v>
      </c>
    </row>
    <row r="473" spans="7:16" x14ac:dyDescent="0.25">
      <c r="G473" s="17"/>
      <c r="H473" s="39">
        <v>4670</v>
      </c>
      <c r="I473" s="40">
        <f t="shared" si="61"/>
        <v>0.53310502283105021</v>
      </c>
      <c r="J473" s="39">
        <f t="shared" si="62"/>
        <v>4670</v>
      </c>
      <c r="K473" s="40">
        <f t="shared" si="63"/>
        <v>0.53310502283105021</v>
      </c>
      <c r="L473" s="39">
        <f t="shared" si="60"/>
        <v>0.18915546965596974</v>
      </c>
      <c r="M473" s="39">
        <f t="shared" si="64"/>
        <v>0.28470000000000001</v>
      </c>
      <c r="N473" s="39">
        <f t="shared" si="65"/>
        <v>0.18915546965596974</v>
      </c>
      <c r="O473" s="39">
        <f t="shared" si="66"/>
        <v>0.28470000000000001</v>
      </c>
      <c r="P473" s="39">
        <f t="shared" si="67"/>
        <v>0.18915546965596974</v>
      </c>
    </row>
    <row r="474" spans="7:16" x14ac:dyDescent="0.25">
      <c r="G474" s="17"/>
      <c r="H474" s="39">
        <v>4680</v>
      </c>
      <c r="I474" s="40">
        <f t="shared" si="61"/>
        <v>0.53424657534246578</v>
      </c>
      <c r="J474" s="39">
        <f t="shared" si="62"/>
        <v>4680</v>
      </c>
      <c r="K474" s="40">
        <f t="shared" si="63"/>
        <v>0.53424657534246578</v>
      </c>
      <c r="L474" s="39">
        <f t="shared" si="60"/>
        <v>0.18857712100742674</v>
      </c>
      <c r="M474" s="39">
        <f t="shared" si="64"/>
        <v>0.28470000000000001</v>
      </c>
      <c r="N474" s="39">
        <f t="shared" si="65"/>
        <v>0.18857712100742674</v>
      </c>
      <c r="O474" s="39">
        <f t="shared" si="66"/>
        <v>0.28470000000000001</v>
      </c>
      <c r="P474" s="39">
        <f t="shared" si="67"/>
        <v>0.18857712100742674</v>
      </c>
    </row>
    <row r="475" spans="7:16" x14ac:dyDescent="0.25">
      <c r="G475" s="17"/>
      <c r="H475" s="39">
        <v>4690</v>
      </c>
      <c r="I475" s="40">
        <f t="shared" si="61"/>
        <v>0.53538812785388123</v>
      </c>
      <c r="J475" s="39">
        <f t="shared" si="62"/>
        <v>4690</v>
      </c>
      <c r="K475" s="40">
        <f t="shared" si="63"/>
        <v>0.53538812785388123</v>
      </c>
      <c r="L475" s="39">
        <f t="shared" si="60"/>
        <v>0.1879995956316769</v>
      </c>
      <c r="M475" s="39">
        <f t="shared" si="64"/>
        <v>0.28470000000000001</v>
      </c>
      <c r="N475" s="39">
        <f t="shared" si="65"/>
        <v>0.1879995956316769</v>
      </c>
      <c r="O475" s="39">
        <f t="shared" si="66"/>
        <v>0.28470000000000001</v>
      </c>
      <c r="P475" s="39">
        <f t="shared" si="67"/>
        <v>0.1879995956316769</v>
      </c>
    </row>
    <row r="476" spans="7:16" x14ac:dyDescent="0.25">
      <c r="G476" s="17"/>
      <c r="H476" s="39">
        <v>4700</v>
      </c>
      <c r="I476" s="40">
        <f t="shared" si="61"/>
        <v>0.5365296803652968</v>
      </c>
      <c r="J476" s="39">
        <f t="shared" si="62"/>
        <v>4700</v>
      </c>
      <c r="K476" s="40">
        <f t="shared" si="63"/>
        <v>0.5365296803652968</v>
      </c>
      <c r="L476" s="39">
        <f t="shared" si="60"/>
        <v>0.18742289060516226</v>
      </c>
      <c r="M476" s="39">
        <f t="shared" si="64"/>
        <v>0.28470000000000001</v>
      </c>
      <c r="N476" s="39">
        <f t="shared" si="65"/>
        <v>0.18742289060516226</v>
      </c>
      <c r="O476" s="39">
        <f t="shared" si="66"/>
        <v>0.28470000000000001</v>
      </c>
      <c r="P476" s="39">
        <f t="shared" si="67"/>
        <v>0.18742289060516226</v>
      </c>
    </row>
    <row r="477" spans="7:16" x14ac:dyDescent="0.25">
      <c r="G477" s="17"/>
      <c r="H477" s="39">
        <v>4710</v>
      </c>
      <c r="I477" s="40">
        <f t="shared" si="61"/>
        <v>0.53767123287671237</v>
      </c>
      <c r="J477" s="39">
        <f t="shared" si="62"/>
        <v>4710</v>
      </c>
      <c r="K477" s="40">
        <f t="shared" si="63"/>
        <v>0.53767123287671237</v>
      </c>
      <c r="L477" s="39">
        <f t="shared" si="60"/>
        <v>0.18684700302090085</v>
      </c>
      <c r="M477" s="39">
        <f t="shared" si="64"/>
        <v>0.28470000000000001</v>
      </c>
      <c r="N477" s="39">
        <f t="shared" si="65"/>
        <v>0.18684700302090085</v>
      </c>
      <c r="O477" s="39">
        <f t="shared" si="66"/>
        <v>0.28470000000000001</v>
      </c>
      <c r="P477" s="39">
        <f t="shared" si="67"/>
        <v>0.18684700302090085</v>
      </c>
    </row>
    <row r="478" spans="7:16" x14ac:dyDescent="0.25">
      <c r="G478" s="17"/>
      <c r="H478" s="39">
        <v>4720</v>
      </c>
      <c r="I478" s="40">
        <f t="shared" si="61"/>
        <v>0.53881278538812782</v>
      </c>
      <c r="J478" s="39">
        <f t="shared" si="62"/>
        <v>4720</v>
      </c>
      <c r="K478" s="40">
        <f t="shared" si="63"/>
        <v>0.53881278538812782</v>
      </c>
      <c r="L478" s="39">
        <f t="shared" si="60"/>
        <v>0.18627192998835751</v>
      </c>
      <c r="M478" s="39">
        <f t="shared" si="64"/>
        <v>0.28470000000000001</v>
      </c>
      <c r="N478" s="39">
        <f t="shared" si="65"/>
        <v>0.18627192998835751</v>
      </c>
      <c r="O478" s="39">
        <f t="shared" si="66"/>
        <v>0.28470000000000001</v>
      </c>
      <c r="P478" s="39">
        <f t="shared" si="67"/>
        <v>0.18627192998835751</v>
      </c>
    </row>
    <row r="479" spans="7:16" x14ac:dyDescent="0.25">
      <c r="G479" s="17"/>
      <c r="H479" s="39">
        <v>4730</v>
      </c>
      <c r="I479" s="40">
        <f t="shared" si="61"/>
        <v>0.53995433789954339</v>
      </c>
      <c r="J479" s="39">
        <f t="shared" si="62"/>
        <v>4730</v>
      </c>
      <c r="K479" s="40">
        <f t="shared" si="63"/>
        <v>0.53995433789954339</v>
      </c>
      <c r="L479" s="39">
        <f t="shared" si="60"/>
        <v>0.18569766863331627</v>
      </c>
      <c r="M479" s="39">
        <f t="shared" si="64"/>
        <v>0.28470000000000001</v>
      </c>
      <c r="N479" s="39">
        <f t="shared" si="65"/>
        <v>0.18569766863331627</v>
      </c>
      <c r="O479" s="39">
        <f t="shared" si="66"/>
        <v>0.28470000000000001</v>
      </c>
      <c r="P479" s="39">
        <f t="shared" si="67"/>
        <v>0.18569766863331627</v>
      </c>
    </row>
    <row r="480" spans="7:16" x14ac:dyDescent="0.25">
      <c r="G480" s="17"/>
      <c r="H480" s="39">
        <v>4740</v>
      </c>
      <c r="I480" s="40">
        <f t="shared" si="61"/>
        <v>0.54109589041095896</v>
      </c>
      <c r="J480" s="39">
        <f t="shared" si="62"/>
        <v>4740</v>
      </c>
      <c r="K480" s="40">
        <f t="shared" si="63"/>
        <v>0.54109589041095896</v>
      </c>
      <c r="L480" s="39">
        <f t="shared" si="60"/>
        <v>0.18512421609775387</v>
      </c>
      <c r="M480" s="39">
        <f t="shared" si="64"/>
        <v>0.28470000000000001</v>
      </c>
      <c r="N480" s="39">
        <f t="shared" si="65"/>
        <v>0.18512421609775387</v>
      </c>
      <c r="O480" s="39">
        <f t="shared" si="66"/>
        <v>0.28470000000000001</v>
      </c>
      <c r="P480" s="39">
        <f t="shared" si="67"/>
        <v>0.18512421609775387</v>
      </c>
    </row>
    <row r="481" spans="7:16" x14ac:dyDescent="0.25">
      <c r="G481" s="17"/>
      <c r="H481" s="39">
        <v>4750</v>
      </c>
      <c r="I481" s="40">
        <f t="shared" si="61"/>
        <v>0.54223744292237441</v>
      </c>
      <c r="J481" s="39">
        <f t="shared" si="62"/>
        <v>4750</v>
      </c>
      <c r="K481" s="40">
        <f t="shared" si="63"/>
        <v>0.54223744292237441</v>
      </c>
      <c r="L481" s="39">
        <f t="shared" si="60"/>
        <v>0.18455156953971485</v>
      </c>
      <c r="M481" s="39">
        <f t="shared" si="64"/>
        <v>0.28470000000000001</v>
      </c>
      <c r="N481" s="39">
        <f t="shared" si="65"/>
        <v>0.18455156953971485</v>
      </c>
      <c r="O481" s="39">
        <f t="shared" si="66"/>
        <v>0.28470000000000001</v>
      </c>
      <c r="P481" s="39">
        <f t="shared" si="67"/>
        <v>0.18455156953971485</v>
      </c>
    </row>
    <row r="482" spans="7:16" x14ac:dyDescent="0.25">
      <c r="G482" s="17"/>
      <c r="H482" s="39">
        <v>4760</v>
      </c>
      <c r="I482" s="40">
        <f t="shared" si="61"/>
        <v>0.54337899543378998</v>
      </c>
      <c r="J482" s="39">
        <f t="shared" si="62"/>
        <v>4760</v>
      </c>
      <c r="K482" s="40">
        <f t="shared" si="63"/>
        <v>0.54337899543378998</v>
      </c>
      <c r="L482" s="39">
        <f t="shared" si="60"/>
        <v>0.18397972613318747</v>
      </c>
      <c r="M482" s="39">
        <f t="shared" si="64"/>
        <v>0.28470000000000001</v>
      </c>
      <c r="N482" s="39">
        <f t="shared" si="65"/>
        <v>0.18397972613318747</v>
      </c>
      <c r="O482" s="39">
        <f t="shared" si="66"/>
        <v>0.28470000000000001</v>
      </c>
      <c r="P482" s="39">
        <f t="shared" si="67"/>
        <v>0.18397972613318747</v>
      </c>
    </row>
    <row r="483" spans="7:16" x14ac:dyDescent="0.25">
      <c r="G483" s="17"/>
      <c r="H483" s="39">
        <v>4770</v>
      </c>
      <c r="I483" s="40">
        <f t="shared" si="61"/>
        <v>0.54452054794520544</v>
      </c>
      <c r="J483" s="39">
        <f t="shared" si="62"/>
        <v>4770</v>
      </c>
      <c r="K483" s="40">
        <f t="shared" si="63"/>
        <v>0.54452054794520544</v>
      </c>
      <c r="L483" s="39">
        <f t="shared" si="60"/>
        <v>0.18340868306798064</v>
      </c>
      <c r="M483" s="39">
        <f t="shared" si="64"/>
        <v>0.28470000000000001</v>
      </c>
      <c r="N483" s="39">
        <f t="shared" si="65"/>
        <v>0.18340868306798064</v>
      </c>
      <c r="O483" s="39">
        <f t="shared" si="66"/>
        <v>0.28470000000000001</v>
      </c>
      <c r="P483" s="39">
        <f t="shared" si="67"/>
        <v>0.18340868306798064</v>
      </c>
    </row>
    <row r="484" spans="7:16" x14ac:dyDescent="0.25">
      <c r="G484" s="17"/>
      <c r="H484" s="39">
        <v>4780</v>
      </c>
      <c r="I484" s="40">
        <f t="shared" si="61"/>
        <v>0.545662100456621</v>
      </c>
      <c r="J484" s="39">
        <f t="shared" si="62"/>
        <v>4780</v>
      </c>
      <c r="K484" s="40">
        <f t="shared" si="63"/>
        <v>0.545662100456621</v>
      </c>
      <c r="L484" s="39">
        <f t="shared" si="60"/>
        <v>0.18283843754960294</v>
      </c>
      <c r="M484" s="39">
        <f t="shared" si="64"/>
        <v>0.28470000000000001</v>
      </c>
      <c r="N484" s="39">
        <f t="shared" si="65"/>
        <v>0.18283843754960294</v>
      </c>
      <c r="O484" s="39">
        <f t="shared" si="66"/>
        <v>0.28470000000000001</v>
      </c>
      <c r="P484" s="39">
        <f t="shared" si="67"/>
        <v>0.18283843754960294</v>
      </c>
    </row>
    <row r="485" spans="7:16" x14ac:dyDescent="0.25">
      <c r="G485" s="17"/>
      <c r="H485" s="39">
        <v>4790</v>
      </c>
      <c r="I485" s="40">
        <f t="shared" si="61"/>
        <v>0.54680365296803657</v>
      </c>
      <c r="J485" s="39">
        <f t="shared" si="62"/>
        <v>4790</v>
      </c>
      <c r="K485" s="40">
        <f t="shared" si="63"/>
        <v>0.54680365296803657</v>
      </c>
      <c r="L485" s="39">
        <f t="shared" si="60"/>
        <v>0.18226898679914194</v>
      </c>
      <c r="M485" s="39">
        <f t="shared" si="64"/>
        <v>0.28470000000000001</v>
      </c>
      <c r="N485" s="39">
        <f t="shared" si="65"/>
        <v>0.18226898679914194</v>
      </c>
      <c r="O485" s="39">
        <f t="shared" si="66"/>
        <v>0.28470000000000001</v>
      </c>
      <c r="P485" s="39">
        <f t="shared" si="67"/>
        <v>0.18226898679914194</v>
      </c>
    </row>
    <row r="486" spans="7:16" x14ac:dyDescent="0.25">
      <c r="G486" s="17"/>
      <c r="H486" s="39">
        <v>4800</v>
      </c>
      <c r="I486" s="40">
        <f t="shared" si="61"/>
        <v>0.54794520547945202</v>
      </c>
      <c r="J486" s="39">
        <f t="shared" si="62"/>
        <v>4800</v>
      </c>
      <c r="K486" s="40">
        <f t="shared" si="63"/>
        <v>0.54794520547945202</v>
      </c>
      <c r="L486" s="39">
        <f t="shared" si="60"/>
        <v>0.18170032805314518</v>
      </c>
      <c r="M486" s="39">
        <f t="shared" si="64"/>
        <v>0.28470000000000001</v>
      </c>
      <c r="N486" s="39">
        <f t="shared" si="65"/>
        <v>0.18170032805314518</v>
      </c>
      <c r="O486" s="39">
        <f t="shared" si="66"/>
        <v>0.28470000000000001</v>
      </c>
      <c r="P486" s="39">
        <f t="shared" si="67"/>
        <v>0.18170032805314518</v>
      </c>
    </row>
    <row r="487" spans="7:16" x14ac:dyDescent="0.25">
      <c r="G487" s="17"/>
      <c r="H487" s="39">
        <v>4810</v>
      </c>
      <c r="I487" s="40">
        <f t="shared" si="61"/>
        <v>0.54908675799086759</v>
      </c>
      <c r="J487" s="39">
        <f t="shared" si="62"/>
        <v>4810</v>
      </c>
      <c r="K487" s="40">
        <f t="shared" si="63"/>
        <v>0.54908675799086759</v>
      </c>
      <c r="L487" s="39">
        <f t="shared" si="60"/>
        <v>0.18113245856350191</v>
      </c>
      <c r="M487" s="39">
        <f t="shared" si="64"/>
        <v>0.28470000000000001</v>
      </c>
      <c r="N487" s="39">
        <f t="shared" si="65"/>
        <v>0.18113245856350191</v>
      </c>
      <c r="O487" s="39">
        <f t="shared" si="66"/>
        <v>0.28470000000000001</v>
      </c>
      <c r="P487" s="39">
        <f t="shared" si="67"/>
        <v>0.18113245856350191</v>
      </c>
    </row>
    <row r="488" spans="7:16" x14ac:dyDescent="0.25">
      <c r="G488" s="17"/>
      <c r="H488" s="39">
        <v>4820</v>
      </c>
      <c r="I488" s="40">
        <f t="shared" si="61"/>
        <v>0.55022831050228316</v>
      </c>
      <c r="J488" s="39">
        <f t="shared" si="62"/>
        <v>4820</v>
      </c>
      <c r="K488" s="40">
        <f t="shared" si="63"/>
        <v>0.55022831050228316</v>
      </c>
      <c r="L488" s="39">
        <f t="shared" si="60"/>
        <v>0.18056537559732666</v>
      </c>
      <c r="M488" s="39">
        <f t="shared" si="64"/>
        <v>0.28470000000000001</v>
      </c>
      <c r="N488" s="39">
        <f t="shared" si="65"/>
        <v>0.18056537559732666</v>
      </c>
      <c r="O488" s="39">
        <f t="shared" si="66"/>
        <v>0.28470000000000001</v>
      </c>
      <c r="P488" s="39">
        <f t="shared" si="67"/>
        <v>0.18056537559732666</v>
      </c>
    </row>
    <row r="489" spans="7:16" x14ac:dyDescent="0.25">
      <c r="G489" s="17"/>
      <c r="H489" s="39">
        <v>4830</v>
      </c>
      <c r="I489" s="40">
        <f t="shared" si="61"/>
        <v>0.55136986301369861</v>
      </c>
      <c r="J489" s="39">
        <f t="shared" si="62"/>
        <v>4830</v>
      </c>
      <c r="K489" s="40">
        <f t="shared" si="63"/>
        <v>0.55136986301369861</v>
      </c>
      <c r="L489" s="39">
        <f t="shared" si="60"/>
        <v>0.17999907643684299</v>
      </c>
      <c r="M489" s="39">
        <f t="shared" si="64"/>
        <v>0.28470000000000001</v>
      </c>
      <c r="N489" s="39">
        <f t="shared" si="65"/>
        <v>0.17999907643684299</v>
      </c>
      <c r="O489" s="39">
        <f t="shared" si="66"/>
        <v>0.28470000000000001</v>
      </c>
      <c r="P489" s="39">
        <f t="shared" si="67"/>
        <v>0.17999907643684299</v>
      </c>
    </row>
    <row r="490" spans="7:16" x14ac:dyDescent="0.25">
      <c r="G490" s="17"/>
      <c r="H490" s="39">
        <v>4840</v>
      </c>
      <c r="I490" s="40">
        <f t="shared" si="61"/>
        <v>0.55251141552511418</v>
      </c>
      <c r="J490" s="39">
        <f t="shared" si="62"/>
        <v>4840</v>
      </c>
      <c r="K490" s="40">
        <f t="shared" si="63"/>
        <v>0.55251141552511418</v>
      </c>
      <c r="L490" s="39">
        <f t="shared" si="60"/>
        <v>0.17943355837926922</v>
      </c>
      <c r="M490" s="39">
        <f t="shared" si="64"/>
        <v>0.28470000000000001</v>
      </c>
      <c r="N490" s="39">
        <f t="shared" si="65"/>
        <v>0.17943355837926922</v>
      </c>
      <c r="O490" s="39">
        <f t="shared" si="66"/>
        <v>0.28470000000000001</v>
      </c>
      <c r="P490" s="39">
        <f t="shared" si="67"/>
        <v>0.17943355837926922</v>
      </c>
    </row>
    <row r="491" spans="7:16" x14ac:dyDescent="0.25">
      <c r="G491" s="17"/>
      <c r="H491" s="39">
        <v>4850</v>
      </c>
      <c r="I491" s="40">
        <f t="shared" si="61"/>
        <v>0.55365296803652964</v>
      </c>
      <c r="J491" s="39">
        <f t="shared" si="62"/>
        <v>4850</v>
      </c>
      <c r="K491" s="40">
        <f t="shared" si="63"/>
        <v>0.55365296803652964</v>
      </c>
      <c r="L491" s="39">
        <f t="shared" si="60"/>
        <v>0.1788688187367049</v>
      </c>
      <c r="M491" s="39">
        <f t="shared" si="64"/>
        <v>0.28470000000000001</v>
      </c>
      <c r="N491" s="39">
        <f t="shared" si="65"/>
        <v>0.1788688187367049</v>
      </c>
      <c r="O491" s="39">
        <f t="shared" si="66"/>
        <v>0.28470000000000001</v>
      </c>
      <c r="P491" s="39">
        <f t="shared" si="67"/>
        <v>0.1788688187367049</v>
      </c>
    </row>
    <row r="492" spans="7:16" x14ac:dyDescent="0.25">
      <c r="G492" s="17"/>
      <c r="H492" s="39">
        <v>4860</v>
      </c>
      <c r="I492" s="40">
        <f t="shared" si="61"/>
        <v>0.5547945205479452</v>
      </c>
      <c r="J492" s="39">
        <f t="shared" si="62"/>
        <v>4860</v>
      </c>
      <c r="K492" s="40">
        <f t="shared" si="63"/>
        <v>0.5547945205479452</v>
      </c>
      <c r="L492" s="39">
        <f t="shared" si="60"/>
        <v>0.1783048548360181</v>
      </c>
      <c r="M492" s="39">
        <f t="shared" si="64"/>
        <v>0.28470000000000001</v>
      </c>
      <c r="N492" s="39">
        <f t="shared" si="65"/>
        <v>0.1783048548360181</v>
      </c>
      <c r="O492" s="39">
        <f t="shared" si="66"/>
        <v>0.28470000000000001</v>
      </c>
      <c r="P492" s="39">
        <f t="shared" si="67"/>
        <v>0.1783048548360181</v>
      </c>
    </row>
    <row r="493" spans="7:16" x14ac:dyDescent="0.25">
      <c r="G493" s="17"/>
      <c r="H493" s="39">
        <v>4870</v>
      </c>
      <c r="I493" s="40">
        <f t="shared" si="61"/>
        <v>0.55593607305936077</v>
      </c>
      <c r="J493" s="39">
        <f t="shared" si="62"/>
        <v>4870</v>
      </c>
      <c r="K493" s="40">
        <f t="shared" si="63"/>
        <v>0.55593607305936077</v>
      </c>
      <c r="L493" s="39">
        <f t="shared" si="60"/>
        <v>0.17774166401873437</v>
      </c>
      <c r="M493" s="39">
        <f t="shared" si="64"/>
        <v>0.28470000000000001</v>
      </c>
      <c r="N493" s="39">
        <f t="shared" si="65"/>
        <v>0.17774166401873437</v>
      </c>
      <c r="O493" s="39">
        <f t="shared" si="66"/>
        <v>0.28470000000000001</v>
      </c>
      <c r="P493" s="39">
        <f t="shared" si="67"/>
        <v>0.17774166401873437</v>
      </c>
    </row>
    <row r="494" spans="7:16" x14ac:dyDescent="0.25">
      <c r="G494" s="17"/>
      <c r="H494" s="39">
        <v>4880</v>
      </c>
      <c r="I494" s="40">
        <f t="shared" si="61"/>
        <v>0.55707762557077622</v>
      </c>
      <c r="J494" s="39">
        <f t="shared" si="62"/>
        <v>4880</v>
      </c>
      <c r="K494" s="40">
        <f t="shared" si="63"/>
        <v>0.55707762557077622</v>
      </c>
      <c r="L494" s="39">
        <f t="shared" si="60"/>
        <v>0.17717924364092652</v>
      </c>
      <c r="M494" s="39">
        <f t="shared" si="64"/>
        <v>0.28470000000000001</v>
      </c>
      <c r="N494" s="39">
        <f t="shared" si="65"/>
        <v>0.17717924364092652</v>
      </c>
      <c r="O494" s="39">
        <f t="shared" si="66"/>
        <v>0.28470000000000001</v>
      </c>
      <c r="P494" s="39">
        <f t="shared" si="67"/>
        <v>0.17717924364092652</v>
      </c>
    </row>
    <row r="495" spans="7:16" x14ac:dyDescent="0.25">
      <c r="G495" s="17"/>
      <c r="H495" s="39">
        <v>4890</v>
      </c>
      <c r="I495" s="40">
        <f t="shared" si="61"/>
        <v>0.55821917808219179</v>
      </c>
      <c r="J495" s="39">
        <f t="shared" si="62"/>
        <v>4890</v>
      </c>
      <c r="K495" s="40">
        <f t="shared" si="63"/>
        <v>0.55821917808219179</v>
      </c>
      <c r="L495" s="39">
        <f t="shared" si="60"/>
        <v>0.1766175910731046</v>
      </c>
      <c r="M495" s="39">
        <f t="shared" si="64"/>
        <v>0.28470000000000001</v>
      </c>
      <c r="N495" s="39">
        <f t="shared" si="65"/>
        <v>0.1766175910731046</v>
      </c>
      <c r="O495" s="39">
        <f t="shared" si="66"/>
        <v>0.28470000000000001</v>
      </c>
      <c r="P495" s="39">
        <f t="shared" si="67"/>
        <v>0.1766175910731046</v>
      </c>
    </row>
    <row r="496" spans="7:16" x14ac:dyDescent="0.25">
      <c r="G496" s="17"/>
      <c r="H496" s="39">
        <v>4900</v>
      </c>
      <c r="I496" s="40">
        <f t="shared" si="61"/>
        <v>0.55936073059360736</v>
      </c>
      <c r="J496" s="39">
        <f t="shared" si="62"/>
        <v>4900</v>
      </c>
      <c r="K496" s="40">
        <f t="shared" si="63"/>
        <v>0.55936073059360736</v>
      </c>
      <c r="L496" s="39">
        <f t="shared" si="60"/>
        <v>0.17605670370010906</v>
      </c>
      <c r="M496" s="39">
        <f t="shared" si="64"/>
        <v>0.28470000000000001</v>
      </c>
      <c r="N496" s="39">
        <f t="shared" si="65"/>
        <v>0.17605670370010906</v>
      </c>
      <c r="O496" s="39">
        <f t="shared" si="66"/>
        <v>0.28470000000000001</v>
      </c>
      <c r="P496" s="39">
        <f t="shared" si="67"/>
        <v>0.17605670370010906</v>
      </c>
    </row>
    <row r="497" spans="7:16" x14ac:dyDescent="0.25">
      <c r="G497" s="17"/>
      <c r="H497" s="39">
        <v>4910</v>
      </c>
      <c r="I497" s="40">
        <f t="shared" si="61"/>
        <v>0.56050228310502281</v>
      </c>
      <c r="J497" s="39">
        <f t="shared" si="62"/>
        <v>4910</v>
      </c>
      <c r="K497" s="40">
        <f t="shared" si="63"/>
        <v>0.56050228310502281</v>
      </c>
      <c r="L497" s="39">
        <f t="shared" si="60"/>
        <v>0.17549657892100246</v>
      </c>
      <c r="M497" s="39">
        <f t="shared" si="64"/>
        <v>0.28470000000000001</v>
      </c>
      <c r="N497" s="39">
        <f t="shared" si="65"/>
        <v>0.17549657892100246</v>
      </c>
      <c r="O497" s="39">
        <f t="shared" si="66"/>
        <v>0.28470000000000001</v>
      </c>
      <c r="P497" s="39">
        <f t="shared" si="67"/>
        <v>0.17549657892100246</v>
      </c>
    </row>
    <row r="498" spans="7:16" x14ac:dyDescent="0.25">
      <c r="G498" s="17"/>
      <c r="H498" s="39">
        <v>4920</v>
      </c>
      <c r="I498" s="40">
        <f t="shared" si="61"/>
        <v>0.56164383561643838</v>
      </c>
      <c r="J498" s="39">
        <f t="shared" si="62"/>
        <v>4920</v>
      </c>
      <c r="K498" s="40">
        <f t="shared" si="63"/>
        <v>0.56164383561643838</v>
      </c>
      <c r="L498" s="39">
        <f t="shared" si="60"/>
        <v>0.17493721414896368</v>
      </c>
      <c r="M498" s="39">
        <f t="shared" si="64"/>
        <v>0.28470000000000001</v>
      </c>
      <c r="N498" s="39">
        <f t="shared" si="65"/>
        <v>0.17493721414896368</v>
      </c>
      <c r="O498" s="39">
        <f t="shared" si="66"/>
        <v>0.28470000000000001</v>
      </c>
      <c r="P498" s="39">
        <f t="shared" si="67"/>
        <v>0.17493721414896368</v>
      </c>
    </row>
    <row r="499" spans="7:16" x14ac:dyDescent="0.25">
      <c r="G499" s="17"/>
      <c r="H499" s="39">
        <v>4930</v>
      </c>
      <c r="I499" s="40">
        <f t="shared" si="61"/>
        <v>0.56278538812785384</v>
      </c>
      <c r="J499" s="39">
        <f t="shared" si="62"/>
        <v>4930</v>
      </c>
      <c r="K499" s="40">
        <f t="shared" si="63"/>
        <v>0.56278538812785384</v>
      </c>
      <c r="L499" s="39">
        <f t="shared" si="60"/>
        <v>0.17437860681118322</v>
      </c>
      <c r="M499" s="39">
        <f t="shared" si="64"/>
        <v>0.28470000000000001</v>
      </c>
      <c r="N499" s="39">
        <f t="shared" si="65"/>
        <v>0.17437860681118322</v>
      </c>
      <c r="O499" s="39">
        <f t="shared" si="66"/>
        <v>0.28470000000000001</v>
      </c>
      <c r="P499" s="39">
        <f t="shared" si="67"/>
        <v>0.17437860681118322</v>
      </c>
    </row>
    <row r="500" spans="7:16" x14ac:dyDescent="0.25">
      <c r="G500" s="17"/>
      <c r="H500" s="39">
        <v>4940</v>
      </c>
      <c r="I500" s="40">
        <f t="shared" si="61"/>
        <v>0.5639269406392694</v>
      </c>
      <c r="J500" s="39">
        <f t="shared" si="62"/>
        <v>4940</v>
      </c>
      <c r="K500" s="40">
        <f t="shared" si="63"/>
        <v>0.5639269406392694</v>
      </c>
      <c r="L500" s="39">
        <f t="shared" si="60"/>
        <v>0.17382075434875832</v>
      </c>
      <c r="M500" s="39">
        <f t="shared" si="64"/>
        <v>0.28470000000000001</v>
      </c>
      <c r="N500" s="39">
        <f t="shared" si="65"/>
        <v>0.17382075434875832</v>
      </c>
      <c r="O500" s="39">
        <f t="shared" si="66"/>
        <v>0.28470000000000001</v>
      </c>
      <c r="P500" s="39">
        <f t="shared" si="67"/>
        <v>0.17382075434875832</v>
      </c>
    </row>
    <row r="501" spans="7:16" x14ac:dyDescent="0.25">
      <c r="G501" s="17"/>
      <c r="H501" s="39">
        <v>4950</v>
      </c>
      <c r="I501" s="40">
        <f t="shared" si="61"/>
        <v>0.56506849315068497</v>
      </c>
      <c r="J501" s="39">
        <f t="shared" si="62"/>
        <v>4950</v>
      </c>
      <c r="K501" s="40">
        <f t="shared" si="63"/>
        <v>0.56506849315068497</v>
      </c>
      <c r="L501" s="39">
        <f t="shared" si="60"/>
        <v>0.17326365421659018</v>
      </c>
      <c r="M501" s="39">
        <f t="shared" si="64"/>
        <v>0.28470000000000001</v>
      </c>
      <c r="N501" s="39">
        <f t="shared" si="65"/>
        <v>0.17326365421659018</v>
      </c>
      <c r="O501" s="39">
        <f t="shared" si="66"/>
        <v>0.28470000000000001</v>
      </c>
      <c r="P501" s="39">
        <f t="shared" si="67"/>
        <v>0.17326365421659018</v>
      </c>
    </row>
    <row r="502" spans="7:16" x14ac:dyDescent="0.25">
      <c r="G502" s="17"/>
      <c r="H502" s="39">
        <v>4960</v>
      </c>
      <c r="I502" s="40">
        <f t="shared" si="61"/>
        <v>0.56621004566210043</v>
      </c>
      <c r="J502" s="39">
        <f t="shared" si="62"/>
        <v>4960</v>
      </c>
      <c r="K502" s="40">
        <f t="shared" si="63"/>
        <v>0.56621004566210043</v>
      </c>
      <c r="L502" s="39">
        <f t="shared" si="60"/>
        <v>0.17270730388328204</v>
      </c>
      <c r="M502" s="39">
        <f t="shared" si="64"/>
        <v>0.28470000000000001</v>
      </c>
      <c r="N502" s="39">
        <f t="shared" si="65"/>
        <v>0.17270730388328204</v>
      </c>
      <c r="O502" s="39">
        <f t="shared" si="66"/>
        <v>0.28470000000000001</v>
      </c>
      <c r="P502" s="39">
        <f t="shared" si="67"/>
        <v>0.17270730388328204</v>
      </c>
    </row>
    <row r="503" spans="7:16" x14ac:dyDescent="0.25">
      <c r="G503" s="17"/>
      <c r="H503" s="39">
        <v>4970</v>
      </c>
      <c r="I503" s="40">
        <f t="shared" si="61"/>
        <v>0.56735159817351599</v>
      </c>
      <c r="J503" s="39">
        <f t="shared" si="62"/>
        <v>4970</v>
      </c>
      <c r="K503" s="40">
        <f t="shared" si="63"/>
        <v>0.56735159817351599</v>
      </c>
      <c r="L503" s="39">
        <f t="shared" si="60"/>
        <v>0.17215170083103748</v>
      </c>
      <c r="M503" s="39">
        <f t="shared" si="64"/>
        <v>0.28470000000000001</v>
      </c>
      <c r="N503" s="39">
        <f t="shared" si="65"/>
        <v>0.17215170083103748</v>
      </c>
      <c r="O503" s="39">
        <f t="shared" si="66"/>
        <v>0.28470000000000001</v>
      </c>
      <c r="P503" s="39">
        <f t="shared" si="67"/>
        <v>0.17215170083103748</v>
      </c>
    </row>
    <row r="504" spans="7:16" x14ac:dyDescent="0.25">
      <c r="G504" s="17"/>
      <c r="H504" s="39">
        <v>4980</v>
      </c>
      <c r="I504" s="40">
        <f t="shared" si="61"/>
        <v>0.56849315068493156</v>
      </c>
      <c r="J504" s="39">
        <f t="shared" si="62"/>
        <v>4980</v>
      </c>
      <c r="K504" s="40">
        <f t="shared" si="63"/>
        <v>0.56849315068493156</v>
      </c>
      <c r="L504" s="39">
        <f t="shared" si="60"/>
        <v>0.17159684255556029</v>
      </c>
      <c r="M504" s="39">
        <f t="shared" si="64"/>
        <v>0.28470000000000001</v>
      </c>
      <c r="N504" s="39">
        <f t="shared" si="65"/>
        <v>0.17159684255556029</v>
      </c>
      <c r="O504" s="39">
        <f t="shared" si="66"/>
        <v>0.28470000000000001</v>
      </c>
      <c r="P504" s="39">
        <f t="shared" si="67"/>
        <v>0.17159684255556029</v>
      </c>
    </row>
    <row r="505" spans="7:16" x14ac:dyDescent="0.25">
      <c r="G505" s="17"/>
      <c r="H505" s="39">
        <v>4990</v>
      </c>
      <c r="I505" s="40">
        <f t="shared" si="61"/>
        <v>0.56963470319634701</v>
      </c>
      <c r="J505" s="39">
        <f t="shared" si="62"/>
        <v>4990</v>
      </c>
      <c r="K505" s="40">
        <f t="shared" si="63"/>
        <v>0.56963470319634701</v>
      </c>
      <c r="L505" s="39">
        <f t="shared" si="60"/>
        <v>0.17104272656595543</v>
      </c>
      <c r="M505" s="39">
        <f t="shared" si="64"/>
        <v>0.28470000000000001</v>
      </c>
      <c r="N505" s="39">
        <f t="shared" si="65"/>
        <v>0.17104272656595543</v>
      </c>
      <c r="O505" s="39">
        <f t="shared" si="66"/>
        <v>0.28470000000000001</v>
      </c>
      <c r="P505" s="39">
        <f t="shared" si="67"/>
        <v>0.17104272656595543</v>
      </c>
    </row>
    <row r="506" spans="7:16" x14ac:dyDescent="0.25">
      <c r="G506" s="17"/>
      <c r="H506" s="39">
        <v>5000</v>
      </c>
      <c r="I506" s="40">
        <f t="shared" si="61"/>
        <v>0.57077625570776258</v>
      </c>
      <c r="J506" s="39">
        <f t="shared" si="62"/>
        <v>5000</v>
      </c>
      <c r="K506" s="40">
        <f t="shared" si="63"/>
        <v>0.57077625570776258</v>
      </c>
      <c r="L506" s="39">
        <f t="shared" si="60"/>
        <v>0.17048935038463009</v>
      </c>
      <c r="M506" s="39">
        <f t="shared" si="64"/>
        <v>0.28470000000000001</v>
      </c>
      <c r="N506" s="39">
        <f t="shared" si="65"/>
        <v>0.17048935038463009</v>
      </c>
      <c r="O506" s="39">
        <f t="shared" si="66"/>
        <v>0.28470000000000001</v>
      </c>
      <c r="P506" s="39">
        <f t="shared" si="67"/>
        <v>0.17048935038463009</v>
      </c>
    </row>
    <row r="507" spans="7:16" x14ac:dyDescent="0.25">
      <c r="G507" s="17"/>
      <c r="H507" s="39">
        <v>5010</v>
      </c>
      <c r="I507" s="40">
        <f t="shared" si="61"/>
        <v>0.57191780821917804</v>
      </c>
      <c r="J507" s="39">
        <f t="shared" si="62"/>
        <v>5010</v>
      </c>
      <c r="K507" s="40">
        <f t="shared" si="63"/>
        <v>0.57191780821917804</v>
      </c>
      <c r="L507" s="39">
        <f t="shared" si="60"/>
        <v>0.16993671154719692</v>
      </c>
      <c r="M507" s="39">
        <f t="shared" si="64"/>
        <v>0.28470000000000001</v>
      </c>
      <c r="N507" s="39">
        <f t="shared" si="65"/>
        <v>0.16993671154719692</v>
      </c>
      <c r="O507" s="39">
        <f t="shared" si="66"/>
        <v>0.28470000000000001</v>
      </c>
      <c r="P507" s="39">
        <f t="shared" si="67"/>
        <v>0.16993671154719692</v>
      </c>
    </row>
    <row r="508" spans="7:16" x14ac:dyDescent="0.25">
      <c r="G508" s="17"/>
      <c r="H508" s="39">
        <v>5020</v>
      </c>
      <c r="I508" s="40">
        <f t="shared" si="61"/>
        <v>0.5730593607305936</v>
      </c>
      <c r="J508" s="39">
        <f t="shared" si="62"/>
        <v>5020</v>
      </c>
      <c r="K508" s="40">
        <f t="shared" si="63"/>
        <v>0.5730593607305936</v>
      </c>
      <c r="L508" s="39">
        <f t="shared" si="60"/>
        <v>0.16938480760237651</v>
      </c>
      <c r="M508" s="39">
        <f t="shared" si="64"/>
        <v>0.28470000000000001</v>
      </c>
      <c r="N508" s="39">
        <f t="shared" si="65"/>
        <v>0.16938480760237651</v>
      </c>
      <c r="O508" s="39">
        <f t="shared" si="66"/>
        <v>0.28470000000000001</v>
      </c>
      <c r="P508" s="39">
        <f t="shared" si="67"/>
        <v>0.16938480760237651</v>
      </c>
    </row>
    <row r="509" spans="7:16" x14ac:dyDescent="0.25">
      <c r="G509" s="17"/>
      <c r="H509" s="39">
        <v>5030</v>
      </c>
      <c r="I509" s="40">
        <f t="shared" si="61"/>
        <v>0.57420091324200917</v>
      </c>
      <c r="J509" s="39">
        <f t="shared" si="62"/>
        <v>5030</v>
      </c>
      <c r="K509" s="40">
        <f t="shared" si="63"/>
        <v>0.57420091324200917</v>
      </c>
      <c r="L509" s="39">
        <f t="shared" si="60"/>
        <v>0.16883363611190261</v>
      </c>
      <c r="M509" s="39">
        <f t="shared" si="64"/>
        <v>0.28470000000000001</v>
      </c>
      <c r="N509" s="39">
        <f t="shared" si="65"/>
        <v>0.16883363611190261</v>
      </c>
      <c r="O509" s="39">
        <f t="shared" si="66"/>
        <v>0.28470000000000001</v>
      </c>
      <c r="P509" s="39">
        <f t="shared" si="67"/>
        <v>0.16883363611190261</v>
      </c>
    </row>
    <row r="510" spans="7:16" x14ac:dyDescent="0.25">
      <c r="G510" s="17"/>
      <c r="H510" s="39">
        <v>5040</v>
      </c>
      <c r="I510" s="40">
        <f t="shared" si="61"/>
        <v>0.57534246575342463</v>
      </c>
      <c r="J510" s="39">
        <f t="shared" si="62"/>
        <v>5040</v>
      </c>
      <c r="K510" s="40">
        <f t="shared" si="63"/>
        <v>0.57534246575342463</v>
      </c>
      <c r="L510" s="39">
        <f t="shared" si="60"/>
        <v>0.16828319465042707</v>
      </c>
      <c r="M510" s="39">
        <f t="shared" si="64"/>
        <v>0.28470000000000001</v>
      </c>
      <c r="N510" s="39">
        <f t="shared" si="65"/>
        <v>0.16828319465042707</v>
      </c>
      <c r="O510" s="39">
        <f t="shared" si="66"/>
        <v>0.28470000000000001</v>
      </c>
      <c r="P510" s="39">
        <f t="shared" si="67"/>
        <v>0.16828319465042707</v>
      </c>
    </row>
    <row r="511" spans="7:16" x14ac:dyDescent="0.25">
      <c r="G511" s="17"/>
      <c r="H511" s="39">
        <v>5050</v>
      </c>
      <c r="I511" s="40">
        <f t="shared" si="61"/>
        <v>0.57648401826484019</v>
      </c>
      <c r="J511" s="39">
        <f t="shared" si="62"/>
        <v>5050</v>
      </c>
      <c r="K511" s="40">
        <f t="shared" si="63"/>
        <v>0.57648401826484019</v>
      </c>
      <c r="L511" s="39">
        <f t="shared" si="60"/>
        <v>0.16773348080542527</v>
      </c>
      <c r="M511" s="39">
        <f t="shared" si="64"/>
        <v>0.28470000000000001</v>
      </c>
      <c r="N511" s="39">
        <f t="shared" si="65"/>
        <v>0.16773348080542527</v>
      </c>
      <c r="O511" s="39">
        <f t="shared" si="66"/>
        <v>0.28470000000000001</v>
      </c>
      <c r="P511" s="39">
        <f t="shared" si="67"/>
        <v>0.16773348080542527</v>
      </c>
    </row>
    <row r="512" spans="7:16" x14ac:dyDescent="0.25">
      <c r="G512" s="17"/>
      <c r="H512" s="39">
        <v>5060</v>
      </c>
      <c r="I512" s="40">
        <f t="shared" si="61"/>
        <v>0.57762557077625576</v>
      </c>
      <c r="J512" s="39">
        <f t="shared" si="62"/>
        <v>5060</v>
      </c>
      <c r="K512" s="40">
        <f t="shared" si="63"/>
        <v>0.57762557077625576</v>
      </c>
      <c r="L512" s="39">
        <f t="shared" si="60"/>
        <v>0.16718449217710407</v>
      </c>
      <c r="M512" s="39">
        <f t="shared" si="64"/>
        <v>0.28470000000000001</v>
      </c>
      <c r="N512" s="39">
        <f t="shared" si="65"/>
        <v>0.16718449217710407</v>
      </c>
      <c r="O512" s="39">
        <f t="shared" si="66"/>
        <v>0.28470000000000001</v>
      </c>
      <c r="P512" s="39">
        <f t="shared" si="67"/>
        <v>0.16718449217710407</v>
      </c>
    </row>
    <row r="513" spans="7:16" x14ac:dyDescent="0.25">
      <c r="G513" s="17"/>
      <c r="H513" s="39">
        <v>5070</v>
      </c>
      <c r="I513" s="40">
        <f t="shared" si="61"/>
        <v>0.57876712328767121</v>
      </c>
      <c r="J513" s="39">
        <f t="shared" si="62"/>
        <v>5070</v>
      </c>
      <c r="K513" s="40">
        <f t="shared" si="63"/>
        <v>0.57876712328767121</v>
      </c>
      <c r="L513" s="39">
        <f t="shared" si="60"/>
        <v>0.16663622637830922</v>
      </c>
      <c r="M513" s="39">
        <f t="shared" si="64"/>
        <v>0.28470000000000001</v>
      </c>
      <c r="N513" s="39">
        <f t="shared" si="65"/>
        <v>0.16663622637830922</v>
      </c>
      <c r="O513" s="39">
        <f t="shared" si="66"/>
        <v>0.28470000000000001</v>
      </c>
      <c r="P513" s="39">
        <f t="shared" si="67"/>
        <v>0.16663622637830922</v>
      </c>
    </row>
    <row r="514" spans="7:16" x14ac:dyDescent="0.25">
      <c r="G514" s="17"/>
      <c r="H514" s="39">
        <v>5080</v>
      </c>
      <c r="I514" s="40">
        <f t="shared" si="61"/>
        <v>0.57990867579908678</v>
      </c>
      <c r="J514" s="39">
        <f t="shared" si="62"/>
        <v>5080</v>
      </c>
      <c r="K514" s="40">
        <f t="shared" si="63"/>
        <v>0.57990867579908678</v>
      </c>
      <c r="L514" s="39">
        <f t="shared" si="60"/>
        <v>0.16608868103443342</v>
      </c>
      <c r="M514" s="39">
        <f t="shared" si="64"/>
        <v>0.28470000000000001</v>
      </c>
      <c r="N514" s="39">
        <f t="shared" si="65"/>
        <v>0.16608868103443342</v>
      </c>
      <c r="O514" s="39">
        <f t="shared" si="66"/>
        <v>0.28470000000000001</v>
      </c>
      <c r="P514" s="39">
        <f t="shared" si="67"/>
        <v>0.16608868103443342</v>
      </c>
    </row>
    <row r="515" spans="7:16" x14ac:dyDescent="0.25">
      <c r="G515" s="17"/>
      <c r="H515" s="39">
        <v>5090</v>
      </c>
      <c r="I515" s="40">
        <f t="shared" si="61"/>
        <v>0.58105022831050224</v>
      </c>
      <c r="J515" s="39">
        <f t="shared" si="62"/>
        <v>5090</v>
      </c>
      <c r="K515" s="40">
        <f t="shared" si="63"/>
        <v>0.58105022831050224</v>
      </c>
      <c r="L515" s="39">
        <f t="shared" si="60"/>
        <v>0.16554185378332698</v>
      </c>
      <c r="M515" s="39">
        <f t="shared" si="64"/>
        <v>0.28470000000000001</v>
      </c>
      <c r="N515" s="39">
        <f t="shared" si="65"/>
        <v>0.16554185378332698</v>
      </c>
      <c r="O515" s="39">
        <f t="shared" si="66"/>
        <v>0.28470000000000001</v>
      </c>
      <c r="P515" s="39">
        <f t="shared" si="67"/>
        <v>0.16554185378332698</v>
      </c>
    </row>
    <row r="516" spans="7:16" x14ac:dyDescent="0.25">
      <c r="G516" s="17"/>
      <c r="H516" s="39">
        <v>5100</v>
      </c>
      <c r="I516" s="40">
        <f t="shared" si="61"/>
        <v>0.5821917808219178</v>
      </c>
      <c r="J516" s="39">
        <f t="shared" si="62"/>
        <v>5100</v>
      </c>
      <c r="K516" s="40">
        <f t="shared" si="63"/>
        <v>0.5821917808219178</v>
      </c>
      <c r="L516" s="39">
        <f t="shared" si="60"/>
        <v>0.16499574227520697</v>
      </c>
      <c r="M516" s="39">
        <f t="shared" si="64"/>
        <v>0.28470000000000001</v>
      </c>
      <c r="N516" s="39">
        <f t="shared" si="65"/>
        <v>0.16499574227520697</v>
      </c>
      <c r="O516" s="39">
        <f t="shared" si="66"/>
        <v>0.28470000000000001</v>
      </c>
      <c r="P516" s="39">
        <f t="shared" si="67"/>
        <v>0.16499574227520697</v>
      </c>
    </row>
    <row r="517" spans="7:16" x14ac:dyDescent="0.25">
      <c r="G517" s="17"/>
      <c r="H517" s="39">
        <v>5110</v>
      </c>
      <c r="I517" s="40">
        <f t="shared" si="61"/>
        <v>0.58333333333333337</v>
      </c>
      <c r="J517" s="39">
        <f t="shared" si="62"/>
        <v>5110</v>
      </c>
      <c r="K517" s="40">
        <f t="shared" si="63"/>
        <v>0.58333333333333337</v>
      </c>
      <c r="L517" s="39">
        <f t="shared" ref="L517:L580" si="68">1-$E$13*K517^$E$14</f>
        <v>0.16445034417256921</v>
      </c>
      <c r="M517" s="39">
        <f t="shared" si="64"/>
        <v>0.28470000000000001</v>
      </c>
      <c r="N517" s="39">
        <f t="shared" si="65"/>
        <v>0.16445034417256921</v>
      </c>
      <c r="O517" s="39">
        <f t="shared" si="66"/>
        <v>0.28470000000000001</v>
      </c>
      <c r="P517" s="39">
        <f t="shared" si="67"/>
        <v>0.16445034417256921</v>
      </c>
    </row>
    <row r="518" spans="7:16" x14ac:dyDescent="0.25">
      <c r="G518" s="17"/>
      <c r="H518" s="39">
        <v>5120</v>
      </c>
      <c r="I518" s="40">
        <f t="shared" ref="I518:I581" si="69">H518/$B$15</f>
        <v>0.58447488584474883</v>
      </c>
      <c r="J518" s="39">
        <f t="shared" ref="J518:J581" si="70">IF(H518&lt;$B$15,H518,$B$15)</f>
        <v>5120</v>
      </c>
      <c r="K518" s="40">
        <f t="shared" ref="K518:K581" si="71">J518/$B$15</f>
        <v>0.58447488584474883</v>
      </c>
      <c r="L518" s="39">
        <f t="shared" si="68"/>
        <v>0.16390565715009997</v>
      </c>
      <c r="M518" s="39">
        <f t="shared" ref="M518:M581" si="72">IF(J518&lt;=$B$92,$B$68,0)</f>
        <v>0.28470000000000001</v>
      </c>
      <c r="N518" s="39">
        <f t="shared" ref="N518:N581" si="73">IF(L518&gt;$B$68,$B$68,L518)</f>
        <v>0.16390565715009997</v>
      </c>
      <c r="O518" s="39">
        <f t="shared" si="66"/>
        <v>0.28470000000000001</v>
      </c>
      <c r="P518" s="39">
        <f t="shared" si="67"/>
        <v>0.16390565715009997</v>
      </c>
    </row>
    <row r="519" spans="7:16" x14ac:dyDescent="0.25">
      <c r="G519" s="17"/>
      <c r="H519" s="39">
        <v>5130</v>
      </c>
      <c r="I519" s="40">
        <f t="shared" si="69"/>
        <v>0.58561643835616439</v>
      </c>
      <c r="J519" s="39">
        <f t="shared" si="70"/>
        <v>5130</v>
      </c>
      <c r="K519" s="40">
        <f t="shared" si="71"/>
        <v>0.58561643835616439</v>
      </c>
      <c r="L519" s="39">
        <f t="shared" si="68"/>
        <v>0.16336167889458841</v>
      </c>
      <c r="M519" s="39">
        <f t="shared" si="72"/>
        <v>0.28470000000000001</v>
      </c>
      <c r="N519" s="39">
        <f t="shared" si="73"/>
        <v>0.16336167889458841</v>
      </c>
      <c r="O519" s="39">
        <f t="shared" ref="O519:O582" si="74">IF(J519&lt;=$C$137,$D$121,M519)</f>
        <v>0.28470000000000001</v>
      </c>
      <c r="P519" s="39">
        <f t="shared" ref="P519:P582" si="75">IF(L519&gt;$D$121,$D$121,L519)</f>
        <v>0.16336167889458841</v>
      </c>
    </row>
    <row r="520" spans="7:16" x14ac:dyDescent="0.25">
      <c r="G520" s="17"/>
      <c r="H520" s="39">
        <v>5140</v>
      </c>
      <c r="I520" s="40">
        <f t="shared" si="69"/>
        <v>0.58675799086757996</v>
      </c>
      <c r="J520" s="39">
        <f t="shared" si="70"/>
        <v>5140</v>
      </c>
      <c r="K520" s="40">
        <f t="shared" si="71"/>
        <v>0.58675799086757996</v>
      </c>
      <c r="L520" s="39">
        <f t="shared" si="68"/>
        <v>0.16281840710484052</v>
      </c>
      <c r="M520" s="39">
        <f t="shared" si="72"/>
        <v>0.28470000000000001</v>
      </c>
      <c r="N520" s="39">
        <f t="shared" si="73"/>
        <v>0.16281840710484052</v>
      </c>
      <c r="O520" s="39">
        <f t="shared" si="74"/>
        <v>0.28470000000000001</v>
      </c>
      <c r="P520" s="39">
        <f t="shared" si="75"/>
        <v>0.16281840710484052</v>
      </c>
    </row>
    <row r="521" spans="7:16" x14ac:dyDescent="0.25">
      <c r="G521" s="17"/>
      <c r="H521" s="39">
        <v>5150</v>
      </c>
      <c r="I521" s="40">
        <f t="shared" si="69"/>
        <v>0.58789954337899542</v>
      </c>
      <c r="J521" s="39">
        <f t="shared" si="70"/>
        <v>5150</v>
      </c>
      <c r="K521" s="40">
        <f t="shared" si="71"/>
        <v>0.58789954337899542</v>
      </c>
      <c r="L521" s="39">
        <f t="shared" si="68"/>
        <v>0.1622758394915933</v>
      </c>
      <c r="M521" s="39">
        <f t="shared" si="72"/>
        <v>0.28470000000000001</v>
      </c>
      <c r="N521" s="39">
        <f t="shared" si="73"/>
        <v>0.1622758394915933</v>
      </c>
      <c r="O521" s="39">
        <f t="shared" si="74"/>
        <v>0.28470000000000001</v>
      </c>
      <c r="P521" s="39">
        <f t="shared" si="75"/>
        <v>0.1622758394915933</v>
      </c>
    </row>
    <row r="522" spans="7:16" x14ac:dyDescent="0.25">
      <c r="G522" s="17"/>
      <c r="H522" s="39">
        <v>5160</v>
      </c>
      <c r="I522" s="40">
        <f t="shared" si="69"/>
        <v>0.58904109589041098</v>
      </c>
      <c r="J522" s="39">
        <f t="shared" si="70"/>
        <v>5160</v>
      </c>
      <c r="K522" s="40">
        <f t="shared" si="71"/>
        <v>0.58904109589041098</v>
      </c>
      <c r="L522" s="39">
        <f t="shared" si="68"/>
        <v>0.16173397377743004</v>
      </c>
      <c r="M522" s="39">
        <f t="shared" si="72"/>
        <v>0.28470000000000001</v>
      </c>
      <c r="N522" s="39">
        <f t="shared" si="73"/>
        <v>0.16173397377743004</v>
      </c>
      <c r="O522" s="39">
        <f t="shared" si="74"/>
        <v>0.28470000000000001</v>
      </c>
      <c r="P522" s="39">
        <f t="shared" si="75"/>
        <v>0.16173397377743004</v>
      </c>
    </row>
    <row r="523" spans="7:16" x14ac:dyDescent="0.25">
      <c r="G523" s="17"/>
      <c r="H523" s="39">
        <v>5170</v>
      </c>
      <c r="I523" s="40">
        <f t="shared" si="69"/>
        <v>0.59018264840182644</v>
      </c>
      <c r="J523" s="39">
        <f t="shared" si="70"/>
        <v>5170</v>
      </c>
      <c r="K523" s="40">
        <f t="shared" si="71"/>
        <v>0.59018264840182644</v>
      </c>
      <c r="L523" s="39">
        <f t="shared" si="68"/>
        <v>0.16119280769669586</v>
      </c>
      <c r="M523" s="39">
        <f t="shared" si="72"/>
        <v>0.28470000000000001</v>
      </c>
      <c r="N523" s="39">
        <f t="shared" si="73"/>
        <v>0.16119280769669586</v>
      </c>
      <c r="O523" s="39">
        <f t="shared" si="74"/>
        <v>0.28470000000000001</v>
      </c>
      <c r="P523" s="39">
        <f t="shared" si="75"/>
        <v>0.16119280769669586</v>
      </c>
    </row>
    <row r="524" spans="7:16" x14ac:dyDescent="0.25">
      <c r="G524" s="17"/>
      <c r="H524" s="39">
        <v>5180</v>
      </c>
      <c r="I524" s="40">
        <f t="shared" si="69"/>
        <v>0.591324200913242</v>
      </c>
      <c r="J524" s="39">
        <f t="shared" si="70"/>
        <v>5180</v>
      </c>
      <c r="K524" s="40">
        <f t="shared" si="71"/>
        <v>0.591324200913242</v>
      </c>
      <c r="L524" s="39">
        <f t="shared" si="68"/>
        <v>0.16065233899541442</v>
      </c>
      <c r="M524" s="39">
        <f t="shared" si="72"/>
        <v>0.28470000000000001</v>
      </c>
      <c r="N524" s="39">
        <f t="shared" si="73"/>
        <v>0.16065233899541442</v>
      </c>
      <c r="O524" s="39">
        <f t="shared" si="74"/>
        <v>0.28470000000000001</v>
      </c>
      <c r="P524" s="39">
        <f t="shared" si="75"/>
        <v>0.16065233899541442</v>
      </c>
    </row>
    <row r="525" spans="7:16" x14ac:dyDescent="0.25">
      <c r="G525" s="17"/>
      <c r="H525" s="39">
        <v>5190</v>
      </c>
      <c r="I525" s="40">
        <f t="shared" si="69"/>
        <v>0.59246575342465757</v>
      </c>
      <c r="J525" s="39">
        <f t="shared" si="70"/>
        <v>5190</v>
      </c>
      <c r="K525" s="40">
        <f t="shared" si="71"/>
        <v>0.59246575342465757</v>
      </c>
      <c r="L525" s="39">
        <f t="shared" si="68"/>
        <v>0.16011256543120578</v>
      </c>
      <c r="M525" s="39">
        <f t="shared" si="72"/>
        <v>0.28470000000000001</v>
      </c>
      <c r="N525" s="39">
        <f t="shared" si="73"/>
        <v>0.16011256543120578</v>
      </c>
      <c r="O525" s="39">
        <f t="shared" si="74"/>
        <v>0.28470000000000001</v>
      </c>
      <c r="P525" s="39">
        <f t="shared" si="75"/>
        <v>0.16011256543120578</v>
      </c>
    </row>
    <row r="526" spans="7:16" x14ac:dyDescent="0.25">
      <c r="G526" s="17"/>
      <c r="H526" s="39">
        <v>5200</v>
      </c>
      <c r="I526" s="40">
        <f t="shared" si="69"/>
        <v>0.59360730593607303</v>
      </c>
      <c r="J526" s="39">
        <f t="shared" si="70"/>
        <v>5200</v>
      </c>
      <c r="K526" s="40">
        <f t="shared" si="71"/>
        <v>0.59360730593607303</v>
      </c>
      <c r="L526" s="39">
        <f t="shared" si="68"/>
        <v>0.15957348477320388</v>
      </c>
      <c r="M526" s="39">
        <f t="shared" si="72"/>
        <v>0.28470000000000001</v>
      </c>
      <c r="N526" s="39">
        <f t="shared" si="73"/>
        <v>0.15957348477320388</v>
      </c>
      <c r="O526" s="39">
        <f t="shared" si="74"/>
        <v>0.28470000000000001</v>
      </c>
      <c r="P526" s="39">
        <f t="shared" si="75"/>
        <v>0.15957348477320388</v>
      </c>
    </row>
    <row r="527" spans="7:16" x14ac:dyDescent="0.25">
      <c r="G527" s="17"/>
      <c r="H527" s="39">
        <v>5210</v>
      </c>
      <c r="I527" s="40">
        <f t="shared" si="69"/>
        <v>0.59474885844748859</v>
      </c>
      <c r="J527" s="39">
        <f t="shared" si="70"/>
        <v>5210</v>
      </c>
      <c r="K527" s="40">
        <f t="shared" si="71"/>
        <v>0.59474885844748859</v>
      </c>
      <c r="L527" s="39">
        <f t="shared" si="68"/>
        <v>0.15903509480197586</v>
      </c>
      <c r="M527" s="39">
        <f t="shared" si="72"/>
        <v>0.28470000000000001</v>
      </c>
      <c r="N527" s="39">
        <f t="shared" si="73"/>
        <v>0.15903509480197586</v>
      </c>
      <c r="O527" s="39">
        <f t="shared" si="74"/>
        <v>0.28470000000000001</v>
      </c>
      <c r="P527" s="39">
        <f t="shared" si="75"/>
        <v>0.15903509480197586</v>
      </c>
    </row>
    <row r="528" spans="7:16" x14ac:dyDescent="0.25">
      <c r="G528" s="17"/>
      <c r="H528" s="39">
        <v>5220</v>
      </c>
      <c r="I528" s="40">
        <f t="shared" si="69"/>
        <v>0.59589041095890416</v>
      </c>
      <c r="J528" s="39">
        <f t="shared" si="70"/>
        <v>5220</v>
      </c>
      <c r="K528" s="40">
        <f t="shared" si="71"/>
        <v>0.59589041095890416</v>
      </c>
      <c r="L528" s="39">
        <f t="shared" si="68"/>
        <v>0.15849739330944124</v>
      </c>
      <c r="M528" s="39">
        <f t="shared" si="72"/>
        <v>0.28470000000000001</v>
      </c>
      <c r="N528" s="39">
        <f t="shared" si="73"/>
        <v>0.15849739330944124</v>
      </c>
      <c r="O528" s="39">
        <f t="shared" si="74"/>
        <v>0.28470000000000001</v>
      </c>
      <c r="P528" s="39">
        <f t="shared" si="75"/>
        <v>0.15849739330944124</v>
      </c>
    </row>
    <row r="529" spans="7:16" x14ac:dyDescent="0.25">
      <c r="G529" s="17"/>
      <c r="H529" s="39">
        <v>5230</v>
      </c>
      <c r="I529" s="40">
        <f t="shared" si="69"/>
        <v>0.59703196347031962</v>
      </c>
      <c r="J529" s="39">
        <f t="shared" si="70"/>
        <v>5230</v>
      </c>
      <c r="K529" s="40">
        <f t="shared" si="71"/>
        <v>0.59703196347031962</v>
      </c>
      <c r="L529" s="39">
        <f t="shared" si="68"/>
        <v>0.15796037809879271</v>
      </c>
      <c r="M529" s="39">
        <f t="shared" si="72"/>
        <v>0.28470000000000001</v>
      </c>
      <c r="N529" s="39">
        <f t="shared" si="73"/>
        <v>0.15796037809879271</v>
      </c>
      <c r="O529" s="39">
        <f t="shared" si="74"/>
        <v>0.28470000000000001</v>
      </c>
      <c r="P529" s="39">
        <f t="shared" si="75"/>
        <v>0.15796037809879271</v>
      </c>
    </row>
    <row r="530" spans="7:16" x14ac:dyDescent="0.25">
      <c r="G530" s="17"/>
      <c r="H530" s="39">
        <v>5240</v>
      </c>
      <c r="I530" s="40">
        <f t="shared" si="69"/>
        <v>0.59817351598173518</v>
      </c>
      <c r="J530" s="39">
        <f t="shared" si="70"/>
        <v>5240</v>
      </c>
      <c r="K530" s="40">
        <f t="shared" si="71"/>
        <v>0.59817351598173518</v>
      </c>
      <c r="L530" s="39">
        <f t="shared" si="68"/>
        <v>0.15742404698441681</v>
      </c>
      <c r="M530" s="39">
        <f t="shared" si="72"/>
        <v>0.28470000000000001</v>
      </c>
      <c r="N530" s="39">
        <f t="shared" si="73"/>
        <v>0.15742404698441681</v>
      </c>
      <c r="O530" s="39">
        <f t="shared" si="74"/>
        <v>0.28470000000000001</v>
      </c>
      <c r="P530" s="39">
        <f t="shared" si="75"/>
        <v>0.15742404698441681</v>
      </c>
    </row>
    <row r="531" spans="7:16" x14ac:dyDescent="0.25">
      <c r="G531" s="17"/>
      <c r="H531" s="39">
        <v>5250</v>
      </c>
      <c r="I531" s="40">
        <f t="shared" si="69"/>
        <v>0.59931506849315064</v>
      </c>
      <c r="J531" s="39">
        <f t="shared" si="70"/>
        <v>5250</v>
      </c>
      <c r="K531" s="40">
        <f t="shared" si="71"/>
        <v>0.59931506849315064</v>
      </c>
      <c r="L531" s="39">
        <f t="shared" si="68"/>
        <v>0.15688839779181563</v>
      </c>
      <c r="M531" s="39">
        <f t="shared" si="72"/>
        <v>0.28470000000000001</v>
      </c>
      <c r="N531" s="39">
        <f t="shared" si="73"/>
        <v>0.15688839779181563</v>
      </c>
      <c r="O531" s="39">
        <f t="shared" si="74"/>
        <v>0.28470000000000001</v>
      </c>
      <c r="P531" s="39">
        <f t="shared" si="75"/>
        <v>0.15688839779181563</v>
      </c>
    </row>
    <row r="532" spans="7:16" x14ac:dyDescent="0.25">
      <c r="G532" s="17"/>
      <c r="H532" s="39">
        <v>5260</v>
      </c>
      <c r="I532" s="40">
        <f t="shared" si="69"/>
        <v>0.6004566210045662</v>
      </c>
      <c r="J532" s="39">
        <f t="shared" si="70"/>
        <v>5260</v>
      </c>
      <c r="K532" s="40">
        <f t="shared" si="71"/>
        <v>0.6004566210045662</v>
      </c>
      <c r="L532" s="39">
        <f t="shared" si="68"/>
        <v>0.15635342835752963</v>
      </c>
      <c r="M532" s="39">
        <f t="shared" si="72"/>
        <v>0.28470000000000001</v>
      </c>
      <c r="N532" s="39">
        <f t="shared" si="73"/>
        <v>0.15635342835752963</v>
      </c>
      <c r="O532" s="39">
        <f t="shared" si="74"/>
        <v>0.28470000000000001</v>
      </c>
      <c r="P532" s="39">
        <f t="shared" si="75"/>
        <v>0.15635342835752963</v>
      </c>
    </row>
    <row r="533" spans="7:16" x14ac:dyDescent="0.25">
      <c r="G533" s="17"/>
      <c r="H533" s="39">
        <v>5270</v>
      </c>
      <c r="I533" s="40">
        <f t="shared" si="69"/>
        <v>0.60159817351598177</v>
      </c>
      <c r="J533" s="39">
        <f t="shared" si="70"/>
        <v>5270</v>
      </c>
      <c r="K533" s="40">
        <f t="shared" si="71"/>
        <v>0.60159817351598177</v>
      </c>
      <c r="L533" s="39">
        <f t="shared" si="68"/>
        <v>0.15581913652905999</v>
      </c>
      <c r="M533" s="39">
        <f t="shared" si="72"/>
        <v>0.28470000000000001</v>
      </c>
      <c r="N533" s="39">
        <f t="shared" si="73"/>
        <v>0.15581913652905999</v>
      </c>
      <c r="O533" s="39">
        <f t="shared" si="74"/>
        <v>0.28470000000000001</v>
      </c>
      <c r="P533" s="39">
        <f t="shared" si="75"/>
        <v>0.15581913652905999</v>
      </c>
    </row>
    <row r="534" spans="7:16" x14ac:dyDescent="0.25">
      <c r="G534" s="17"/>
      <c r="H534" s="39">
        <v>5280</v>
      </c>
      <c r="I534" s="40">
        <f t="shared" si="69"/>
        <v>0.60273972602739723</v>
      </c>
      <c r="J534" s="39">
        <f t="shared" si="70"/>
        <v>5280</v>
      </c>
      <c r="K534" s="40">
        <f t="shared" si="71"/>
        <v>0.60273972602739723</v>
      </c>
      <c r="L534" s="39">
        <f t="shared" si="68"/>
        <v>0.15528552016479336</v>
      </c>
      <c r="M534" s="39">
        <f t="shared" si="72"/>
        <v>0.28470000000000001</v>
      </c>
      <c r="N534" s="39">
        <f t="shared" si="73"/>
        <v>0.15528552016479336</v>
      </c>
      <c r="O534" s="39">
        <f t="shared" si="74"/>
        <v>0.28470000000000001</v>
      </c>
      <c r="P534" s="39">
        <f t="shared" si="75"/>
        <v>0.15528552016479336</v>
      </c>
    </row>
    <row r="535" spans="7:16" x14ac:dyDescent="0.25">
      <c r="G535" s="17"/>
      <c r="H535" s="39">
        <v>5290</v>
      </c>
      <c r="I535" s="40">
        <f t="shared" si="69"/>
        <v>0.60388127853881279</v>
      </c>
      <c r="J535" s="39">
        <f t="shared" si="70"/>
        <v>5290</v>
      </c>
      <c r="K535" s="40">
        <f t="shared" si="71"/>
        <v>0.60388127853881279</v>
      </c>
      <c r="L535" s="39">
        <f t="shared" si="68"/>
        <v>0.15475257713392543</v>
      </c>
      <c r="M535" s="39">
        <f t="shared" si="72"/>
        <v>0.28470000000000001</v>
      </c>
      <c r="N535" s="39">
        <f t="shared" si="73"/>
        <v>0.15475257713392543</v>
      </c>
      <c r="O535" s="39">
        <f t="shared" si="74"/>
        <v>0.28470000000000001</v>
      </c>
      <c r="P535" s="39">
        <f t="shared" si="75"/>
        <v>0.15475257713392543</v>
      </c>
    </row>
    <row r="536" spans="7:16" x14ac:dyDescent="0.25">
      <c r="G536" s="17"/>
      <c r="H536" s="39">
        <v>5300</v>
      </c>
      <c r="I536" s="40">
        <f t="shared" si="69"/>
        <v>0.60502283105022836</v>
      </c>
      <c r="J536" s="39">
        <f t="shared" si="70"/>
        <v>5300</v>
      </c>
      <c r="K536" s="40">
        <f t="shared" si="71"/>
        <v>0.60502283105022836</v>
      </c>
      <c r="L536" s="39">
        <f t="shared" si="68"/>
        <v>0.15422030531638653</v>
      </c>
      <c r="M536" s="39">
        <f t="shared" si="72"/>
        <v>0.28470000000000001</v>
      </c>
      <c r="N536" s="39">
        <f t="shared" si="73"/>
        <v>0.15422030531638653</v>
      </c>
      <c r="O536" s="39">
        <f t="shared" si="74"/>
        <v>0.28470000000000001</v>
      </c>
      <c r="P536" s="39">
        <f t="shared" si="75"/>
        <v>0.15422030531638653</v>
      </c>
    </row>
    <row r="537" spans="7:16" x14ac:dyDescent="0.25">
      <c r="G537" s="17"/>
      <c r="H537" s="39">
        <v>5310</v>
      </c>
      <c r="I537" s="40">
        <f t="shared" si="69"/>
        <v>0.60616438356164382</v>
      </c>
      <c r="J537" s="39">
        <f t="shared" si="70"/>
        <v>5310</v>
      </c>
      <c r="K537" s="40">
        <f t="shared" si="71"/>
        <v>0.60616438356164382</v>
      </c>
      <c r="L537" s="39">
        <f t="shared" si="68"/>
        <v>0.15368870260276757</v>
      </c>
      <c r="M537" s="39">
        <f t="shared" si="72"/>
        <v>0.28470000000000001</v>
      </c>
      <c r="N537" s="39">
        <f t="shared" si="73"/>
        <v>0.15368870260276757</v>
      </c>
      <c r="O537" s="39">
        <f t="shared" si="74"/>
        <v>0.28470000000000001</v>
      </c>
      <c r="P537" s="39">
        <f t="shared" si="75"/>
        <v>0.15368870260276757</v>
      </c>
    </row>
    <row r="538" spans="7:16" x14ac:dyDescent="0.25">
      <c r="G538" s="17"/>
      <c r="H538" s="39">
        <v>5320</v>
      </c>
      <c r="I538" s="40">
        <f t="shared" si="69"/>
        <v>0.60730593607305938</v>
      </c>
      <c r="J538" s="39">
        <f t="shared" si="70"/>
        <v>5320</v>
      </c>
      <c r="K538" s="40">
        <f t="shared" si="71"/>
        <v>0.60730593607305938</v>
      </c>
      <c r="L538" s="39">
        <f t="shared" si="68"/>
        <v>0.15315776689424587</v>
      </c>
      <c r="M538" s="39">
        <f t="shared" si="72"/>
        <v>0.28470000000000001</v>
      </c>
      <c r="N538" s="39">
        <f t="shared" si="73"/>
        <v>0.15315776689424587</v>
      </c>
      <c r="O538" s="39">
        <f t="shared" si="74"/>
        <v>0.28470000000000001</v>
      </c>
      <c r="P538" s="39">
        <f t="shared" si="75"/>
        <v>0.15315776689424587</v>
      </c>
    </row>
    <row r="539" spans="7:16" x14ac:dyDescent="0.25">
      <c r="G539" s="17"/>
      <c r="H539" s="39">
        <v>5330</v>
      </c>
      <c r="I539" s="40">
        <f t="shared" si="69"/>
        <v>0.60844748858447484</v>
      </c>
      <c r="J539" s="39">
        <f t="shared" si="70"/>
        <v>5330</v>
      </c>
      <c r="K539" s="40">
        <f t="shared" si="71"/>
        <v>0.60844748858447484</v>
      </c>
      <c r="L539" s="39">
        <f t="shared" si="68"/>
        <v>0.15262749610251281</v>
      </c>
      <c r="M539" s="39">
        <f t="shared" si="72"/>
        <v>0.28470000000000001</v>
      </c>
      <c r="N539" s="39">
        <f t="shared" si="73"/>
        <v>0.15262749610251281</v>
      </c>
      <c r="O539" s="39">
        <f t="shared" si="74"/>
        <v>0.28470000000000001</v>
      </c>
      <c r="P539" s="39">
        <f t="shared" si="75"/>
        <v>0.15262749610251281</v>
      </c>
    </row>
    <row r="540" spans="7:16" x14ac:dyDescent="0.25">
      <c r="G540" s="17"/>
      <c r="H540" s="39">
        <v>5340</v>
      </c>
      <c r="I540" s="40">
        <f t="shared" si="69"/>
        <v>0.6095890410958904</v>
      </c>
      <c r="J540" s="39">
        <f t="shared" si="70"/>
        <v>5340</v>
      </c>
      <c r="K540" s="40">
        <f t="shared" si="71"/>
        <v>0.6095890410958904</v>
      </c>
      <c r="L540" s="39">
        <f t="shared" si="68"/>
        <v>0.15209788814970115</v>
      </c>
      <c r="M540" s="39">
        <f t="shared" si="72"/>
        <v>0.28470000000000001</v>
      </c>
      <c r="N540" s="39">
        <f t="shared" si="73"/>
        <v>0.15209788814970115</v>
      </c>
      <c r="O540" s="39">
        <f t="shared" si="74"/>
        <v>0.28470000000000001</v>
      </c>
      <c r="P540" s="39">
        <f t="shared" si="75"/>
        <v>0.15209788814970115</v>
      </c>
    </row>
    <row r="541" spans="7:16" x14ac:dyDescent="0.25">
      <c r="G541" s="17"/>
      <c r="H541" s="39">
        <v>5350</v>
      </c>
      <c r="I541" s="40">
        <f t="shared" si="69"/>
        <v>0.61073059360730597</v>
      </c>
      <c r="J541" s="39">
        <f t="shared" si="70"/>
        <v>5350</v>
      </c>
      <c r="K541" s="40">
        <f t="shared" si="71"/>
        <v>0.61073059360730597</v>
      </c>
      <c r="L541" s="39">
        <f t="shared" si="68"/>
        <v>0.15156894096831386</v>
      </c>
      <c r="M541" s="39">
        <f t="shared" si="72"/>
        <v>0.28470000000000001</v>
      </c>
      <c r="N541" s="39">
        <f t="shared" si="73"/>
        <v>0.15156894096831386</v>
      </c>
      <c r="O541" s="39">
        <f t="shared" si="74"/>
        <v>0.28470000000000001</v>
      </c>
      <c r="P541" s="39">
        <f t="shared" si="75"/>
        <v>0.15156894096831386</v>
      </c>
    </row>
    <row r="542" spans="7:16" x14ac:dyDescent="0.25">
      <c r="G542" s="17"/>
      <c r="H542" s="39">
        <v>5360</v>
      </c>
      <c r="I542" s="40">
        <f t="shared" si="69"/>
        <v>0.61187214611872143</v>
      </c>
      <c r="J542" s="39">
        <f t="shared" si="70"/>
        <v>5360</v>
      </c>
      <c r="K542" s="40">
        <f t="shared" si="71"/>
        <v>0.61187214611872143</v>
      </c>
      <c r="L542" s="39">
        <f t="shared" si="68"/>
        <v>0.15104065250115239</v>
      </c>
      <c r="M542" s="39">
        <f t="shared" si="72"/>
        <v>0.28470000000000001</v>
      </c>
      <c r="N542" s="39">
        <f t="shared" si="73"/>
        <v>0.15104065250115239</v>
      </c>
      <c r="O542" s="39">
        <f t="shared" si="74"/>
        <v>0.28470000000000001</v>
      </c>
      <c r="P542" s="39">
        <f t="shared" si="75"/>
        <v>0.15104065250115239</v>
      </c>
    </row>
    <row r="543" spans="7:16" x14ac:dyDescent="0.25">
      <c r="G543" s="17"/>
      <c r="H543" s="39">
        <v>5370</v>
      </c>
      <c r="I543" s="40">
        <f t="shared" si="69"/>
        <v>0.61301369863013699</v>
      </c>
      <c r="J543" s="39">
        <f t="shared" si="70"/>
        <v>5370</v>
      </c>
      <c r="K543" s="40">
        <f t="shared" si="71"/>
        <v>0.61301369863013699</v>
      </c>
      <c r="L543" s="39">
        <f t="shared" si="68"/>
        <v>0.15051302070124695</v>
      </c>
      <c r="M543" s="39">
        <f t="shared" si="72"/>
        <v>0.28470000000000001</v>
      </c>
      <c r="N543" s="39">
        <f t="shared" si="73"/>
        <v>0.15051302070124695</v>
      </c>
      <c r="O543" s="39">
        <f t="shared" si="74"/>
        <v>0.28470000000000001</v>
      </c>
      <c r="P543" s="39">
        <f t="shared" si="75"/>
        <v>0.15051302070124695</v>
      </c>
    </row>
    <row r="544" spans="7:16" x14ac:dyDescent="0.25">
      <c r="G544" s="17"/>
      <c r="H544" s="39">
        <v>5380</v>
      </c>
      <c r="I544" s="40">
        <f t="shared" si="69"/>
        <v>0.61415525114155256</v>
      </c>
      <c r="J544" s="39">
        <f t="shared" si="70"/>
        <v>5380</v>
      </c>
      <c r="K544" s="40">
        <f t="shared" si="71"/>
        <v>0.61415525114155256</v>
      </c>
      <c r="L544" s="39">
        <f t="shared" si="68"/>
        <v>0.14998604353178635</v>
      </c>
      <c r="M544" s="39">
        <f t="shared" si="72"/>
        <v>0.28470000000000001</v>
      </c>
      <c r="N544" s="39">
        <f t="shared" si="73"/>
        <v>0.14998604353178635</v>
      </c>
      <c r="O544" s="39">
        <f t="shared" si="74"/>
        <v>0.28470000000000001</v>
      </c>
      <c r="P544" s="39">
        <f t="shared" si="75"/>
        <v>0.14998604353178635</v>
      </c>
    </row>
    <row r="545" spans="7:16" x14ac:dyDescent="0.25">
      <c r="G545" s="17"/>
      <c r="H545" s="39">
        <v>5390</v>
      </c>
      <c r="I545" s="40">
        <f t="shared" si="69"/>
        <v>0.61529680365296802</v>
      </c>
      <c r="J545" s="39">
        <f t="shared" si="70"/>
        <v>5390</v>
      </c>
      <c r="K545" s="40">
        <f t="shared" si="71"/>
        <v>0.61529680365296802</v>
      </c>
      <c r="L545" s="39">
        <f t="shared" si="68"/>
        <v>0.14945971896604882</v>
      </c>
      <c r="M545" s="39">
        <f t="shared" si="72"/>
        <v>0.28470000000000001</v>
      </c>
      <c r="N545" s="39">
        <f t="shared" si="73"/>
        <v>0.14945971896604882</v>
      </c>
      <c r="O545" s="39">
        <f t="shared" si="74"/>
        <v>0.28470000000000001</v>
      </c>
      <c r="P545" s="39">
        <f t="shared" si="75"/>
        <v>0.14945971896604882</v>
      </c>
    </row>
    <row r="546" spans="7:16" x14ac:dyDescent="0.25">
      <c r="G546" s="17"/>
      <c r="H546" s="39">
        <v>5400</v>
      </c>
      <c r="I546" s="40">
        <f t="shared" si="69"/>
        <v>0.61643835616438358</v>
      </c>
      <c r="J546" s="39">
        <f t="shared" si="70"/>
        <v>5400</v>
      </c>
      <c r="K546" s="40">
        <f t="shared" si="71"/>
        <v>0.61643835616438358</v>
      </c>
      <c r="L546" s="39">
        <f t="shared" si="68"/>
        <v>0.14893404498733354</v>
      </c>
      <c r="M546" s="39">
        <f t="shared" si="72"/>
        <v>0.28470000000000001</v>
      </c>
      <c r="N546" s="39">
        <f t="shared" si="73"/>
        <v>0.14893404498733354</v>
      </c>
      <c r="O546" s="39">
        <f t="shared" si="74"/>
        <v>0.28470000000000001</v>
      </c>
      <c r="P546" s="39">
        <f t="shared" si="75"/>
        <v>0.14893404498733354</v>
      </c>
    </row>
    <row r="547" spans="7:16" x14ac:dyDescent="0.25">
      <c r="G547" s="17"/>
      <c r="H547" s="39">
        <v>5410</v>
      </c>
      <c r="I547" s="40">
        <f t="shared" si="69"/>
        <v>0.61757990867579904</v>
      </c>
      <c r="J547" s="39">
        <f t="shared" si="70"/>
        <v>5410</v>
      </c>
      <c r="K547" s="40">
        <f t="shared" si="71"/>
        <v>0.61757990867579904</v>
      </c>
      <c r="L547" s="39">
        <f t="shared" si="68"/>
        <v>0.14840901958889274</v>
      </c>
      <c r="M547" s="39">
        <f t="shared" si="72"/>
        <v>0.28470000000000001</v>
      </c>
      <c r="N547" s="39">
        <f t="shared" si="73"/>
        <v>0.14840901958889274</v>
      </c>
      <c r="O547" s="39">
        <f t="shared" si="74"/>
        <v>0.28470000000000001</v>
      </c>
      <c r="P547" s="39">
        <f t="shared" si="75"/>
        <v>0.14840901958889274</v>
      </c>
    </row>
    <row r="548" spans="7:16" x14ac:dyDescent="0.25">
      <c r="G548" s="17"/>
      <c r="H548" s="39">
        <v>5420</v>
      </c>
      <c r="I548" s="40">
        <f t="shared" si="69"/>
        <v>0.61872146118721461</v>
      </c>
      <c r="J548" s="39">
        <f t="shared" si="70"/>
        <v>5420</v>
      </c>
      <c r="K548" s="40">
        <f t="shared" si="71"/>
        <v>0.61872146118721461</v>
      </c>
      <c r="L548" s="39">
        <f t="shared" si="68"/>
        <v>0.14788464077386365</v>
      </c>
      <c r="M548" s="39">
        <f t="shared" si="72"/>
        <v>0.28470000000000001</v>
      </c>
      <c r="N548" s="39">
        <f t="shared" si="73"/>
        <v>0.14788464077386365</v>
      </c>
      <c r="O548" s="39">
        <f t="shared" si="74"/>
        <v>0.28470000000000001</v>
      </c>
      <c r="P548" s="39">
        <f t="shared" si="75"/>
        <v>0.14788464077386365</v>
      </c>
    </row>
    <row r="549" spans="7:16" x14ac:dyDescent="0.25">
      <c r="G549" s="17"/>
      <c r="H549" s="39">
        <v>5430</v>
      </c>
      <c r="I549" s="40">
        <f t="shared" si="69"/>
        <v>0.61986301369863017</v>
      </c>
      <c r="J549" s="39">
        <f t="shared" si="70"/>
        <v>5430</v>
      </c>
      <c r="K549" s="40">
        <f t="shared" si="71"/>
        <v>0.61986301369863017</v>
      </c>
      <c r="L549" s="39">
        <f t="shared" si="68"/>
        <v>0.14736090655520262</v>
      </c>
      <c r="M549" s="39">
        <f t="shared" si="72"/>
        <v>0.28470000000000001</v>
      </c>
      <c r="N549" s="39">
        <f t="shared" si="73"/>
        <v>0.14736090655520262</v>
      </c>
      <c r="O549" s="39">
        <f t="shared" si="74"/>
        <v>0.28470000000000001</v>
      </c>
      <c r="P549" s="39">
        <f t="shared" si="75"/>
        <v>0.14736090655520262</v>
      </c>
    </row>
    <row r="550" spans="7:16" x14ac:dyDescent="0.25">
      <c r="G550" s="17"/>
      <c r="H550" s="39">
        <v>5440</v>
      </c>
      <c r="I550" s="40">
        <f t="shared" si="69"/>
        <v>0.62100456621004563</v>
      </c>
      <c r="J550" s="39">
        <f t="shared" si="70"/>
        <v>5440</v>
      </c>
      <c r="K550" s="40">
        <f t="shared" si="71"/>
        <v>0.62100456621004563</v>
      </c>
      <c r="L550" s="39">
        <f t="shared" si="68"/>
        <v>0.14683781495561832</v>
      </c>
      <c r="M550" s="39">
        <f t="shared" si="72"/>
        <v>0.28470000000000001</v>
      </c>
      <c r="N550" s="39">
        <f t="shared" si="73"/>
        <v>0.14683781495561832</v>
      </c>
      <c r="O550" s="39">
        <f t="shared" si="74"/>
        <v>0.28470000000000001</v>
      </c>
      <c r="P550" s="39">
        <f t="shared" si="75"/>
        <v>0.14683781495561832</v>
      </c>
    </row>
    <row r="551" spans="7:16" x14ac:dyDescent="0.25">
      <c r="G551" s="17"/>
      <c r="H551" s="39">
        <v>5450</v>
      </c>
      <c r="I551" s="40">
        <f t="shared" si="69"/>
        <v>0.62214611872146119</v>
      </c>
      <c r="J551" s="39">
        <f t="shared" si="70"/>
        <v>5450</v>
      </c>
      <c r="K551" s="40">
        <f t="shared" si="71"/>
        <v>0.62214611872146119</v>
      </c>
      <c r="L551" s="39">
        <f t="shared" si="68"/>
        <v>0.14631536400750556</v>
      </c>
      <c r="M551" s="39">
        <f t="shared" si="72"/>
        <v>0.28470000000000001</v>
      </c>
      <c r="N551" s="39">
        <f t="shared" si="73"/>
        <v>0.14631536400750556</v>
      </c>
      <c r="O551" s="39">
        <f t="shared" si="74"/>
        <v>0.28470000000000001</v>
      </c>
      <c r="P551" s="39">
        <f t="shared" si="75"/>
        <v>0.14631536400750556</v>
      </c>
    </row>
    <row r="552" spans="7:16" x14ac:dyDescent="0.25">
      <c r="G552" s="17"/>
      <c r="H552" s="39">
        <v>5460</v>
      </c>
      <c r="I552" s="40">
        <f t="shared" si="69"/>
        <v>0.62328767123287676</v>
      </c>
      <c r="J552" s="39">
        <f t="shared" si="70"/>
        <v>5460</v>
      </c>
      <c r="K552" s="40">
        <f t="shared" si="71"/>
        <v>0.62328767123287676</v>
      </c>
      <c r="L552" s="39">
        <f t="shared" si="68"/>
        <v>0.14579355175288156</v>
      </c>
      <c r="M552" s="39">
        <f t="shared" si="72"/>
        <v>0.28470000000000001</v>
      </c>
      <c r="N552" s="39">
        <f t="shared" si="73"/>
        <v>0.14579355175288156</v>
      </c>
      <c r="O552" s="39">
        <f t="shared" si="74"/>
        <v>0.28470000000000001</v>
      </c>
      <c r="P552" s="39">
        <f t="shared" si="75"/>
        <v>0.14579355175288156</v>
      </c>
    </row>
    <row r="553" spans="7:16" x14ac:dyDescent="0.25">
      <c r="G553" s="17"/>
      <c r="H553" s="39">
        <v>5470</v>
      </c>
      <c r="I553" s="40">
        <f t="shared" si="69"/>
        <v>0.62442922374429222</v>
      </c>
      <c r="J553" s="39">
        <f t="shared" si="70"/>
        <v>5470</v>
      </c>
      <c r="K553" s="40">
        <f t="shared" si="71"/>
        <v>0.62442922374429222</v>
      </c>
      <c r="L553" s="39">
        <f t="shared" si="68"/>
        <v>0.14527237624331979</v>
      </c>
      <c r="M553" s="39">
        <f t="shared" si="72"/>
        <v>0.28470000000000001</v>
      </c>
      <c r="N553" s="39">
        <f t="shared" si="73"/>
        <v>0.14527237624331979</v>
      </c>
      <c r="O553" s="39">
        <f t="shared" si="74"/>
        <v>0.28470000000000001</v>
      </c>
      <c r="P553" s="39">
        <f t="shared" si="75"/>
        <v>0.14527237624331979</v>
      </c>
    </row>
    <row r="554" spans="7:16" x14ac:dyDescent="0.25">
      <c r="G554" s="17"/>
      <c r="H554" s="39">
        <v>5480</v>
      </c>
      <c r="I554" s="40">
        <f t="shared" si="69"/>
        <v>0.62557077625570778</v>
      </c>
      <c r="J554" s="39">
        <f t="shared" si="70"/>
        <v>5480</v>
      </c>
      <c r="K554" s="40">
        <f t="shared" si="71"/>
        <v>0.62557077625570778</v>
      </c>
      <c r="L554" s="39">
        <f t="shared" si="68"/>
        <v>0.14475183553988702</v>
      </c>
      <c r="M554" s="39">
        <f t="shared" si="72"/>
        <v>0.28470000000000001</v>
      </c>
      <c r="N554" s="39">
        <f t="shared" si="73"/>
        <v>0.14475183553988702</v>
      </c>
      <c r="O554" s="39">
        <f t="shared" si="74"/>
        <v>0.28470000000000001</v>
      </c>
      <c r="P554" s="39">
        <f t="shared" si="75"/>
        <v>0.14475183553988702</v>
      </c>
    </row>
    <row r="555" spans="7:16" x14ac:dyDescent="0.25">
      <c r="G555" s="17"/>
      <c r="H555" s="39">
        <v>5490</v>
      </c>
      <c r="I555" s="40">
        <f t="shared" si="69"/>
        <v>0.62671232876712324</v>
      </c>
      <c r="J555" s="39">
        <f t="shared" si="70"/>
        <v>5490</v>
      </c>
      <c r="K555" s="40">
        <f t="shared" si="71"/>
        <v>0.62671232876712324</v>
      </c>
      <c r="L555" s="39">
        <f t="shared" si="68"/>
        <v>0.14423192771307947</v>
      </c>
      <c r="M555" s="39">
        <f t="shared" si="72"/>
        <v>0.28470000000000001</v>
      </c>
      <c r="N555" s="39">
        <f t="shared" si="73"/>
        <v>0.14423192771307947</v>
      </c>
      <c r="O555" s="39">
        <f t="shared" si="74"/>
        <v>0.28470000000000001</v>
      </c>
      <c r="P555" s="39">
        <f t="shared" si="75"/>
        <v>0.14423192771307947</v>
      </c>
    </row>
    <row r="556" spans="7:16" x14ac:dyDescent="0.25">
      <c r="G556" s="17"/>
      <c r="H556" s="39">
        <v>5500</v>
      </c>
      <c r="I556" s="40">
        <f t="shared" si="69"/>
        <v>0.62785388127853881</v>
      </c>
      <c r="J556" s="39">
        <f t="shared" si="70"/>
        <v>5500</v>
      </c>
      <c r="K556" s="40">
        <f t="shared" si="71"/>
        <v>0.62785388127853881</v>
      </c>
      <c r="L556" s="39">
        <f t="shared" si="68"/>
        <v>0.14371265084275986</v>
      </c>
      <c r="M556" s="39">
        <f t="shared" si="72"/>
        <v>0.28470000000000001</v>
      </c>
      <c r="N556" s="39">
        <f t="shared" si="73"/>
        <v>0.14371265084275986</v>
      </c>
      <c r="O556" s="39">
        <f t="shared" si="74"/>
        <v>0.28470000000000001</v>
      </c>
      <c r="P556" s="39">
        <f t="shared" si="75"/>
        <v>0.14371265084275986</v>
      </c>
    </row>
    <row r="557" spans="7:16" x14ac:dyDescent="0.25">
      <c r="G557" s="17"/>
      <c r="H557" s="39">
        <v>5510</v>
      </c>
      <c r="I557" s="40">
        <f t="shared" si="69"/>
        <v>0.62899543378995437</v>
      </c>
      <c r="J557" s="39">
        <f t="shared" si="70"/>
        <v>5510</v>
      </c>
      <c r="K557" s="40">
        <f t="shared" si="71"/>
        <v>0.62899543378995437</v>
      </c>
      <c r="L557" s="39">
        <f t="shared" si="68"/>
        <v>0.14319400301809504</v>
      </c>
      <c r="M557" s="39">
        <f t="shared" si="72"/>
        <v>0.28470000000000001</v>
      </c>
      <c r="N557" s="39">
        <f t="shared" si="73"/>
        <v>0.14319400301809504</v>
      </c>
      <c r="O557" s="39">
        <f t="shared" si="74"/>
        <v>0.28470000000000001</v>
      </c>
      <c r="P557" s="39">
        <f t="shared" si="75"/>
        <v>0.14319400301809504</v>
      </c>
    </row>
    <row r="558" spans="7:16" x14ac:dyDescent="0.25">
      <c r="G558" s="17"/>
      <c r="H558" s="39">
        <v>5520</v>
      </c>
      <c r="I558" s="40">
        <f t="shared" si="69"/>
        <v>0.63013698630136983</v>
      </c>
      <c r="J558" s="39">
        <f t="shared" si="70"/>
        <v>5520</v>
      </c>
      <c r="K558" s="40">
        <f t="shared" si="71"/>
        <v>0.63013698630136983</v>
      </c>
      <c r="L558" s="39">
        <f t="shared" si="68"/>
        <v>0.14267598233749412</v>
      </c>
      <c r="M558" s="39">
        <f t="shared" si="72"/>
        <v>0.28470000000000001</v>
      </c>
      <c r="N558" s="39">
        <f t="shared" si="73"/>
        <v>0.14267598233749412</v>
      </c>
      <c r="O558" s="39">
        <f t="shared" si="74"/>
        <v>0.28470000000000001</v>
      </c>
      <c r="P558" s="39">
        <f t="shared" si="75"/>
        <v>0.14267598233749412</v>
      </c>
    </row>
    <row r="559" spans="7:16" x14ac:dyDescent="0.25">
      <c r="G559" s="17"/>
      <c r="H559" s="39">
        <v>5530</v>
      </c>
      <c r="I559" s="40">
        <f t="shared" si="69"/>
        <v>0.63127853881278539</v>
      </c>
      <c r="J559" s="39">
        <f t="shared" si="70"/>
        <v>5530</v>
      </c>
      <c r="K559" s="40">
        <f t="shared" si="71"/>
        <v>0.63127853881278539</v>
      </c>
      <c r="L559" s="39">
        <f t="shared" si="68"/>
        <v>0.14215858690854699</v>
      </c>
      <c r="M559" s="39">
        <f t="shared" si="72"/>
        <v>0.28470000000000001</v>
      </c>
      <c r="N559" s="39">
        <f t="shared" si="73"/>
        <v>0.14215858690854699</v>
      </c>
      <c r="O559" s="39">
        <f t="shared" si="74"/>
        <v>0.28470000000000001</v>
      </c>
      <c r="P559" s="39">
        <f t="shared" si="75"/>
        <v>0.14215858690854699</v>
      </c>
    </row>
    <row r="560" spans="7:16" x14ac:dyDescent="0.25">
      <c r="G560" s="17"/>
      <c r="H560" s="39">
        <v>5540</v>
      </c>
      <c r="I560" s="40">
        <f t="shared" si="69"/>
        <v>0.63242009132420096</v>
      </c>
      <c r="J560" s="39">
        <f t="shared" si="70"/>
        <v>5540</v>
      </c>
      <c r="K560" s="40">
        <f t="shared" si="71"/>
        <v>0.63242009132420096</v>
      </c>
      <c r="L560" s="39">
        <f t="shared" si="68"/>
        <v>0.1416418148479639</v>
      </c>
      <c r="M560" s="39">
        <f t="shared" si="72"/>
        <v>0.28470000000000001</v>
      </c>
      <c r="N560" s="39">
        <f t="shared" si="73"/>
        <v>0.1416418148479639</v>
      </c>
      <c r="O560" s="39">
        <f t="shared" si="74"/>
        <v>0.28470000000000001</v>
      </c>
      <c r="P560" s="39">
        <f t="shared" si="75"/>
        <v>0.1416418148479639</v>
      </c>
    </row>
    <row r="561" spans="7:16" x14ac:dyDescent="0.25">
      <c r="G561" s="17"/>
      <c r="H561" s="39">
        <v>5550</v>
      </c>
      <c r="I561" s="40">
        <f t="shared" si="69"/>
        <v>0.63356164383561642</v>
      </c>
      <c r="J561" s="39">
        <f t="shared" si="70"/>
        <v>5550</v>
      </c>
      <c r="K561" s="40">
        <f t="shared" si="71"/>
        <v>0.63356164383561642</v>
      </c>
      <c r="L561" s="39">
        <f t="shared" si="68"/>
        <v>0.14112566428151452</v>
      </c>
      <c r="M561" s="39">
        <f t="shared" si="72"/>
        <v>0.28470000000000001</v>
      </c>
      <c r="N561" s="39">
        <f t="shared" si="73"/>
        <v>0.14112566428151452</v>
      </c>
      <c r="O561" s="39">
        <f t="shared" si="74"/>
        <v>0.28470000000000001</v>
      </c>
      <c r="P561" s="39">
        <f t="shared" si="75"/>
        <v>0.14112566428151452</v>
      </c>
    </row>
    <row r="562" spans="7:16" x14ac:dyDescent="0.25">
      <c r="G562" s="17"/>
      <c r="H562" s="39">
        <v>5560</v>
      </c>
      <c r="I562" s="40">
        <f t="shared" si="69"/>
        <v>0.63470319634703198</v>
      </c>
      <c r="J562" s="39">
        <f t="shared" si="70"/>
        <v>5560</v>
      </c>
      <c r="K562" s="40">
        <f t="shared" si="71"/>
        <v>0.63470319634703198</v>
      </c>
      <c r="L562" s="39">
        <f t="shared" si="68"/>
        <v>0.14061013334396855</v>
      </c>
      <c r="M562" s="39">
        <f t="shared" si="72"/>
        <v>0.28470000000000001</v>
      </c>
      <c r="N562" s="39">
        <f t="shared" si="73"/>
        <v>0.14061013334396855</v>
      </c>
      <c r="O562" s="39">
        <f t="shared" si="74"/>
        <v>0.28470000000000001</v>
      </c>
      <c r="P562" s="39">
        <f t="shared" si="75"/>
        <v>0.14061013334396855</v>
      </c>
    </row>
    <row r="563" spans="7:16" x14ac:dyDescent="0.25">
      <c r="G563" s="17"/>
      <c r="H563" s="39">
        <v>5570</v>
      </c>
      <c r="I563" s="40">
        <f t="shared" si="69"/>
        <v>0.63584474885844744</v>
      </c>
      <c r="J563" s="39">
        <f t="shared" si="70"/>
        <v>5570</v>
      </c>
      <c r="K563" s="40">
        <f t="shared" si="71"/>
        <v>0.63584474885844744</v>
      </c>
      <c r="L563" s="39">
        <f t="shared" si="68"/>
        <v>0.14009522017903642</v>
      </c>
      <c r="M563" s="39">
        <f t="shared" si="72"/>
        <v>0.28470000000000001</v>
      </c>
      <c r="N563" s="39">
        <f t="shared" si="73"/>
        <v>0.14009522017903642</v>
      </c>
      <c r="O563" s="39">
        <f t="shared" si="74"/>
        <v>0.28470000000000001</v>
      </c>
      <c r="P563" s="39">
        <f t="shared" si="75"/>
        <v>0.14009522017903642</v>
      </c>
    </row>
    <row r="564" spans="7:16" x14ac:dyDescent="0.25">
      <c r="G564" s="17"/>
      <c r="H564" s="39">
        <v>5580</v>
      </c>
      <c r="I564" s="40">
        <f t="shared" si="69"/>
        <v>0.63698630136986301</v>
      </c>
      <c r="J564" s="39">
        <f t="shared" si="70"/>
        <v>5580</v>
      </c>
      <c r="K564" s="40">
        <f t="shared" si="71"/>
        <v>0.63698630136986301</v>
      </c>
      <c r="L564" s="39">
        <f t="shared" si="68"/>
        <v>0.13958092293931013</v>
      </c>
      <c r="M564" s="39">
        <f t="shared" si="72"/>
        <v>0.28470000000000001</v>
      </c>
      <c r="N564" s="39">
        <f t="shared" si="73"/>
        <v>0.13958092293931013</v>
      </c>
      <c r="O564" s="39">
        <f t="shared" si="74"/>
        <v>0.28470000000000001</v>
      </c>
      <c r="P564" s="39">
        <f t="shared" si="75"/>
        <v>0.13958092293931013</v>
      </c>
    </row>
    <row r="565" spans="7:16" x14ac:dyDescent="0.25">
      <c r="G565" s="17"/>
      <c r="H565" s="39">
        <v>5590</v>
      </c>
      <c r="I565" s="40">
        <f t="shared" si="69"/>
        <v>0.63812785388127857</v>
      </c>
      <c r="J565" s="39">
        <f t="shared" si="70"/>
        <v>5590</v>
      </c>
      <c r="K565" s="40">
        <f t="shared" si="71"/>
        <v>0.63812785388127857</v>
      </c>
      <c r="L565" s="39">
        <f t="shared" si="68"/>
        <v>0.13906723978620517</v>
      </c>
      <c r="M565" s="39">
        <f t="shared" si="72"/>
        <v>0.28470000000000001</v>
      </c>
      <c r="N565" s="39">
        <f t="shared" si="73"/>
        <v>0.13906723978620517</v>
      </c>
      <c r="O565" s="39">
        <f t="shared" si="74"/>
        <v>0.28470000000000001</v>
      </c>
      <c r="P565" s="39">
        <f t="shared" si="75"/>
        <v>0.13906723978620517</v>
      </c>
    </row>
    <row r="566" spans="7:16" x14ac:dyDescent="0.25">
      <c r="G566" s="17"/>
      <c r="H566" s="39">
        <v>5600</v>
      </c>
      <c r="I566" s="40">
        <f t="shared" si="69"/>
        <v>0.63926940639269403</v>
      </c>
      <c r="J566" s="39">
        <f t="shared" si="70"/>
        <v>5600</v>
      </c>
      <c r="K566" s="40">
        <f t="shared" si="71"/>
        <v>0.63926940639269403</v>
      </c>
      <c r="L566" s="39">
        <f t="shared" si="68"/>
        <v>0.13855416888990291</v>
      </c>
      <c r="M566" s="39">
        <f t="shared" si="72"/>
        <v>0.28470000000000001</v>
      </c>
      <c r="N566" s="39">
        <f t="shared" si="73"/>
        <v>0.13855416888990291</v>
      </c>
      <c r="O566" s="39">
        <f t="shared" si="74"/>
        <v>0.28470000000000001</v>
      </c>
      <c r="P566" s="39">
        <f t="shared" si="75"/>
        <v>0.13855416888990291</v>
      </c>
    </row>
    <row r="567" spans="7:16" x14ac:dyDescent="0.25">
      <c r="G567" s="17"/>
      <c r="H567" s="39">
        <v>5610</v>
      </c>
      <c r="I567" s="40">
        <f t="shared" si="69"/>
        <v>0.6404109589041096</v>
      </c>
      <c r="J567" s="39">
        <f t="shared" si="70"/>
        <v>5610</v>
      </c>
      <c r="K567" s="40">
        <f t="shared" si="71"/>
        <v>0.6404109589041096</v>
      </c>
      <c r="L567" s="39">
        <f t="shared" si="68"/>
        <v>0.13804170842929242</v>
      </c>
      <c r="M567" s="39">
        <f t="shared" si="72"/>
        <v>0.28470000000000001</v>
      </c>
      <c r="N567" s="39">
        <f t="shared" si="73"/>
        <v>0.13804170842929242</v>
      </c>
      <c r="O567" s="39">
        <f t="shared" si="74"/>
        <v>0.28470000000000001</v>
      </c>
      <c r="P567" s="39">
        <f t="shared" si="75"/>
        <v>0.13804170842929242</v>
      </c>
    </row>
    <row r="568" spans="7:16" x14ac:dyDescent="0.25">
      <c r="G568" s="17"/>
      <c r="H568" s="39">
        <v>5620</v>
      </c>
      <c r="I568" s="40">
        <f t="shared" si="69"/>
        <v>0.64155251141552516</v>
      </c>
      <c r="J568" s="39">
        <f t="shared" si="70"/>
        <v>5620</v>
      </c>
      <c r="K568" s="40">
        <f t="shared" si="71"/>
        <v>0.64155251141552516</v>
      </c>
      <c r="L568" s="39">
        <f t="shared" si="68"/>
        <v>0.13752985659191475</v>
      </c>
      <c r="M568" s="39">
        <f t="shared" si="72"/>
        <v>0.28470000000000001</v>
      </c>
      <c r="N568" s="39">
        <f t="shared" si="73"/>
        <v>0.13752985659191475</v>
      </c>
      <c r="O568" s="39">
        <f t="shared" si="74"/>
        <v>0.28470000000000001</v>
      </c>
      <c r="P568" s="39">
        <f t="shared" si="75"/>
        <v>0.13752985659191475</v>
      </c>
    </row>
    <row r="569" spans="7:16" x14ac:dyDescent="0.25">
      <c r="G569" s="17"/>
      <c r="H569" s="39">
        <v>5630</v>
      </c>
      <c r="I569" s="40">
        <f t="shared" si="69"/>
        <v>0.64269406392694062</v>
      </c>
      <c r="J569" s="39">
        <f t="shared" si="70"/>
        <v>5630</v>
      </c>
      <c r="K569" s="40">
        <f t="shared" si="71"/>
        <v>0.64269406392694062</v>
      </c>
      <c r="L569" s="39">
        <f t="shared" si="68"/>
        <v>0.1370186115739056</v>
      </c>
      <c r="M569" s="39">
        <f t="shared" si="72"/>
        <v>0.28470000000000001</v>
      </c>
      <c r="N569" s="39">
        <f t="shared" si="73"/>
        <v>0.1370186115739056</v>
      </c>
      <c r="O569" s="39">
        <f t="shared" si="74"/>
        <v>0.28470000000000001</v>
      </c>
      <c r="P569" s="39">
        <f t="shared" si="75"/>
        <v>0.1370186115739056</v>
      </c>
    </row>
    <row r="570" spans="7:16" x14ac:dyDescent="0.25">
      <c r="G570" s="17"/>
      <c r="H570" s="39">
        <v>5640</v>
      </c>
      <c r="I570" s="40">
        <f t="shared" si="69"/>
        <v>0.64383561643835618</v>
      </c>
      <c r="J570" s="39">
        <f t="shared" si="70"/>
        <v>5640</v>
      </c>
      <c r="K570" s="40">
        <f t="shared" si="71"/>
        <v>0.64383561643835618</v>
      </c>
      <c r="L570" s="39">
        <f t="shared" si="68"/>
        <v>0.13650797157993966</v>
      </c>
      <c r="M570" s="39">
        <f t="shared" si="72"/>
        <v>0.28470000000000001</v>
      </c>
      <c r="N570" s="39">
        <f t="shared" si="73"/>
        <v>0.13650797157993966</v>
      </c>
      <c r="O570" s="39">
        <f t="shared" si="74"/>
        <v>0.28470000000000001</v>
      </c>
      <c r="P570" s="39">
        <f t="shared" si="75"/>
        <v>0.13650797157993966</v>
      </c>
    </row>
    <row r="571" spans="7:16" x14ac:dyDescent="0.25">
      <c r="G571" s="17"/>
      <c r="H571" s="39">
        <v>5650</v>
      </c>
      <c r="I571" s="40">
        <f t="shared" si="69"/>
        <v>0.64497716894977164</v>
      </c>
      <c r="J571" s="39">
        <f t="shared" si="70"/>
        <v>5650</v>
      </c>
      <c r="K571" s="40">
        <f t="shared" si="71"/>
        <v>0.64497716894977164</v>
      </c>
      <c r="L571" s="39">
        <f t="shared" si="68"/>
        <v>0.13599793482317524</v>
      </c>
      <c r="M571" s="39">
        <f t="shared" si="72"/>
        <v>0.28470000000000001</v>
      </c>
      <c r="N571" s="39">
        <f t="shared" si="73"/>
        <v>0.13599793482317524</v>
      </c>
      <c r="O571" s="39">
        <f t="shared" si="74"/>
        <v>0.28470000000000001</v>
      </c>
      <c r="P571" s="39">
        <f t="shared" si="75"/>
        <v>0.13599793482317524</v>
      </c>
    </row>
    <row r="572" spans="7:16" x14ac:dyDescent="0.25">
      <c r="G572" s="17"/>
      <c r="H572" s="39">
        <v>5660</v>
      </c>
      <c r="I572" s="40">
        <f t="shared" si="69"/>
        <v>0.64611872146118721</v>
      </c>
      <c r="J572" s="39">
        <f t="shared" si="70"/>
        <v>5660</v>
      </c>
      <c r="K572" s="40">
        <f t="shared" si="71"/>
        <v>0.64611872146118721</v>
      </c>
      <c r="L572" s="39">
        <f t="shared" si="68"/>
        <v>0.13548849952519904</v>
      </c>
      <c r="M572" s="39">
        <f t="shared" si="72"/>
        <v>0.28470000000000001</v>
      </c>
      <c r="N572" s="39">
        <f t="shared" si="73"/>
        <v>0.13548849952519904</v>
      </c>
      <c r="O572" s="39">
        <f t="shared" si="74"/>
        <v>0.28470000000000001</v>
      </c>
      <c r="P572" s="39">
        <f t="shared" si="75"/>
        <v>0.13548849952519904</v>
      </c>
    </row>
    <row r="573" spans="7:16" x14ac:dyDescent="0.25">
      <c r="G573" s="17"/>
      <c r="H573" s="39">
        <v>5670</v>
      </c>
      <c r="I573" s="40">
        <f t="shared" si="69"/>
        <v>0.64726027397260277</v>
      </c>
      <c r="J573" s="39">
        <f t="shared" si="70"/>
        <v>5670</v>
      </c>
      <c r="K573" s="40">
        <f t="shared" si="71"/>
        <v>0.64726027397260277</v>
      </c>
      <c r="L573" s="39">
        <f t="shared" si="68"/>
        <v>0.13497966391597194</v>
      </c>
      <c r="M573" s="39">
        <f t="shared" si="72"/>
        <v>0.28470000000000001</v>
      </c>
      <c r="N573" s="39">
        <f t="shared" si="73"/>
        <v>0.13497966391597194</v>
      </c>
      <c r="O573" s="39">
        <f t="shared" si="74"/>
        <v>0.28470000000000001</v>
      </c>
      <c r="P573" s="39">
        <f t="shared" si="75"/>
        <v>0.13497966391597194</v>
      </c>
    </row>
    <row r="574" spans="7:16" x14ac:dyDescent="0.25">
      <c r="G574" s="17"/>
      <c r="H574" s="39">
        <v>5680</v>
      </c>
      <c r="I574" s="40">
        <f t="shared" si="69"/>
        <v>0.64840182648401823</v>
      </c>
      <c r="J574" s="39">
        <f t="shared" si="70"/>
        <v>5680</v>
      </c>
      <c r="K574" s="40">
        <f t="shared" si="71"/>
        <v>0.64840182648401823</v>
      </c>
      <c r="L574" s="39">
        <f t="shared" si="68"/>
        <v>0.13447142623377439</v>
      </c>
      <c r="M574" s="39">
        <f t="shared" si="72"/>
        <v>0</v>
      </c>
      <c r="N574" s="39">
        <f t="shared" si="73"/>
        <v>0.13447142623377439</v>
      </c>
      <c r="O574" s="39">
        <f t="shared" si="74"/>
        <v>0</v>
      </c>
      <c r="P574" s="39">
        <f t="shared" si="75"/>
        <v>0.13447142623377439</v>
      </c>
    </row>
    <row r="575" spans="7:16" x14ac:dyDescent="0.25">
      <c r="G575" s="17"/>
      <c r="H575" s="39">
        <v>5690</v>
      </c>
      <c r="I575" s="40">
        <f t="shared" si="69"/>
        <v>0.6495433789954338</v>
      </c>
      <c r="J575" s="39">
        <f t="shared" si="70"/>
        <v>5690</v>
      </c>
      <c r="K575" s="40">
        <f t="shared" si="71"/>
        <v>0.6495433789954338</v>
      </c>
      <c r="L575" s="39">
        <f t="shared" si="68"/>
        <v>0.13396378472515302</v>
      </c>
      <c r="M575" s="39">
        <f t="shared" si="72"/>
        <v>0</v>
      </c>
      <c r="N575" s="39">
        <f t="shared" si="73"/>
        <v>0.13396378472515302</v>
      </c>
      <c r="O575" s="39">
        <f t="shared" si="74"/>
        <v>0</v>
      </c>
      <c r="P575" s="39">
        <f t="shared" si="75"/>
        <v>0.13396378472515302</v>
      </c>
    </row>
    <row r="576" spans="7:16" x14ac:dyDescent="0.25">
      <c r="G576" s="17"/>
      <c r="H576" s="39">
        <v>5700</v>
      </c>
      <c r="I576" s="40">
        <f t="shared" si="69"/>
        <v>0.65068493150684936</v>
      </c>
      <c r="J576" s="39">
        <f t="shared" si="70"/>
        <v>5700</v>
      </c>
      <c r="K576" s="40">
        <f t="shared" si="71"/>
        <v>0.65068493150684936</v>
      </c>
      <c r="L576" s="39">
        <f t="shared" si="68"/>
        <v>0.13345673764486754</v>
      </c>
      <c r="M576" s="39">
        <f t="shared" si="72"/>
        <v>0</v>
      </c>
      <c r="N576" s="39">
        <f t="shared" si="73"/>
        <v>0.13345673764486754</v>
      </c>
      <c r="O576" s="39">
        <f t="shared" si="74"/>
        <v>0</v>
      </c>
      <c r="P576" s="39">
        <f t="shared" si="75"/>
        <v>0.13345673764486754</v>
      </c>
    </row>
    <row r="577" spans="7:16" x14ac:dyDescent="0.25">
      <c r="G577" s="17"/>
      <c r="H577" s="39">
        <v>5710</v>
      </c>
      <c r="I577" s="40">
        <f t="shared" si="69"/>
        <v>0.65182648401826482</v>
      </c>
      <c r="J577" s="39">
        <f t="shared" si="70"/>
        <v>5710</v>
      </c>
      <c r="K577" s="40">
        <f t="shared" si="71"/>
        <v>0.65182648401826482</v>
      </c>
      <c r="L577" s="39">
        <f t="shared" si="68"/>
        <v>0.13295028325583758</v>
      </c>
      <c r="M577" s="39">
        <f t="shared" si="72"/>
        <v>0</v>
      </c>
      <c r="N577" s="39">
        <f t="shared" si="73"/>
        <v>0.13295028325583758</v>
      </c>
      <c r="O577" s="39">
        <f t="shared" si="74"/>
        <v>0</v>
      </c>
      <c r="P577" s="39">
        <f t="shared" si="75"/>
        <v>0.13295028325583758</v>
      </c>
    </row>
    <row r="578" spans="7:16" x14ac:dyDescent="0.25">
      <c r="G578" s="17"/>
      <c r="H578" s="39">
        <v>5720</v>
      </c>
      <c r="I578" s="40">
        <f t="shared" si="69"/>
        <v>0.65296803652968038</v>
      </c>
      <c r="J578" s="39">
        <f t="shared" si="70"/>
        <v>5720</v>
      </c>
      <c r="K578" s="40">
        <f t="shared" si="71"/>
        <v>0.65296803652968038</v>
      </c>
      <c r="L578" s="39">
        <f t="shared" si="68"/>
        <v>0.13244441982909061</v>
      </c>
      <c r="M578" s="39">
        <f t="shared" si="72"/>
        <v>0</v>
      </c>
      <c r="N578" s="39">
        <f t="shared" si="73"/>
        <v>0.13244441982909061</v>
      </c>
      <c r="O578" s="39">
        <f t="shared" si="74"/>
        <v>0</v>
      </c>
      <c r="P578" s="39">
        <f t="shared" si="75"/>
        <v>0.13244441982909061</v>
      </c>
    </row>
    <row r="579" spans="7:16" x14ac:dyDescent="0.25">
      <c r="G579" s="17"/>
      <c r="H579" s="39">
        <v>5730</v>
      </c>
      <c r="I579" s="40">
        <f t="shared" si="69"/>
        <v>0.65410958904109584</v>
      </c>
      <c r="J579" s="39">
        <f t="shared" si="70"/>
        <v>5730</v>
      </c>
      <c r="K579" s="40">
        <f t="shared" si="71"/>
        <v>0.65410958904109584</v>
      </c>
      <c r="L579" s="39">
        <f t="shared" si="68"/>
        <v>0.1319391456437099</v>
      </c>
      <c r="M579" s="39">
        <f t="shared" si="72"/>
        <v>0</v>
      </c>
      <c r="N579" s="39">
        <f t="shared" si="73"/>
        <v>0.1319391456437099</v>
      </c>
      <c r="O579" s="39">
        <f t="shared" si="74"/>
        <v>0</v>
      </c>
      <c r="P579" s="39">
        <f t="shared" si="75"/>
        <v>0.1319391456437099</v>
      </c>
    </row>
    <row r="580" spans="7:16" x14ac:dyDescent="0.25">
      <c r="G580" s="17"/>
      <c r="H580" s="39">
        <v>5740</v>
      </c>
      <c r="I580" s="40">
        <f t="shared" si="69"/>
        <v>0.65525114155251141</v>
      </c>
      <c r="J580" s="39">
        <f t="shared" si="70"/>
        <v>5740</v>
      </c>
      <c r="K580" s="40">
        <f t="shared" si="71"/>
        <v>0.65525114155251141</v>
      </c>
      <c r="L580" s="39">
        <f t="shared" si="68"/>
        <v>0.13143445898678285</v>
      </c>
      <c r="M580" s="39">
        <f t="shared" si="72"/>
        <v>0</v>
      </c>
      <c r="N580" s="39">
        <f t="shared" si="73"/>
        <v>0.13143445898678285</v>
      </c>
      <c r="O580" s="39">
        <f t="shared" si="74"/>
        <v>0</v>
      </c>
      <c r="P580" s="39">
        <f t="shared" si="75"/>
        <v>0.13143445898678285</v>
      </c>
    </row>
    <row r="581" spans="7:16" x14ac:dyDescent="0.25">
      <c r="G581" s="17"/>
      <c r="H581" s="39">
        <v>5750</v>
      </c>
      <c r="I581" s="40">
        <f t="shared" si="69"/>
        <v>0.65639269406392697</v>
      </c>
      <c r="J581" s="39">
        <f t="shared" si="70"/>
        <v>5750</v>
      </c>
      <c r="K581" s="40">
        <f t="shared" si="71"/>
        <v>0.65639269406392697</v>
      </c>
      <c r="L581" s="39">
        <f t="shared" ref="L581:L644" si="76">1-$E$13*K581^$E$14</f>
        <v>0.1309303581533503</v>
      </c>
      <c r="M581" s="39">
        <f t="shared" si="72"/>
        <v>0</v>
      </c>
      <c r="N581" s="39">
        <f t="shared" si="73"/>
        <v>0.1309303581533503</v>
      </c>
      <c r="O581" s="39">
        <f t="shared" si="74"/>
        <v>0</v>
      </c>
      <c r="P581" s="39">
        <f t="shared" si="75"/>
        <v>0.1309303581533503</v>
      </c>
    </row>
    <row r="582" spans="7:16" x14ac:dyDescent="0.25">
      <c r="G582" s="17"/>
      <c r="H582" s="39">
        <v>5760</v>
      </c>
      <c r="I582" s="40">
        <f t="shared" ref="I582:I645" si="77">H582/$B$15</f>
        <v>0.65753424657534243</v>
      </c>
      <c r="J582" s="39">
        <f t="shared" ref="J582:J645" si="78">IF(H582&lt;$B$15,H582,$B$15)</f>
        <v>5760</v>
      </c>
      <c r="K582" s="40">
        <f t="shared" ref="K582:K645" si="79">J582/$B$15</f>
        <v>0.65753424657534243</v>
      </c>
      <c r="L582" s="39">
        <f t="shared" si="76"/>
        <v>0.13042684144635519</v>
      </c>
      <c r="M582" s="39">
        <f t="shared" ref="M582:M645" si="80">IF(J582&lt;=$B$92,$B$68,0)</f>
        <v>0</v>
      </c>
      <c r="N582" s="39">
        <f t="shared" ref="N582:N645" si="81">IF(L582&gt;$B$68,$B$68,L582)</f>
        <v>0.13042684144635519</v>
      </c>
      <c r="O582" s="39">
        <f t="shared" si="74"/>
        <v>0</v>
      </c>
      <c r="P582" s="39">
        <f t="shared" si="75"/>
        <v>0.13042684144635519</v>
      </c>
    </row>
    <row r="583" spans="7:16" x14ac:dyDescent="0.25">
      <c r="G583" s="17"/>
      <c r="H583" s="39">
        <v>5770</v>
      </c>
      <c r="I583" s="40">
        <f t="shared" si="77"/>
        <v>0.658675799086758</v>
      </c>
      <c r="J583" s="39">
        <f t="shared" si="78"/>
        <v>5770</v>
      </c>
      <c r="K583" s="40">
        <f t="shared" si="79"/>
        <v>0.658675799086758</v>
      </c>
      <c r="L583" s="39">
        <f t="shared" si="76"/>
        <v>0.12992390717659308</v>
      </c>
      <c r="M583" s="39">
        <f t="shared" si="80"/>
        <v>0</v>
      </c>
      <c r="N583" s="39">
        <f t="shared" si="81"/>
        <v>0.12992390717659308</v>
      </c>
      <c r="O583" s="39">
        <f t="shared" ref="O583:O646" si="82">IF(J583&lt;=$C$137,$D$121,M583)</f>
        <v>0</v>
      </c>
      <c r="P583" s="39">
        <f t="shared" ref="P583:P646" si="83">IF(L583&gt;$D$121,$D$121,L583)</f>
        <v>0.12992390717659308</v>
      </c>
    </row>
    <row r="584" spans="7:16" x14ac:dyDescent="0.25">
      <c r="G584" s="17"/>
      <c r="H584" s="39">
        <v>5780</v>
      </c>
      <c r="I584" s="40">
        <f t="shared" si="77"/>
        <v>0.65981735159817356</v>
      </c>
      <c r="J584" s="39">
        <f t="shared" si="78"/>
        <v>5780</v>
      </c>
      <c r="K584" s="40">
        <f t="shared" si="79"/>
        <v>0.65981735159817356</v>
      </c>
      <c r="L584" s="39">
        <f t="shared" si="76"/>
        <v>0.12942155366266161</v>
      </c>
      <c r="M584" s="39">
        <f t="shared" si="80"/>
        <v>0</v>
      </c>
      <c r="N584" s="39">
        <f t="shared" si="81"/>
        <v>0.12942155366266161</v>
      </c>
      <c r="O584" s="39">
        <f t="shared" si="82"/>
        <v>0</v>
      </c>
      <c r="P584" s="39">
        <f t="shared" si="83"/>
        <v>0.12942155366266161</v>
      </c>
    </row>
    <row r="585" spans="7:16" x14ac:dyDescent="0.25">
      <c r="G585" s="17"/>
      <c r="H585" s="39">
        <v>5790</v>
      </c>
      <c r="I585" s="40">
        <f t="shared" si="77"/>
        <v>0.66095890410958902</v>
      </c>
      <c r="J585" s="39">
        <f t="shared" si="78"/>
        <v>5790</v>
      </c>
      <c r="K585" s="40">
        <f t="shared" si="79"/>
        <v>0.66095890410958902</v>
      </c>
      <c r="L585" s="39">
        <f t="shared" si="76"/>
        <v>0.12891977923091147</v>
      </c>
      <c r="M585" s="39">
        <f t="shared" si="80"/>
        <v>0</v>
      </c>
      <c r="N585" s="39">
        <f t="shared" si="81"/>
        <v>0.12891977923091147</v>
      </c>
      <c r="O585" s="39">
        <f t="shared" si="82"/>
        <v>0</v>
      </c>
      <c r="P585" s="39">
        <f t="shared" si="83"/>
        <v>0.12891977923091147</v>
      </c>
    </row>
    <row r="586" spans="7:16" x14ac:dyDescent="0.25">
      <c r="G586" s="17"/>
      <c r="H586" s="39">
        <v>5800</v>
      </c>
      <c r="I586" s="40">
        <f t="shared" si="77"/>
        <v>0.66210045662100458</v>
      </c>
      <c r="J586" s="39">
        <f t="shared" si="78"/>
        <v>5800</v>
      </c>
      <c r="K586" s="40">
        <f t="shared" si="79"/>
        <v>0.66210045662100458</v>
      </c>
      <c r="L586" s="39">
        <f t="shared" si="76"/>
        <v>0.12841858221539681</v>
      </c>
      <c r="M586" s="39">
        <f t="shared" si="80"/>
        <v>0</v>
      </c>
      <c r="N586" s="39">
        <f t="shared" si="81"/>
        <v>0.12841858221539681</v>
      </c>
      <c r="O586" s="39">
        <f t="shared" si="82"/>
        <v>0</v>
      </c>
      <c r="P586" s="39">
        <f t="shared" si="83"/>
        <v>0.12841858221539681</v>
      </c>
    </row>
    <row r="587" spans="7:16" x14ac:dyDescent="0.25">
      <c r="G587" s="17"/>
      <c r="H587" s="39">
        <v>5810</v>
      </c>
      <c r="I587" s="40">
        <f t="shared" si="77"/>
        <v>0.66324200913242004</v>
      </c>
      <c r="J587" s="39">
        <f t="shared" si="78"/>
        <v>5810</v>
      </c>
      <c r="K587" s="40">
        <f t="shared" si="79"/>
        <v>0.66324200913242004</v>
      </c>
      <c r="L587" s="39">
        <f t="shared" si="76"/>
        <v>0.12791796095782748</v>
      </c>
      <c r="M587" s="39">
        <f t="shared" si="80"/>
        <v>0</v>
      </c>
      <c r="N587" s="39">
        <f t="shared" si="81"/>
        <v>0.12791796095782748</v>
      </c>
      <c r="O587" s="39">
        <f t="shared" si="82"/>
        <v>0</v>
      </c>
      <c r="P587" s="39">
        <f t="shared" si="83"/>
        <v>0.12791796095782748</v>
      </c>
    </row>
    <row r="588" spans="7:16" x14ac:dyDescent="0.25">
      <c r="G588" s="17"/>
      <c r="H588" s="39">
        <v>5820</v>
      </c>
      <c r="I588" s="40">
        <f t="shared" si="77"/>
        <v>0.66438356164383561</v>
      </c>
      <c r="J588" s="39">
        <f t="shared" si="78"/>
        <v>5820</v>
      </c>
      <c r="K588" s="40">
        <f t="shared" si="79"/>
        <v>0.66438356164383561</v>
      </c>
      <c r="L588" s="39">
        <f t="shared" si="76"/>
        <v>0.12741791380751966</v>
      </c>
      <c r="M588" s="39">
        <f t="shared" si="80"/>
        <v>0</v>
      </c>
      <c r="N588" s="39">
        <f t="shared" si="81"/>
        <v>0.12741791380751966</v>
      </c>
      <c r="O588" s="39">
        <f t="shared" si="82"/>
        <v>0</v>
      </c>
      <c r="P588" s="39">
        <f t="shared" si="83"/>
        <v>0.12741791380751966</v>
      </c>
    </row>
    <row r="589" spans="7:16" x14ac:dyDescent="0.25">
      <c r="G589" s="17"/>
      <c r="H589" s="39">
        <v>5830</v>
      </c>
      <c r="I589" s="40">
        <f t="shared" si="77"/>
        <v>0.66552511415525117</v>
      </c>
      <c r="J589" s="39">
        <f t="shared" si="78"/>
        <v>5830</v>
      </c>
      <c r="K589" s="40">
        <f t="shared" si="79"/>
        <v>0.66552511415525117</v>
      </c>
      <c r="L589" s="39">
        <f t="shared" si="76"/>
        <v>0.12691843912134859</v>
      </c>
      <c r="M589" s="39">
        <f t="shared" si="80"/>
        <v>0</v>
      </c>
      <c r="N589" s="39">
        <f t="shared" si="81"/>
        <v>0.12691843912134859</v>
      </c>
      <c r="O589" s="39">
        <f t="shared" si="82"/>
        <v>0</v>
      </c>
      <c r="P589" s="39">
        <f t="shared" si="83"/>
        <v>0.12691843912134859</v>
      </c>
    </row>
    <row r="590" spans="7:16" x14ac:dyDescent="0.25">
      <c r="G590" s="17"/>
      <c r="H590" s="39">
        <v>5840</v>
      </c>
      <c r="I590" s="40">
        <f t="shared" si="77"/>
        <v>0.66666666666666663</v>
      </c>
      <c r="J590" s="39">
        <f t="shared" si="78"/>
        <v>5840</v>
      </c>
      <c r="K590" s="40">
        <f t="shared" si="79"/>
        <v>0.66666666666666663</v>
      </c>
      <c r="L590" s="39">
        <f t="shared" si="76"/>
        <v>0.12641953526370109</v>
      </c>
      <c r="M590" s="39">
        <f t="shared" si="80"/>
        <v>0</v>
      </c>
      <c r="N590" s="39">
        <f t="shared" si="81"/>
        <v>0.12641953526370109</v>
      </c>
      <c r="O590" s="39">
        <f t="shared" si="82"/>
        <v>0</v>
      </c>
      <c r="P590" s="39">
        <f t="shared" si="83"/>
        <v>0.12641953526370109</v>
      </c>
    </row>
    <row r="591" spans="7:16" x14ac:dyDescent="0.25">
      <c r="G591" s="17"/>
      <c r="H591" s="39">
        <v>5850</v>
      </c>
      <c r="I591" s="40">
        <f t="shared" si="77"/>
        <v>0.6678082191780822</v>
      </c>
      <c r="J591" s="39">
        <f t="shared" si="78"/>
        <v>5850</v>
      </c>
      <c r="K591" s="40">
        <f t="shared" si="79"/>
        <v>0.6678082191780822</v>
      </c>
      <c r="L591" s="39">
        <f t="shared" si="76"/>
        <v>0.12592120060642831</v>
      </c>
      <c r="M591" s="39">
        <f t="shared" si="80"/>
        <v>0</v>
      </c>
      <c r="N591" s="39">
        <f t="shared" si="81"/>
        <v>0.12592120060642831</v>
      </c>
      <c r="O591" s="39">
        <f t="shared" si="82"/>
        <v>0</v>
      </c>
      <c r="P591" s="39">
        <f t="shared" si="83"/>
        <v>0.12592120060642831</v>
      </c>
    </row>
    <row r="592" spans="7:16" x14ac:dyDescent="0.25">
      <c r="G592" s="17"/>
      <c r="H592" s="39">
        <v>5860</v>
      </c>
      <c r="I592" s="40">
        <f t="shared" si="77"/>
        <v>0.66894977168949776</v>
      </c>
      <c r="J592" s="39">
        <f t="shared" si="78"/>
        <v>5860</v>
      </c>
      <c r="K592" s="40">
        <f t="shared" si="79"/>
        <v>0.66894977168949776</v>
      </c>
      <c r="L592" s="39">
        <f t="shared" si="76"/>
        <v>0.12542343352879881</v>
      </c>
      <c r="M592" s="39">
        <f t="shared" si="80"/>
        <v>0</v>
      </c>
      <c r="N592" s="39">
        <f t="shared" si="81"/>
        <v>0.12542343352879881</v>
      </c>
      <c r="O592" s="39">
        <f t="shared" si="82"/>
        <v>0</v>
      </c>
      <c r="P592" s="39">
        <f t="shared" si="83"/>
        <v>0.12542343352879881</v>
      </c>
    </row>
    <row r="593" spans="7:16" x14ac:dyDescent="0.25">
      <c r="G593" s="17"/>
      <c r="H593" s="39">
        <v>5870</v>
      </c>
      <c r="I593" s="40">
        <f t="shared" si="77"/>
        <v>0.67009132420091322</v>
      </c>
      <c r="J593" s="39">
        <f t="shared" si="78"/>
        <v>5870</v>
      </c>
      <c r="K593" s="40">
        <f t="shared" si="79"/>
        <v>0.67009132420091322</v>
      </c>
      <c r="L593" s="39">
        <f t="shared" si="76"/>
        <v>0.12492623241745238</v>
      </c>
      <c r="M593" s="39">
        <f t="shared" si="80"/>
        <v>0</v>
      </c>
      <c r="N593" s="39">
        <f t="shared" si="81"/>
        <v>0.12492623241745238</v>
      </c>
      <c r="O593" s="39">
        <f t="shared" si="82"/>
        <v>0</v>
      </c>
      <c r="P593" s="39">
        <f t="shared" si="83"/>
        <v>0.12492623241745238</v>
      </c>
    </row>
    <row r="594" spans="7:16" x14ac:dyDescent="0.25">
      <c r="G594" s="17"/>
      <c r="H594" s="39">
        <v>5880</v>
      </c>
      <c r="I594" s="40">
        <f t="shared" si="77"/>
        <v>0.67123287671232879</v>
      </c>
      <c r="J594" s="39">
        <f t="shared" si="78"/>
        <v>5880</v>
      </c>
      <c r="K594" s="40">
        <f t="shared" si="79"/>
        <v>0.67123287671232879</v>
      </c>
      <c r="L594" s="39">
        <f t="shared" si="76"/>
        <v>0.1244295956663537</v>
      </c>
      <c r="M594" s="39">
        <f t="shared" si="80"/>
        <v>0</v>
      </c>
      <c r="N594" s="39">
        <f t="shared" si="81"/>
        <v>0.1244295956663537</v>
      </c>
      <c r="O594" s="39">
        <f t="shared" si="82"/>
        <v>0</v>
      </c>
      <c r="P594" s="39">
        <f t="shared" si="83"/>
        <v>0.1244295956663537</v>
      </c>
    </row>
    <row r="595" spans="7:16" x14ac:dyDescent="0.25">
      <c r="G595" s="17"/>
      <c r="H595" s="39">
        <v>5890</v>
      </c>
      <c r="I595" s="40">
        <f t="shared" si="77"/>
        <v>0.67237442922374424</v>
      </c>
      <c r="J595" s="39">
        <f t="shared" si="78"/>
        <v>5890</v>
      </c>
      <c r="K595" s="40">
        <f t="shared" si="79"/>
        <v>0.67237442922374424</v>
      </c>
      <c r="L595" s="39">
        <f t="shared" si="76"/>
        <v>0.12393352167674743</v>
      </c>
      <c r="M595" s="39">
        <f t="shared" si="80"/>
        <v>0</v>
      </c>
      <c r="N595" s="39">
        <f t="shared" si="81"/>
        <v>0.12393352167674743</v>
      </c>
      <c r="O595" s="39">
        <f t="shared" si="82"/>
        <v>0</v>
      </c>
      <c r="P595" s="39">
        <f t="shared" si="83"/>
        <v>0.12393352167674743</v>
      </c>
    </row>
    <row r="596" spans="7:16" x14ac:dyDescent="0.25">
      <c r="G596" s="17"/>
      <c r="H596" s="39">
        <v>5900</v>
      </c>
      <c r="I596" s="40">
        <f t="shared" si="77"/>
        <v>0.67351598173515981</v>
      </c>
      <c r="J596" s="39">
        <f t="shared" si="78"/>
        <v>5900</v>
      </c>
      <c r="K596" s="40">
        <f t="shared" si="79"/>
        <v>0.67351598173515981</v>
      </c>
      <c r="L596" s="39">
        <f t="shared" si="76"/>
        <v>0.12343800885711198</v>
      </c>
      <c r="M596" s="39">
        <f t="shared" si="80"/>
        <v>0</v>
      </c>
      <c r="N596" s="39">
        <f t="shared" si="81"/>
        <v>0.12343800885711198</v>
      </c>
      <c r="O596" s="39">
        <f t="shared" si="82"/>
        <v>0</v>
      </c>
      <c r="P596" s="39">
        <f t="shared" si="83"/>
        <v>0.12343800885711198</v>
      </c>
    </row>
    <row r="597" spans="7:16" x14ac:dyDescent="0.25">
      <c r="G597" s="17"/>
      <c r="H597" s="39">
        <v>5910</v>
      </c>
      <c r="I597" s="40">
        <f t="shared" si="77"/>
        <v>0.67465753424657537</v>
      </c>
      <c r="J597" s="39">
        <f t="shared" si="78"/>
        <v>5910</v>
      </c>
      <c r="K597" s="40">
        <f t="shared" si="79"/>
        <v>0.67465753424657537</v>
      </c>
      <c r="L597" s="39">
        <f t="shared" si="76"/>
        <v>0.12294305562311525</v>
      </c>
      <c r="M597" s="39">
        <f t="shared" si="80"/>
        <v>0</v>
      </c>
      <c r="N597" s="39">
        <f t="shared" si="81"/>
        <v>0.12294305562311525</v>
      </c>
      <c r="O597" s="39">
        <f t="shared" si="82"/>
        <v>0</v>
      </c>
      <c r="P597" s="39">
        <f t="shared" si="83"/>
        <v>0.12294305562311525</v>
      </c>
    </row>
    <row r="598" spans="7:16" x14ac:dyDescent="0.25">
      <c r="G598" s="17"/>
      <c r="H598" s="39">
        <v>5920</v>
      </c>
      <c r="I598" s="40">
        <f t="shared" si="77"/>
        <v>0.67579908675799083</v>
      </c>
      <c r="J598" s="39">
        <f t="shared" si="78"/>
        <v>5920</v>
      </c>
      <c r="K598" s="40">
        <f t="shared" si="79"/>
        <v>0.67579908675799083</v>
      </c>
      <c r="L598" s="39">
        <f t="shared" si="76"/>
        <v>0.12244866039756985</v>
      </c>
      <c r="M598" s="39">
        <f t="shared" si="80"/>
        <v>0</v>
      </c>
      <c r="N598" s="39">
        <f t="shared" si="81"/>
        <v>0.12244866039756985</v>
      </c>
      <c r="O598" s="39">
        <f t="shared" si="82"/>
        <v>0</v>
      </c>
      <c r="P598" s="39">
        <f t="shared" si="83"/>
        <v>0.12244866039756985</v>
      </c>
    </row>
    <row r="599" spans="7:16" x14ac:dyDescent="0.25">
      <c r="G599" s="17"/>
      <c r="H599" s="39">
        <v>5930</v>
      </c>
      <c r="I599" s="40">
        <f t="shared" si="77"/>
        <v>0.6769406392694064</v>
      </c>
      <c r="J599" s="39">
        <f t="shared" si="78"/>
        <v>5930</v>
      </c>
      <c r="K599" s="40">
        <f t="shared" si="79"/>
        <v>0.6769406392694064</v>
      </c>
      <c r="L599" s="39">
        <f t="shared" si="76"/>
        <v>0.12195482161038873</v>
      </c>
      <c r="M599" s="39">
        <f t="shared" si="80"/>
        <v>0</v>
      </c>
      <c r="N599" s="39">
        <f t="shared" si="81"/>
        <v>0.12195482161038873</v>
      </c>
      <c r="O599" s="39">
        <f t="shared" si="82"/>
        <v>0</v>
      </c>
      <c r="P599" s="39">
        <f t="shared" si="83"/>
        <v>0.12195482161038873</v>
      </c>
    </row>
    <row r="600" spans="7:16" x14ac:dyDescent="0.25">
      <c r="G600" s="17"/>
      <c r="H600" s="39">
        <v>5940</v>
      </c>
      <c r="I600" s="40">
        <f t="shared" si="77"/>
        <v>0.67808219178082196</v>
      </c>
      <c r="J600" s="39">
        <f t="shared" si="78"/>
        <v>5940</v>
      </c>
      <c r="K600" s="40">
        <f t="shared" si="79"/>
        <v>0.67808219178082196</v>
      </c>
      <c r="L600" s="39">
        <f t="shared" si="76"/>
        <v>0.12146153769854129</v>
      </c>
      <c r="M600" s="39">
        <f t="shared" si="80"/>
        <v>0</v>
      </c>
      <c r="N600" s="39">
        <f t="shared" si="81"/>
        <v>0.12146153769854129</v>
      </c>
      <c r="O600" s="39">
        <f t="shared" si="82"/>
        <v>0</v>
      </c>
      <c r="P600" s="39">
        <f t="shared" si="83"/>
        <v>0.12146153769854129</v>
      </c>
    </row>
    <row r="601" spans="7:16" x14ac:dyDescent="0.25">
      <c r="G601" s="17"/>
      <c r="H601" s="39">
        <v>5950</v>
      </c>
      <c r="I601" s="40">
        <f t="shared" si="77"/>
        <v>0.67922374429223742</v>
      </c>
      <c r="J601" s="39">
        <f t="shared" si="78"/>
        <v>5950</v>
      </c>
      <c r="K601" s="40">
        <f t="shared" si="79"/>
        <v>0.67922374429223742</v>
      </c>
      <c r="L601" s="39">
        <f t="shared" si="76"/>
        <v>0.12096880710601043</v>
      </c>
      <c r="M601" s="39">
        <f t="shared" si="80"/>
        <v>0</v>
      </c>
      <c r="N601" s="39">
        <f t="shared" si="81"/>
        <v>0.12096880710601043</v>
      </c>
      <c r="O601" s="39">
        <f t="shared" si="82"/>
        <v>0</v>
      </c>
      <c r="P601" s="39">
        <f t="shared" si="83"/>
        <v>0.12096880710601043</v>
      </c>
    </row>
    <row r="602" spans="7:16" x14ac:dyDescent="0.25">
      <c r="G602" s="17"/>
      <c r="H602" s="39">
        <v>5960</v>
      </c>
      <c r="I602" s="40">
        <f t="shared" si="77"/>
        <v>0.68036529680365299</v>
      </c>
      <c r="J602" s="39">
        <f t="shared" si="78"/>
        <v>5960</v>
      </c>
      <c r="K602" s="40">
        <f t="shared" si="79"/>
        <v>0.68036529680365299</v>
      </c>
      <c r="L602" s="39">
        <f t="shared" si="76"/>
        <v>0.12047662828374839</v>
      </c>
      <c r="M602" s="39">
        <f t="shared" si="80"/>
        <v>0</v>
      </c>
      <c r="N602" s="39">
        <f t="shared" si="81"/>
        <v>0.12047662828374839</v>
      </c>
      <c r="O602" s="39">
        <f t="shared" si="82"/>
        <v>0</v>
      </c>
      <c r="P602" s="39">
        <f t="shared" si="83"/>
        <v>0.12047662828374839</v>
      </c>
    </row>
    <row r="603" spans="7:16" x14ac:dyDescent="0.25">
      <c r="G603" s="17"/>
      <c r="H603" s="39">
        <v>5970</v>
      </c>
      <c r="I603" s="40">
        <f t="shared" si="77"/>
        <v>0.68150684931506844</v>
      </c>
      <c r="J603" s="39">
        <f t="shared" si="78"/>
        <v>5970</v>
      </c>
      <c r="K603" s="40">
        <f t="shared" si="79"/>
        <v>0.68150684931506844</v>
      </c>
      <c r="L603" s="39">
        <f t="shared" si="76"/>
        <v>0.11998499968963472</v>
      </c>
      <c r="M603" s="39">
        <f t="shared" si="80"/>
        <v>0</v>
      </c>
      <c r="N603" s="39">
        <f t="shared" si="81"/>
        <v>0.11998499968963472</v>
      </c>
      <c r="O603" s="39">
        <f t="shared" si="82"/>
        <v>0</v>
      </c>
      <c r="P603" s="39">
        <f t="shared" si="83"/>
        <v>0.11998499968963472</v>
      </c>
    </row>
    <row r="604" spans="7:16" x14ac:dyDescent="0.25">
      <c r="G604" s="17"/>
      <c r="H604" s="39">
        <v>5980</v>
      </c>
      <c r="I604" s="40">
        <f t="shared" si="77"/>
        <v>0.68264840182648401</v>
      </c>
      <c r="J604" s="39">
        <f t="shared" si="78"/>
        <v>5980</v>
      </c>
      <c r="K604" s="40">
        <f t="shared" si="79"/>
        <v>0.68264840182648401</v>
      </c>
      <c r="L604" s="39">
        <f t="shared" si="76"/>
        <v>0.11949391978843338</v>
      </c>
      <c r="M604" s="39">
        <f t="shared" si="80"/>
        <v>0</v>
      </c>
      <c r="N604" s="39">
        <f t="shared" si="81"/>
        <v>0.11949391978843338</v>
      </c>
      <c r="O604" s="39">
        <f t="shared" si="82"/>
        <v>0</v>
      </c>
      <c r="P604" s="39">
        <f t="shared" si="83"/>
        <v>0.11949391978843338</v>
      </c>
    </row>
    <row r="605" spans="7:16" x14ac:dyDescent="0.25">
      <c r="G605" s="17"/>
      <c r="H605" s="39">
        <v>5990</v>
      </c>
      <c r="I605" s="40">
        <f t="shared" si="77"/>
        <v>0.68378995433789957</v>
      </c>
      <c r="J605" s="39">
        <f t="shared" si="78"/>
        <v>5990</v>
      </c>
      <c r="K605" s="40">
        <f t="shared" si="79"/>
        <v>0.68378995433789957</v>
      </c>
      <c r="L605" s="39">
        <f t="shared" si="76"/>
        <v>0.11900338705175051</v>
      </c>
      <c r="M605" s="39">
        <f t="shared" si="80"/>
        <v>0</v>
      </c>
      <c r="N605" s="39">
        <f t="shared" si="81"/>
        <v>0.11900338705175051</v>
      </c>
      <c r="O605" s="39">
        <f t="shared" si="82"/>
        <v>0</v>
      </c>
      <c r="P605" s="39">
        <f t="shared" si="83"/>
        <v>0.11900338705175051</v>
      </c>
    </row>
    <row r="606" spans="7:16" x14ac:dyDescent="0.25">
      <c r="G606" s="17"/>
      <c r="H606" s="39">
        <v>6000</v>
      </c>
      <c r="I606" s="40">
        <f t="shared" si="77"/>
        <v>0.68493150684931503</v>
      </c>
      <c r="J606" s="39">
        <f t="shared" si="78"/>
        <v>6000</v>
      </c>
      <c r="K606" s="40">
        <f t="shared" si="79"/>
        <v>0.68493150684931503</v>
      </c>
      <c r="L606" s="39">
        <f t="shared" si="76"/>
        <v>0.11851339995799282</v>
      </c>
      <c r="M606" s="39">
        <f t="shared" si="80"/>
        <v>0</v>
      </c>
      <c r="N606" s="39">
        <f t="shared" si="81"/>
        <v>0.11851339995799282</v>
      </c>
      <c r="O606" s="39">
        <f t="shared" si="82"/>
        <v>0</v>
      </c>
      <c r="P606" s="39">
        <f t="shared" si="83"/>
        <v>0.11851339995799282</v>
      </c>
    </row>
    <row r="607" spans="7:16" x14ac:dyDescent="0.25">
      <c r="G607" s="17"/>
      <c r="H607" s="39">
        <v>6010</v>
      </c>
      <c r="I607" s="40">
        <f t="shared" si="77"/>
        <v>0.6860730593607306</v>
      </c>
      <c r="J607" s="39">
        <f t="shared" si="78"/>
        <v>6010</v>
      </c>
      <c r="K607" s="40">
        <f t="shared" si="79"/>
        <v>0.6860730593607306</v>
      </c>
      <c r="L607" s="39">
        <f t="shared" si="76"/>
        <v>0.11802395699232582</v>
      </c>
      <c r="M607" s="39">
        <f t="shared" si="80"/>
        <v>0</v>
      </c>
      <c r="N607" s="39">
        <f t="shared" si="81"/>
        <v>0.11802395699232582</v>
      </c>
      <c r="O607" s="39">
        <f t="shared" si="82"/>
        <v>0</v>
      </c>
      <c r="P607" s="39">
        <f t="shared" si="83"/>
        <v>0.11802395699232582</v>
      </c>
    </row>
    <row r="608" spans="7:16" x14ac:dyDescent="0.25">
      <c r="G608" s="17"/>
      <c r="H608" s="39">
        <v>6020</v>
      </c>
      <c r="I608" s="40">
        <f t="shared" si="77"/>
        <v>0.68721461187214616</v>
      </c>
      <c r="J608" s="39">
        <f t="shared" si="78"/>
        <v>6020</v>
      </c>
      <c r="K608" s="40">
        <f t="shared" si="79"/>
        <v>0.68721461187214616</v>
      </c>
      <c r="L608" s="39">
        <f t="shared" si="76"/>
        <v>0.11753505664663266</v>
      </c>
      <c r="M608" s="39">
        <f t="shared" si="80"/>
        <v>0</v>
      </c>
      <c r="N608" s="39">
        <f t="shared" si="81"/>
        <v>0.11753505664663266</v>
      </c>
      <c r="O608" s="39">
        <f t="shared" si="82"/>
        <v>0</v>
      </c>
      <c r="P608" s="39">
        <f t="shared" si="83"/>
        <v>0.11753505664663266</v>
      </c>
    </row>
    <row r="609" spans="7:16" x14ac:dyDescent="0.25">
      <c r="G609" s="17"/>
      <c r="H609" s="39">
        <v>6030</v>
      </c>
      <c r="I609" s="40">
        <f t="shared" si="77"/>
        <v>0.68835616438356162</v>
      </c>
      <c r="J609" s="39">
        <f t="shared" si="78"/>
        <v>6030</v>
      </c>
      <c r="K609" s="40">
        <f t="shared" si="79"/>
        <v>0.68835616438356162</v>
      </c>
      <c r="L609" s="39">
        <f t="shared" si="76"/>
        <v>0.11704669741947349</v>
      </c>
      <c r="M609" s="39">
        <f t="shared" si="80"/>
        <v>0</v>
      </c>
      <c r="N609" s="39">
        <f t="shared" si="81"/>
        <v>0.11704669741947349</v>
      </c>
      <c r="O609" s="39">
        <f t="shared" si="82"/>
        <v>0</v>
      </c>
      <c r="P609" s="39">
        <f t="shared" si="83"/>
        <v>0.11704669741947349</v>
      </c>
    </row>
    <row r="610" spans="7:16" x14ac:dyDescent="0.25">
      <c r="G610" s="17"/>
      <c r="H610" s="39">
        <v>6040</v>
      </c>
      <c r="I610" s="40">
        <f t="shared" si="77"/>
        <v>0.68949771689497719</v>
      </c>
      <c r="J610" s="39">
        <f t="shared" si="78"/>
        <v>6040</v>
      </c>
      <c r="K610" s="40">
        <f t="shared" si="79"/>
        <v>0.68949771689497719</v>
      </c>
      <c r="L610" s="39">
        <f t="shared" si="76"/>
        <v>0.11655887781604446</v>
      </c>
      <c r="M610" s="39">
        <f t="shared" si="80"/>
        <v>0</v>
      </c>
      <c r="N610" s="39">
        <f t="shared" si="81"/>
        <v>0.11655887781604446</v>
      </c>
      <c r="O610" s="39">
        <f t="shared" si="82"/>
        <v>0</v>
      </c>
      <c r="P610" s="39">
        <f t="shared" si="83"/>
        <v>0.11655887781604446</v>
      </c>
    </row>
    <row r="611" spans="7:16" x14ac:dyDescent="0.25">
      <c r="G611" s="17"/>
      <c r="H611" s="39">
        <v>6050</v>
      </c>
      <c r="I611" s="40">
        <f t="shared" si="77"/>
        <v>0.69063926940639264</v>
      </c>
      <c r="J611" s="39">
        <f t="shared" si="78"/>
        <v>6050</v>
      </c>
      <c r="K611" s="40">
        <f t="shared" si="79"/>
        <v>0.69063926940639264</v>
      </c>
      <c r="L611" s="39">
        <f t="shared" si="76"/>
        <v>0.11607159634813757</v>
      </c>
      <c r="M611" s="39">
        <f t="shared" si="80"/>
        <v>0</v>
      </c>
      <c r="N611" s="39">
        <f t="shared" si="81"/>
        <v>0.11607159634813757</v>
      </c>
      <c r="O611" s="39">
        <f t="shared" si="82"/>
        <v>0</v>
      </c>
      <c r="P611" s="39">
        <f t="shared" si="83"/>
        <v>0.11607159634813757</v>
      </c>
    </row>
    <row r="612" spans="7:16" x14ac:dyDescent="0.25">
      <c r="G612" s="17"/>
      <c r="H612" s="39">
        <v>6060</v>
      </c>
      <c r="I612" s="40">
        <f t="shared" si="77"/>
        <v>0.69178082191780821</v>
      </c>
      <c r="J612" s="39">
        <f t="shared" si="78"/>
        <v>6060</v>
      </c>
      <c r="K612" s="40">
        <f t="shared" si="79"/>
        <v>0.69178082191780821</v>
      </c>
      <c r="L612" s="39">
        <f t="shared" si="76"/>
        <v>0.11558485153410114</v>
      </c>
      <c r="M612" s="39">
        <f t="shared" si="80"/>
        <v>0</v>
      </c>
      <c r="N612" s="39">
        <f t="shared" si="81"/>
        <v>0.11558485153410114</v>
      </c>
      <c r="O612" s="39">
        <f t="shared" si="82"/>
        <v>0</v>
      </c>
      <c r="P612" s="39">
        <f t="shared" si="83"/>
        <v>0.11558485153410114</v>
      </c>
    </row>
    <row r="613" spans="7:16" x14ac:dyDescent="0.25">
      <c r="G613" s="17"/>
      <c r="H613" s="39">
        <v>6070</v>
      </c>
      <c r="I613" s="40">
        <f t="shared" si="77"/>
        <v>0.69292237442922378</v>
      </c>
      <c r="J613" s="39">
        <f t="shared" si="78"/>
        <v>6070</v>
      </c>
      <c r="K613" s="40">
        <f t="shared" si="79"/>
        <v>0.69292237442922378</v>
      </c>
      <c r="L613" s="39">
        <f t="shared" si="76"/>
        <v>0.11509864189879948</v>
      </c>
      <c r="M613" s="39">
        <f t="shared" si="80"/>
        <v>0</v>
      </c>
      <c r="N613" s="39">
        <f t="shared" si="81"/>
        <v>0.11509864189879948</v>
      </c>
      <c r="O613" s="39">
        <f t="shared" si="82"/>
        <v>0</v>
      </c>
      <c r="P613" s="39">
        <f t="shared" si="83"/>
        <v>0.11509864189879948</v>
      </c>
    </row>
    <row r="614" spans="7:16" x14ac:dyDescent="0.25">
      <c r="G614" s="17"/>
      <c r="H614" s="39">
        <v>6080</v>
      </c>
      <c r="I614" s="40">
        <f t="shared" si="77"/>
        <v>0.69406392694063923</v>
      </c>
      <c r="J614" s="39">
        <f t="shared" si="78"/>
        <v>6080</v>
      </c>
      <c r="K614" s="40">
        <f t="shared" si="79"/>
        <v>0.69406392694063923</v>
      </c>
      <c r="L614" s="39">
        <f t="shared" si="76"/>
        <v>0.11461296597357418</v>
      </c>
      <c r="M614" s="39">
        <f t="shared" si="80"/>
        <v>0</v>
      </c>
      <c r="N614" s="39">
        <f t="shared" si="81"/>
        <v>0.11461296597357418</v>
      </c>
      <c r="O614" s="39">
        <f t="shared" si="82"/>
        <v>0</v>
      </c>
      <c r="P614" s="39">
        <f t="shared" si="83"/>
        <v>0.11461296597357418</v>
      </c>
    </row>
    <row r="615" spans="7:16" x14ac:dyDescent="0.25">
      <c r="G615" s="17"/>
      <c r="H615" s="39">
        <v>6090</v>
      </c>
      <c r="I615" s="40">
        <f t="shared" si="77"/>
        <v>0.6952054794520548</v>
      </c>
      <c r="J615" s="39">
        <f t="shared" si="78"/>
        <v>6090</v>
      </c>
      <c r="K615" s="40">
        <f t="shared" si="79"/>
        <v>0.6952054794520548</v>
      </c>
      <c r="L615" s="39">
        <f t="shared" si="76"/>
        <v>0.11412782229620466</v>
      </c>
      <c r="M615" s="39">
        <f t="shared" si="80"/>
        <v>0</v>
      </c>
      <c r="N615" s="39">
        <f t="shared" si="81"/>
        <v>0.11412782229620466</v>
      </c>
      <c r="O615" s="39">
        <f t="shared" si="82"/>
        <v>0</v>
      </c>
      <c r="P615" s="39">
        <f t="shared" si="83"/>
        <v>0.11412782229620466</v>
      </c>
    </row>
    <row r="616" spans="7:16" x14ac:dyDescent="0.25">
      <c r="G616" s="17"/>
      <c r="H616" s="39">
        <v>6100</v>
      </c>
      <c r="I616" s="40">
        <f t="shared" si="77"/>
        <v>0.69634703196347036</v>
      </c>
      <c r="J616" s="39">
        <f t="shared" si="78"/>
        <v>6100</v>
      </c>
      <c r="K616" s="40">
        <f t="shared" si="79"/>
        <v>0.69634703196347036</v>
      </c>
      <c r="L616" s="39">
        <f t="shared" si="76"/>
        <v>0.11364320941086958</v>
      </c>
      <c r="M616" s="39">
        <f t="shared" si="80"/>
        <v>0</v>
      </c>
      <c r="N616" s="39">
        <f t="shared" si="81"/>
        <v>0.11364320941086958</v>
      </c>
      <c r="O616" s="39">
        <f t="shared" si="82"/>
        <v>0</v>
      </c>
      <c r="P616" s="39">
        <f t="shared" si="83"/>
        <v>0.11364320941086958</v>
      </c>
    </row>
    <row r="617" spans="7:16" x14ac:dyDescent="0.25">
      <c r="G617" s="17"/>
      <c r="H617" s="39">
        <v>6110</v>
      </c>
      <c r="I617" s="40">
        <f t="shared" si="77"/>
        <v>0.69748858447488582</v>
      </c>
      <c r="J617" s="39">
        <f t="shared" si="78"/>
        <v>6110</v>
      </c>
      <c r="K617" s="40">
        <f t="shared" si="79"/>
        <v>0.69748858447488582</v>
      </c>
      <c r="L617" s="39">
        <f t="shared" si="76"/>
        <v>0.11315912586810839</v>
      </c>
      <c r="M617" s="39">
        <f t="shared" si="80"/>
        <v>0</v>
      </c>
      <c r="N617" s="39">
        <f t="shared" si="81"/>
        <v>0.11315912586810839</v>
      </c>
      <c r="O617" s="39">
        <f t="shared" si="82"/>
        <v>0</v>
      </c>
      <c r="P617" s="39">
        <f t="shared" si="83"/>
        <v>0.11315912586810839</v>
      </c>
    </row>
    <row r="618" spans="7:16" x14ac:dyDescent="0.25">
      <c r="G618" s="17"/>
      <c r="H618" s="39">
        <v>6120</v>
      </c>
      <c r="I618" s="40">
        <f t="shared" si="77"/>
        <v>0.69863013698630139</v>
      </c>
      <c r="J618" s="39">
        <f t="shared" si="78"/>
        <v>6120</v>
      </c>
      <c r="K618" s="40">
        <f t="shared" si="79"/>
        <v>0.69863013698630139</v>
      </c>
      <c r="L618" s="39">
        <f t="shared" si="76"/>
        <v>0.11267557022478314</v>
      </c>
      <c r="M618" s="39">
        <f t="shared" si="80"/>
        <v>0</v>
      </c>
      <c r="N618" s="39">
        <f t="shared" si="81"/>
        <v>0.11267557022478314</v>
      </c>
      <c r="O618" s="39">
        <f t="shared" si="82"/>
        <v>0</v>
      </c>
      <c r="P618" s="39">
        <f t="shared" si="83"/>
        <v>0.11267557022478314</v>
      </c>
    </row>
    <row r="619" spans="7:16" x14ac:dyDescent="0.25">
      <c r="G619" s="17"/>
      <c r="H619" s="39">
        <v>6130</v>
      </c>
      <c r="I619" s="40">
        <f t="shared" si="77"/>
        <v>0.69977168949771684</v>
      </c>
      <c r="J619" s="39">
        <f t="shared" si="78"/>
        <v>6130</v>
      </c>
      <c r="K619" s="40">
        <f t="shared" si="79"/>
        <v>0.69977168949771684</v>
      </c>
      <c r="L619" s="39">
        <f t="shared" si="76"/>
        <v>0.11219254104404075</v>
      </c>
      <c r="M619" s="39">
        <f t="shared" si="80"/>
        <v>0</v>
      </c>
      <c r="N619" s="39">
        <f t="shared" si="81"/>
        <v>0.11219254104404075</v>
      </c>
      <c r="O619" s="39">
        <f t="shared" si="82"/>
        <v>0</v>
      </c>
      <c r="P619" s="39">
        <f t="shared" si="83"/>
        <v>0.11219254104404075</v>
      </c>
    </row>
    <row r="620" spans="7:16" x14ac:dyDescent="0.25">
      <c r="G620" s="17"/>
      <c r="H620" s="39">
        <v>6140</v>
      </c>
      <c r="I620" s="40">
        <f t="shared" si="77"/>
        <v>0.70091324200913241</v>
      </c>
      <c r="J620" s="39">
        <f t="shared" si="78"/>
        <v>6140</v>
      </c>
      <c r="K620" s="40">
        <f t="shared" si="79"/>
        <v>0.70091324200913241</v>
      </c>
      <c r="L620" s="39">
        <f t="shared" si="76"/>
        <v>0.11171003689527503</v>
      </c>
      <c r="M620" s="39">
        <f t="shared" si="80"/>
        <v>0</v>
      </c>
      <c r="N620" s="39">
        <f t="shared" si="81"/>
        <v>0.11171003689527503</v>
      </c>
      <c r="O620" s="39">
        <f t="shared" si="82"/>
        <v>0</v>
      </c>
      <c r="P620" s="39">
        <f t="shared" si="83"/>
        <v>0.11171003689527503</v>
      </c>
    </row>
    <row r="621" spans="7:16" x14ac:dyDescent="0.25">
      <c r="G621" s="17"/>
      <c r="H621" s="39">
        <v>6150</v>
      </c>
      <c r="I621" s="40">
        <f t="shared" si="77"/>
        <v>0.70205479452054798</v>
      </c>
      <c r="J621" s="39">
        <f t="shared" si="78"/>
        <v>6150</v>
      </c>
      <c r="K621" s="40">
        <f t="shared" si="79"/>
        <v>0.70205479452054798</v>
      </c>
      <c r="L621" s="39">
        <f t="shared" si="76"/>
        <v>0.11122805635409005</v>
      </c>
      <c r="M621" s="39">
        <f t="shared" si="80"/>
        <v>0</v>
      </c>
      <c r="N621" s="39">
        <f t="shared" si="81"/>
        <v>0.11122805635409005</v>
      </c>
      <c r="O621" s="39">
        <f t="shared" si="82"/>
        <v>0</v>
      </c>
      <c r="P621" s="39">
        <f t="shared" si="83"/>
        <v>0.11122805635409005</v>
      </c>
    </row>
    <row r="622" spans="7:16" x14ac:dyDescent="0.25">
      <c r="G622" s="17"/>
      <c r="H622" s="39">
        <v>6160</v>
      </c>
      <c r="I622" s="40">
        <f t="shared" si="77"/>
        <v>0.70319634703196343</v>
      </c>
      <c r="J622" s="39">
        <f t="shared" si="78"/>
        <v>6160</v>
      </c>
      <c r="K622" s="40">
        <f t="shared" si="79"/>
        <v>0.70319634703196343</v>
      </c>
      <c r="L622" s="39">
        <f t="shared" si="76"/>
        <v>0.11074659800226272</v>
      </c>
      <c r="M622" s="39">
        <f t="shared" si="80"/>
        <v>0</v>
      </c>
      <c r="N622" s="39">
        <f t="shared" si="81"/>
        <v>0.11074659800226272</v>
      </c>
      <c r="O622" s="39">
        <f t="shared" si="82"/>
        <v>0</v>
      </c>
      <c r="P622" s="39">
        <f t="shared" si="83"/>
        <v>0.11074659800226272</v>
      </c>
    </row>
    <row r="623" spans="7:16" x14ac:dyDescent="0.25">
      <c r="G623" s="17"/>
      <c r="H623" s="39">
        <v>6170</v>
      </c>
      <c r="I623" s="40">
        <f t="shared" si="77"/>
        <v>0.704337899543379</v>
      </c>
      <c r="J623" s="39">
        <f t="shared" si="78"/>
        <v>6170</v>
      </c>
      <c r="K623" s="40">
        <f t="shared" si="79"/>
        <v>0.704337899543379</v>
      </c>
      <c r="L623" s="39">
        <f t="shared" si="76"/>
        <v>0.11026566042770591</v>
      </c>
      <c r="M623" s="39">
        <f t="shared" si="80"/>
        <v>0</v>
      </c>
      <c r="N623" s="39">
        <f t="shared" si="81"/>
        <v>0.11026566042770591</v>
      </c>
      <c r="O623" s="39">
        <f t="shared" si="82"/>
        <v>0</v>
      </c>
      <c r="P623" s="39">
        <f t="shared" si="83"/>
        <v>0.11026566042770591</v>
      </c>
    </row>
    <row r="624" spans="7:16" x14ac:dyDescent="0.25">
      <c r="G624" s="17"/>
      <c r="H624" s="39">
        <v>6180</v>
      </c>
      <c r="I624" s="40">
        <f t="shared" si="77"/>
        <v>0.70547945205479456</v>
      </c>
      <c r="J624" s="39">
        <f t="shared" si="78"/>
        <v>6180</v>
      </c>
      <c r="K624" s="40">
        <f t="shared" si="79"/>
        <v>0.70547945205479456</v>
      </c>
      <c r="L624" s="39">
        <f t="shared" si="76"/>
        <v>0.10978524222443253</v>
      </c>
      <c r="M624" s="39">
        <f t="shared" si="80"/>
        <v>0</v>
      </c>
      <c r="N624" s="39">
        <f t="shared" si="81"/>
        <v>0.10978524222443253</v>
      </c>
      <c r="O624" s="39">
        <f t="shared" si="82"/>
        <v>0</v>
      </c>
      <c r="P624" s="39">
        <f t="shared" si="83"/>
        <v>0.10978524222443253</v>
      </c>
    </row>
    <row r="625" spans="7:16" x14ac:dyDescent="0.25">
      <c r="G625" s="17"/>
      <c r="H625" s="39">
        <v>6190</v>
      </c>
      <c r="I625" s="40">
        <f t="shared" si="77"/>
        <v>0.70662100456621002</v>
      </c>
      <c r="J625" s="39">
        <f t="shared" si="78"/>
        <v>6190</v>
      </c>
      <c r="K625" s="40">
        <f t="shared" si="79"/>
        <v>0.70662100456621002</v>
      </c>
      <c r="L625" s="39">
        <f t="shared" si="76"/>
        <v>0.10930534199251885</v>
      </c>
      <c r="M625" s="39">
        <f t="shared" si="80"/>
        <v>0</v>
      </c>
      <c r="N625" s="39">
        <f t="shared" si="81"/>
        <v>0.10930534199251885</v>
      </c>
      <c r="O625" s="39">
        <f t="shared" si="82"/>
        <v>0</v>
      </c>
      <c r="P625" s="39">
        <f t="shared" si="83"/>
        <v>0.10930534199251885</v>
      </c>
    </row>
    <row r="626" spans="7:16" x14ac:dyDescent="0.25">
      <c r="G626" s="17"/>
      <c r="H626" s="39">
        <v>6200</v>
      </c>
      <c r="I626" s="40">
        <f t="shared" si="77"/>
        <v>0.70776255707762559</v>
      </c>
      <c r="J626" s="39">
        <f t="shared" si="78"/>
        <v>6200</v>
      </c>
      <c r="K626" s="40">
        <f t="shared" si="79"/>
        <v>0.70776255707762559</v>
      </c>
      <c r="L626" s="39">
        <f t="shared" si="76"/>
        <v>0.10882595833806874</v>
      </c>
      <c r="M626" s="39">
        <f t="shared" si="80"/>
        <v>0</v>
      </c>
      <c r="N626" s="39">
        <f t="shared" si="81"/>
        <v>0.10882595833806874</v>
      </c>
      <c r="O626" s="39">
        <f t="shared" si="82"/>
        <v>0</v>
      </c>
      <c r="P626" s="39">
        <f t="shared" si="83"/>
        <v>0.10882595833806874</v>
      </c>
    </row>
    <row r="627" spans="7:16" x14ac:dyDescent="0.25">
      <c r="G627" s="17"/>
      <c r="H627" s="39">
        <v>6210</v>
      </c>
      <c r="I627" s="40">
        <f t="shared" si="77"/>
        <v>0.70890410958904104</v>
      </c>
      <c r="J627" s="39">
        <f t="shared" si="78"/>
        <v>6210</v>
      </c>
      <c r="K627" s="40">
        <f t="shared" si="79"/>
        <v>0.70890410958904104</v>
      </c>
      <c r="L627" s="39">
        <f t="shared" si="76"/>
        <v>0.10834708987317831</v>
      </c>
      <c r="M627" s="39">
        <f t="shared" si="80"/>
        <v>0</v>
      </c>
      <c r="N627" s="39">
        <f t="shared" si="81"/>
        <v>0.10834708987317831</v>
      </c>
      <c r="O627" s="39">
        <f t="shared" si="82"/>
        <v>0</v>
      </c>
      <c r="P627" s="39">
        <f t="shared" si="83"/>
        <v>0.10834708987317831</v>
      </c>
    </row>
    <row r="628" spans="7:16" x14ac:dyDescent="0.25">
      <c r="G628" s="17"/>
      <c r="H628" s="39">
        <v>6220</v>
      </c>
      <c r="I628" s="40">
        <f t="shared" si="77"/>
        <v>0.71004566210045661</v>
      </c>
      <c r="J628" s="39">
        <f t="shared" si="78"/>
        <v>6220</v>
      </c>
      <c r="K628" s="40">
        <f t="shared" si="79"/>
        <v>0.71004566210045661</v>
      </c>
      <c r="L628" s="39">
        <f t="shared" si="76"/>
        <v>0.10786873521590024</v>
      </c>
      <c r="M628" s="39">
        <f t="shared" si="80"/>
        <v>0</v>
      </c>
      <c r="N628" s="39">
        <f t="shared" si="81"/>
        <v>0.10786873521590024</v>
      </c>
      <c r="O628" s="39">
        <f t="shared" si="82"/>
        <v>0</v>
      </c>
      <c r="P628" s="39">
        <f t="shared" si="83"/>
        <v>0.10786873521590024</v>
      </c>
    </row>
    <row r="629" spans="7:16" x14ac:dyDescent="0.25">
      <c r="G629" s="17"/>
      <c r="H629" s="39">
        <v>6230</v>
      </c>
      <c r="I629" s="40">
        <f t="shared" si="77"/>
        <v>0.71118721461187218</v>
      </c>
      <c r="J629" s="39">
        <f t="shared" si="78"/>
        <v>6230</v>
      </c>
      <c r="K629" s="40">
        <f t="shared" si="79"/>
        <v>0.71118721461187218</v>
      </c>
      <c r="L629" s="39">
        <f t="shared" si="76"/>
        <v>0.10739089299020876</v>
      </c>
      <c r="M629" s="39">
        <f t="shared" si="80"/>
        <v>0</v>
      </c>
      <c r="N629" s="39">
        <f t="shared" si="81"/>
        <v>0.10739089299020876</v>
      </c>
      <c r="O629" s="39">
        <f t="shared" si="82"/>
        <v>0</v>
      </c>
      <c r="P629" s="39">
        <f t="shared" si="83"/>
        <v>0.10739089299020876</v>
      </c>
    </row>
    <row r="630" spans="7:16" x14ac:dyDescent="0.25">
      <c r="G630" s="17"/>
      <c r="H630" s="39">
        <v>6240</v>
      </c>
      <c r="I630" s="40">
        <f t="shared" si="77"/>
        <v>0.71232876712328763</v>
      </c>
      <c r="J630" s="39">
        <f t="shared" si="78"/>
        <v>6240</v>
      </c>
      <c r="K630" s="40">
        <f t="shared" si="79"/>
        <v>0.71232876712328763</v>
      </c>
      <c r="L630" s="39">
        <f t="shared" si="76"/>
        <v>0.10691356182596501</v>
      </c>
      <c r="M630" s="39">
        <f t="shared" si="80"/>
        <v>0</v>
      </c>
      <c r="N630" s="39">
        <f t="shared" si="81"/>
        <v>0.10691356182596501</v>
      </c>
      <c r="O630" s="39">
        <f t="shared" si="82"/>
        <v>0</v>
      </c>
      <c r="P630" s="39">
        <f t="shared" si="83"/>
        <v>0.10691356182596501</v>
      </c>
    </row>
    <row r="631" spans="7:16" x14ac:dyDescent="0.25">
      <c r="G631" s="17"/>
      <c r="H631" s="39">
        <v>6250</v>
      </c>
      <c r="I631" s="40">
        <f t="shared" si="77"/>
        <v>0.7134703196347032</v>
      </c>
      <c r="J631" s="39">
        <f t="shared" si="78"/>
        <v>6250</v>
      </c>
      <c r="K631" s="40">
        <f t="shared" si="79"/>
        <v>0.7134703196347032</v>
      </c>
      <c r="L631" s="39">
        <f t="shared" si="76"/>
        <v>0.10643674035888206</v>
      </c>
      <c r="M631" s="39">
        <f t="shared" si="80"/>
        <v>0</v>
      </c>
      <c r="N631" s="39">
        <f t="shared" si="81"/>
        <v>0.10643674035888206</v>
      </c>
      <c r="O631" s="39">
        <f t="shared" si="82"/>
        <v>0</v>
      </c>
      <c r="P631" s="39">
        <f t="shared" si="83"/>
        <v>0.10643674035888206</v>
      </c>
    </row>
    <row r="632" spans="7:16" x14ac:dyDescent="0.25">
      <c r="G632" s="17"/>
      <c r="H632" s="39">
        <v>6260</v>
      </c>
      <c r="I632" s="40">
        <f t="shared" si="77"/>
        <v>0.71461187214611877</v>
      </c>
      <c r="J632" s="39">
        <f t="shared" si="78"/>
        <v>6260</v>
      </c>
      <c r="K632" s="40">
        <f t="shared" si="79"/>
        <v>0.71461187214611877</v>
      </c>
      <c r="L632" s="39">
        <f t="shared" si="76"/>
        <v>0.10596042723049104</v>
      </c>
      <c r="M632" s="39">
        <f t="shared" si="80"/>
        <v>0</v>
      </c>
      <c r="N632" s="39">
        <f t="shared" si="81"/>
        <v>0.10596042723049104</v>
      </c>
      <c r="O632" s="39">
        <f t="shared" si="82"/>
        <v>0</v>
      </c>
      <c r="P632" s="39">
        <f t="shared" si="83"/>
        <v>0.10596042723049104</v>
      </c>
    </row>
    <row r="633" spans="7:16" x14ac:dyDescent="0.25">
      <c r="G633" s="17"/>
      <c r="H633" s="39">
        <v>6270</v>
      </c>
      <c r="I633" s="40">
        <f t="shared" si="77"/>
        <v>0.71575342465753422</v>
      </c>
      <c r="J633" s="39">
        <f t="shared" si="78"/>
        <v>6270</v>
      </c>
      <c r="K633" s="40">
        <f t="shared" si="79"/>
        <v>0.71575342465753422</v>
      </c>
      <c r="L633" s="39">
        <f t="shared" si="76"/>
        <v>0.10548462108810674</v>
      </c>
      <c r="M633" s="39">
        <f t="shared" si="80"/>
        <v>0</v>
      </c>
      <c r="N633" s="39">
        <f t="shared" si="81"/>
        <v>0.10548462108810674</v>
      </c>
      <c r="O633" s="39">
        <f t="shared" si="82"/>
        <v>0</v>
      </c>
      <c r="P633" s="39">
        <f t="shared" si="83"/>
        <v>0.10548462108810674</v>
      </c>
    </row>
    <row r="634" spans="7:16" x14ac:dyDescent="0.25">
      <c r="G634" s="17"/>
      <c r="H634" s="39">
        <v>6280</v>
      </c>
      <c r="I634" s="40">
        <f t="shared" si="77"/>
        <v>0.71689497716894979</v>
      </c>
      <c r="J634" s="39">
        <f t="shared" si="78"/>
        <v>6280</v>
      </c>
      <c r="K634" s="40">
        <f t="shared" si="79"/>
        <v>0.71689497716894979</v>
      </c>
      <c r="L634" s="39">
        <f t="shared" si="76"/>
        <v>0.10500932058479417</v>
      </c>
      <c r="M634" s="39">
        <f t="shared" si="80"/>
        <v>0</v>
      </c>
      <c r="N634" s="39">
        <f t="shared" si="81"/>
        <v>0.10500932058479417</v>
      </c>
      <c r="O634" s="39">
        <f t="shared" si="82"/>
        <v>0</v>
      </c>
      <c r="P634" s="39">
        <f t="shared" si="83"/>
        <v>0.10500932058479417</v>
      </c>
    </row>
    <row r="635" spans="7:16" x14ac:dyDescent="0.25">
      <c r="G635" s="17"/>
      <c r="H635" s="39">
        <v>6290</v>
      </c>
      <c r="I635" s="40">
        <f t="shared" si="77"/>
        <v>0.71803652968036524</v>
      </c>
      <c r="J635" s="39">
        <f t="shared" si="78"/>
        <v>6290</v>
      </c>
      <c r="K635" s="40">
        <f t="shared" si="79"/>
        <v>0.71803652968036524</v>
      </c>
      <c r="L635" s="39">
        <f t="shared" si="76"/>
        <v>0.10453452437933453</v>
      </c>
      <c r="M635" s="39">
        <f t="shared" si="80"/>
        <v>0</v>
      </c>
      <c r="N635" s="39">
        <f t="shared" si="81"/>
        <v>0.10453452437933453</v>
      </c>
      <c r="O635" s="39">
        <f t="shared" si="82"/>
        <v>0</v>
      </c>
      <c r="P635" s="39">
        <f t="shared" si="83"/>
        <v>0.10453452437933453</v>
      </c>
    </row>
    <row r="636" spans="7:16" x14ac:dyDescent="0.25">
      <c r="G636" s="17"/>
      <c r="H636" s="39">
        <v>6300</v>
      </c>
      <c r="I636" s="40">
        <f t="shared" si="77"/>
        <v>0.71917808219178081</v>
      </c>
      <c r="J636" s="39">
        <f t="shared" si="78"/>
        <v>6300</v>
      </c>
      <c r="K636" s="40">
        <f t="shared" si="79"/>
        <v>0.71917808219178081</v>
      </c>
      <c r="L636" s="39">
        <f t="shared" si="76"/>
        <v>0.10406023113619212</v>
      </c>
      <c r="M636" s="39">
        <f t="shared" si="80"/>
        <v>0</v>
      </c>
      <c r="N636" s="39">
        <f t="shared" si="81"/>
        <v>0.10406023113619212</v>
      </c>
      <c r="O636" s="39">
        <f t="shared" si="82"/>
        <v>0</v>
      </c>
      <c r="P636" s="39">
        <f t="shared" si="83"/>
        <v>0.10406023113619212</v>
      </c>
    </row>
    <row r="637" spans="7:16" x14ac:dyDescent="0.25">
      <c r="G637" s="17"/>
      <c r="H637" s="39">
        <v>6310</v>
      </c>
      <c r="I637" s="40">
        <f t="shared" si="77"/>
        <v>0.72031963470319638</v>
      </c>
      <c r="J637" s="39">
        <f t="shared" si="78"/>
        <v>6310</v>
      </c>
      <c r="K637" s="40">
        <f t="shared" si="79"/>
        <v>0.72031963470319638</v>
      </c>
      <c r="L637" s="39">
        <f t="shared" si="76"/>
        <v>0.10358643952548152</v>
      </c>
      <c r="M637" s="39">
        <f t="shared" si="80"/>
        <v>0</v>
      </c>
      <c r="N637" s="39">
        <f t="shared" si="81"/>
        <v>0.10358643952548152</v>
      </c>
      <c r="O637" s="39">
        <f t="shared" si="82"/>
        <v>0</v>
      </c>
      <c r="P637" s="39">
        <f t="shared" si="83"/>
        <v>0.10358643952548152</v>
      </c>
    </row>
    <row r="638" spans="7:16" x14ac:dyDescent="0.25">
      <c r="G638" s="17"/>
      <c r="H638" s="39">
        <v>6320</v>
      </c>
      <c r="I638" s="40">
        <f t="shared" si="77"/>
        <v>0.72146118721461183</v>
      </c>
      <c r="J638" s="39">
        <f t="shared" si="78"/>
        <v>6320</v>
      </c>
      <c r="K638" s="40">
        <f t="shared" si="79"/>
        <v>0.72146118721461183</v>
      </c>
      <c r="L638" s="39">
        <f t="shared" si="76"/>
        <v>0.10311314822293471</v>
      </c>
      <c r="M638" s="39">
        <f t="shared" si="80"/>
        <v>0</v>
      </c>
      <c r="N638" s="39">
        <f t="shared" si="81"/>
        <v>0.10311314822293471</v>
      </c>
      <c r="O638" s="39">
        <f t="shared" si="82"/>
        <v>0</v>
      </c>
      <c r="P638" s="39">
        <f t="shared" si="83"/>
        <v>0.10311314822293471</v>
      </c>
    </row>
    <row r="639" spans="7:16" x14ac:dyDescent="0.25">
      <c r="G639" s="17"/>
      <c r="H639" s="39">
        <v>6330</v>
      </c>
      <c r="I639" s="40">
        <f t="shared" si="77"/>
        <v>0.7226027397260274</v>
      </c>
      <c r="J639" s="39">
        <f t="shared" si="78"/>
        <v>6330</v>
      </c>
      <c r="K639" s="40">
        <f t="shared" si="79"/>
        <v>0.7226027397260274</v>
      </c>
      <c r="L639" s="39">
        <f t="shared" si="76"/>
        <v>0.10264035590986798</v>
      </c>
      <c r="M639" s="39">
        <f t="shared" si="80"/>
        <v>0</v>
      </c>
      <c r="N639" s="39">
        <f t="shared" si="81"/>
        <v>0.10264035590986798</v>
      </c>
      <c r="O639" s="39">
        <f t="shared" si="82"/>
        <v>0</v>
      </c>
      <c r="P639" s="39">
        <f t="shared" si="83"/>
        <v>0.10264035590986798</v>
      </c>
    </row>
    <row r="640" spans="7:16" x14ac:dyDescent="0.25">
      <c r="G640" s="17"/>
      <c r="H640" s="39">
        <v>6340</v>
      </c>
      <c r="I640" s="40">
        <f t="shared" si="77"/>
        <v>0.72374429223744297</v>
      </c>
      <c r="J640" s="39">
        <f t="shared" si="78"/>
        <v>6340</v>
      </c>
      <c r="K640" s="40">
        <f t="shared" si="79"/>
        <v>0.72374429223744297</v>
      </c>
      <c r="L640" s="39">
        <f t="shared" si="76"/>
        <v>0.10216806127315003</v>
      </c>
      <c r="M640" s="39">
        <f t="shared" si="80"/>
        <v>0</v>
      </c>
      <c r="N640" s="39">
        <f t="shared" si="81"/>
        <v>0.10216806127315003</v>
      </c>
      <c r="O640" s="39">
        <f t="shared" si="82"/>
        <v>0</v>
      </c>
      <c r="P640" s="39">
        <f t="shared" si="83"/>
        <v>0.10216806127315003</v>
      </c>
    </row>
    <row r="641" spans="7:16" x14ac:dyDescent="0.25">
      <c r="G641" s="17"/>
      <c r="H641" s="39">
        <v>6350</v>
      </c>
      <c r="I641" s="40">
        <f t="shared" si="77"/>
        <v>0.72488584474885842</v>
      </c>
      <c r="J641" s="39">
        <f t="shared" si="78"/>
        <v>6350</v>
      </c>
      <c r="K641" s="40">
        <f t="shared" si="79"/>
        <v>0.72488584474885842</v>
      </c>
      <c r="L641" s="39">
        <f t="shared" si="76"/>
        <v>0.1016962630051701</v>
      </c>
      <c r="M641" s="39">
        <f t="shared" si="80"/>
        <v>0</v>
      </c>
      <c r="N641" s="39">
        <f t="shared" si="81"/>
        <v>0.1016962630051701</v>
      </c>
      <c r="O641" s="39">
        <f t="shared" si="82"/>
        <v>0</v>
      </c>
      <c r="P641" s="39">
        <f t="shared" si="83"/>
        <v>0.1016962630051701</v>
      </c>
    </row>
    <row r="642" spans="7:16" x14ac:dyDescent="0.25">
      <c r="G642" s="17"/>
      <c r="H642" s="39">
        <v>6360</v>
      </c>
      <c r="I642" s="40">
        <f t="shared" si="77"/>
        <v>0.72602739726027399</v>
      </c>
      <c r="J642" s="39">
        <f t="shared" si="78"/>
        <v>6360</v>
      </c>
      <c r="K642" s="40">
        <f t="shared" si="79"/>
        <v>0.72602739726027399</v>
      </c>
      <c r="L642" s="39">
        <f t="shared" si="76"/>
        <v>0.10122495980380575</v>
      </c>
      <c r="M642" s="39">
        <f t="shared" si="80"/>
        <v>0</v>
      </c>
      <c r="N642" s="39">
        <f t="shared" si="81"/>
        <v>0.10122495980380575</v>
      </c>
      <c r="O642" s="39">
        <f t="shared" si="82"/>
        <v>0</v>
      </c>
      <c r="P642" s="39">
        <f t="shared" si="83"/>
        <v>0.10122495980380575</v>
      </c>
    </row>
    <row r="643" spans="7:16" x14ac:dyDescent="0.25">
      <c r="G643" s="17"/>
      <c r="H643" s="39">
        <v>6370</v>
      </c>
      <c r="I643" s="40">
        <f t="shared" si="77"/>
        <v>0.72716894977168944</v>
      </c>
      <c r="J643" s="39">
        <f t="shared" si="78"/>
        <v>6370</v>
      </c>
      <c r="K643" s="40">
        <f t="shared" si="79"/>
        <v>0.72716894977168944</v>
      </c>
      <c r="L643" s="39">
        <f t="shared" si="76"/>
        <v>0.10075415037239099</v>
      </c>
      <c r="M643" s="39">
        <f t="shared" si="80"/>
        <v>0</v>
      </c>
      <c r="N643" s="39">
        <f t="shared" si="81"/>
        <v>0.10075415037239099</v>
      </c>
      <c r="O643" s="39">
        <f t="shared" si="82"/>
        <v>0</v>
      </c>
      <c r="P643" s="39">
        <f t="shared" si="83"/>
        <v>0.10075415037239099</v>
      </c>
    </row>
    <row r="644" spans="7:16" x14ac:dyDescent="0.25">
      <c r="G644" s="17"/>
      <c r="H644" s="39">
        <v>6380</v>
      </c>
      <c r="I644" s="40">
        <f t="shared" si="77"/>
        <v>0.72831050228310501</v>
      </c>
      <c r="J644" s="39">
        <f t="shared" si="78"/>
        <v>6380</v>
      </c>
      <c r="K644" s="40">
        <f t="shared" si="79"/>
        <v>0.72831050228310501</v>
      </c>
      <c r="L644" s="39">
        <f t="shared" si="76"/>
        <v>0.10028383341968572</v>
      </c>
      <c r="M644" s="39">
        <f t="shared" si="80"/>
        <v>0</v>
      </c>
      <c r="N644" s="39">
        <f t="shared" si="81"/>
        <v>0.10028383341968572</v>
      </c>
      <c r="O644" s="39">
        <f t="shared" si="82"/>
        <v>0</v>
      </c>
      <c r="P644" s="39">
        <f t="shared" si="83"/>
        <v>0.10028383341968572</v>
      </c>
    </row>
    <row r="645" spans="7:16" x14ac:dyDescent="0.25">
      <c r="G645" s="17"/>
      <c r="H645" s="39">
        <v>6390</v>
      </c>
      <c r="I645" s="40">
        <f t="shared" si="77"/>
        <v>0.72945205479452058</v>
      </c>
      <c r="J645" s="39">
        <f t="shared" si="78"/>
        <v>6390</v>
      </c>
      <c r="K645" s="40">
        <f t="shared" si="79"/>
        <v>0.72945205479452058</v>
      </c>
      <c r="L645" s="39">
        <f t="shared" ref="L645:L708" si="84">1-$E$13*K645^$E$14</f>
        <v>9.9814007659843718E-2</v>
      </c>
      <c r="M645" s="39">
        <f t="shared" si="80"/>
        <v>0</v>
      </c>
      <c r="N645" s="39">
        <f t="shared" si="81"/>
        <v>9.9814007659843718E-2</v>
      </c>
      <c r="O645" s="39">
        <f t="shared" si="82"/>
        <v>0</v>
      </c>
      <c r="P645" s="39">
        <f t="shared" si="83"/>
        <v>9.9814007659843718E-2</v>
      </c>
    </row>
    <row r="646" spans="7:16" x14ac:dyDescent="0.25">
      <c r="G646" s="17"/>
      <c r="H646" s="39">
        <v>6400</v>
      </c>
      <c r="I646" s="40">
        <f t="shared" ref="I646:I709" si="85">H646/$B$15</f>
        <v>0.73059360730593603</v>
      </c>
      <c r="J646" s="39">
        <f t="shared" ref="J646:J709" si="86">IF(H646&lt;$B$15,H646,$B$15)</f>
        <v>6400</v>
      </c>
      <c r="K646" s="40">
        <f t="shared" ref="K646:K709" si="87">J646/$B$15</f>
        <v>0.73059360730593603</v>
      </c>
      <c r="L646" s="39">
        <f t="shared" si="84"/>
        <v>9.9344671812382046E-2</v>
      </c>
      <c r="M646" s="39">
        <f t="shared" ref="M646:M709" si="88">IF(J646&lt;=$B$92,$B$68,0)</f>
        <v>0</v>
      </c>
      <c r="N646" s="39">
        <f t="shared" ref="N646:N709" si="89">IF(L646&gt;$B$68,$B$68,L646)</f>
        <v>9.9344671812382046E-2</v>
      </c>
      <c r="O646" s="39">
        <f t="shared" si="82"/>
        <v>0</v>
      </c>
      <c r="P646" s="39">
        <f t="shared" si="83"/>
        <v>9.9344671812382046E-2</v>
      </c>
    </row>
    <row r="647" spans="7:16" x14ac:dyDescent="0.25">
      <c r="G647" s="17"/>
      <c r="H647" s="39">
        <v>6410</v>
      </c>
      <c r="I647" s="40">
        <f t="shared" si="85"/>
        <v>0.7317351598173516</v>
      </c>
      <c r="J647" s="39">
        <f t="shared" si="86"/>
        <v>6410</v>
      </c>
      <c r="K647" s="40">
        <f t="shared" si="87"/>
        <v>0.7317351598173516</v>
      </c>
      <c r="L647" s="39">
        <f t="shared" si="84"/>
        <v>9.8875824602150497E-2</v>
      </c>
      <c r="M647" s="39">
        <f t="shared" si="88"/>
        <v>0</v>
      </c>
      <c r="N647" s="39">
        <f t="shared" si="89"/>
        <v>9.8875824602150497E-2</v>
      </c>
      <c r="O647" s="39">
        <f t="shared" ref="O647:O710" si="90">IF(J647&lt;=$C$137,$D$121,M647)</f>
        <v>0</v>
      </c>
      <c r="P647" s="39">
        <f t="shared" ref="P647:P710" si="91">IF(L647&gt;$D$121,$D$121,L647)</f>
        <v>9.8875824602150497E-2</v>
      </c>
    </row>
    <row r="648" spans="7:16" x14ac:dyDescent="0.25">
      <c r="G648" s="17"/>
      <c r="H648" s="39">
        <v>6420</v>
      </c>
      <c r="I648" s="40">
        <f t="shared" si="85"/>
        <v>0.73287671232876717</v>
      </c>
      <c r="J648" s="39">
        <f t="shared" si="86"/>
        <v>6420</v>
      </c>
      <c r="K648" s="40">
        <f t="shared" si="87"/>
        <v>0.73287671232876717</v>
      </c>
      <c r="L648" s="39">
        <f t="shared" si="84"/>
        <v>9.8407464759300955E-2</v>
      </c>
      <c r="M648" s="39">
        <f t="shared" si="88"/>
        <v>0</v>
      </c>
      <c r="N648" s="39">
        <f t="shared" si="89"/>
        <v>9.8407464759300955E-2</v>
      </c>
      <c r="O648" s="39">
        <f t="shared" si="90"/>
        <v>0</v>
      </c>
      <c r="P648" s="39">
        <f t="shared" si="91"/>
        <v>9.8407464759300955E-2</v>
      </c>
    </row>
    <row r="649" spans="7:16" x14ac:dyDescent="0.25">
      <c r="G649" s="17"/>
      <c r="H649" s="39">
        <v>6430</v>
      </c>
      <c r="I649" s="40">
        <f t="shared" si="85"/>
        <v>0.73401826484018262</v>
      </c>
      <c r="J649" s="39">
        <f t="shared" si="86"/>
        <v>6430</v>
      </c>
      <c r="K649" s="40">
        <f t="shared" si="87"/>
        <v>0.73401826484018262</v>
      </c>
      <c r="L649" s="39">
        <f t="shared" si="84"/>
        <v>9.7939591019256977E-2</v>
      </c>
      <c r="M649" s="39">
        <f t="shared" si="88"/>
        <v>0</v>
      </c>
      <c r="N649" s="39">
        <f t="shared" si="89"/>
        <v>9.7939591019256977E-2</v>
      </c>
      <c r="O649" s="39">
        <f t="shared" si="90"/>
        <v>0</v>
      </c>
      <c r="P649" s="39">
        <f t="shared" si="91"/>
        <v>9.7939591019256977E-2</v>
      </c>
    </row>
    <row r="650" spans="7:16" x14ac:dyDescent="0.25">
      <c r="G650" s="17"/>
      <c r="H650" s="39">
        <v>6440</v>
      </c>
      <c r="I650" s="40">
        <f t="shared" si="85"/>
        <v>0.73515981735159819</v>
      </c>
      <c r="J650" s="39">
        <f t="shared" si="86"/>
        <v>6440</v>
      </c>
      <c r="K650" s="40">
        <f t="shared" si="87"/>
        <v>0.73515981735159819</v>
      </c>
      <c r="L650" s="39">
        <f t="shared" si="84"/>
        <v>9.7472202122683926E-2</v>
      </c>
      <c r="M650" s="39">
        <f t="shared" si="88"/>
        <v>0</v>
      </c>
      <c r="N650" s="39">
        <f t="shared" si="89"/>
        <v>9.7472202122683926E-2</v>
      </c>
      <c r="O650" s="39">
        <f t="shared" si="90"/>
        <v>0</v>
      </c>
      <c r="P650" s="39">
        <f t="shared" si="91"/>
        <v>9.7472202122683926E-2</v>
      </c>
    </row>
    <row r="651" spans="7:16" x14ac:dyDescent="0.25">
      <c r="G651" s="17"/>
      <c r="H651" s="39">
        <v>6450</v>
      </c>
      <c r="I651" s="40">
        <f t="shared" si="85"/>
        <v>0.73630136986301364</v>
      </c>
      <c r="J651" s="39">
        <f t="shared" si="86"/>
        <v>6450</v>
      </c>
      <c r="K651" s="40">
        <f t="shared" si="87"/>
        <v>0.73630136986301364</v>
      </c>
      <c r="L651" s="39">
        <f t="shared" si="84"/>
        <v>9.700529681545933E-2</v>
      </c>
      <c r="M651" s="39">
        <f t="shared" si="88"/>
        <v>0</v>
      </c>
      <c r="N651" s="39">
        <f t="shared" si="89"/>
        <v>9.700529681545933E-2</v>
      </c>
      <c r="O651" s="39">
        <f t="shared" si="90"/>
        <v>0</v>
      </c>
      <c r="P651" s="39">
        <f t="shared" si="91"/>
        <v>9.700529681545933E-2</v>
      </c>
    </row>
    <row r="652" spans="7:16" x14ac:dyDescent="0.25">
      <c r="G652" s="17"/>
      <c r="H652" s="39">
        <v>6460</v>
      </c>
      <c r="I652" s="40">
        <f t="shared" si="85"/>
        <v>0.73744292237442921</v>
      </c>
      <c r="J652" s="39">
        <f t="shared" si="86"/>
        <v>6460</v>
      </c>
      <c r="K652" s="40">
        <f t="shared" si="87"/>
        <v>0.73744292237442921</v>
      </c>
      <c r="L652" s="39">
        <f t="shared" si="84"/>
        <v>9.6538873848642681E-2</v>
      </c>
      <c r="M652" s="39">
        <f t="shared" si="88"/>
        <v>0</v>
      </c>
      <c r="N652" s="39">
        <f t="shared" si="89"/>
        <v>9.6538873848642681E-2</v>
      </c>
      <c r="O652" s="39">
        <f t="shared" si="90"/>
        <v>0</v>
      </c>
      <c r="P652" s="39">
        <f t="shared" si="91"/>
        <v>9.6538873848642681E-2</v>
      </c>
    </row>
    <row r="653" spans="7:16" x14ac:dyDescent="0.25">
      <c r="G653" s="17"/>
      <c r="H653" s="39">
        <v>6470</v>
      </c>
      <c r="I653" s="40">
        <f t="shared" si="85"/>
        <v>0.73858447488584478</v>
      </c>
      <c r="J653" s="39">
        <f t="shared" si="86"/>
        <v>6470</v>
      </c>
      <c r="K653" s="40">
        <f t="shared" si="87"/>
        <v>0.73858447488584478</v>
      </c>
      <c r="L653" s="39">
        <f t="shared" si="84"/>
        <v>9.6072931978446574E-2</v>
      </c>
      <c r="M653" s="39">
        <f t="shared" si="88"/>
        <v>0</v>
      </c>
      <c r="N653" s="39">
        <f t="shared" si="89"/>
        <v>9.6072931978446574E-2</v>
      </c>
      <c r="O653" s="39">
        <f t="shared" si="90"/>
        <v>0</v>
      </c>
      <c r="P653" s="39">
        <f t="shared" si="91"/>
        <v>9.6072931978446574E-2</v>
      </c>
    </row>
    <row r="654" spans="7:16" x14ac:dyDescent="0.25">
      <c r="G654" s="17"/>
      <c r="H654" s="39">
        <v>6480</v>
      </c>
      <c r="I654" s="40">
        <f t="shared" si="85"/>
        <v>0.73972602739726023</v>
      </c>
      <c r="J654" s="39">
        <f t="shared" si="86"/>
        <v>6480</v>
      </c>
      <c r="K654" s="40">
        <f t="shared" si="87"/>
        <v>0.73972602739726023</v>
      </c>
      <c r="L654" s="39">
        <f t="shared" si="84"/>
        <v>9.5607469966207503E-2</v>
      </c>
      <c r="M654" s="39">
        <f t="shared" si="88"/>
        <v>0</v>
      </c>
      <c r="N654" s="39">
        <f t="shared" si="89"/>
        <v>9.5607469966207503E-2</v>
      </c>
      <c r="O654" s="39">
        <f t="shared" si="90"/>
        <v>0</v>
      </c>
      <c r="P654" s="39">
        <f t="shared" si="91"/>
        <v>9.5607469966207503E-2</v>
      </c>
    </row>
    <row r="655" spans="7:16" x14ac:dyDescent="0.25">
      <c r="G655" s="17"/>
      <c r="H655" s="39">
        <v>6490</v>
      </c>
      <c r="I655" s="40">
        <f t="shared" si="85"/>
        <v>0.7408675799086758</v>
      </c>
      <c r="J655" s="39">
        <f t="shared" si="86"/>
        <v>6490</v>
      </c>
      <c r="K655" s="40">
        <f t="shared" si="87"/>
        <v>0.7408675799086758</v>
      </c>
      <c r="L655" s="39">
        <f t="shared" si="84"/>
        <v>9.5142486578356444E-2</v>
      </c>
      <c r="M655" s="39">
        <f t="shared" si="88"/>
        <v>0</v>
      </c>
      <c r="N655" s="39">
        <f t="shared" si="89"/>
        <v>9.5142486578356444E-2</v>
      </c>
      <c r="O655" s="39">
        <f t="shared" si="90"/>
        <v>0</v>
      </c>
      <c r="P655" s="39">
        <f t="shared" si="91"/>
        <v>9.5142486578356444E-2</v>
      </c>
    </row>
    <row r="656" spans="7:16" x14ac:dyDescent="0.25">
      <c r="G656" s="17"/>
      <c r="H656" s="39">
        <v>6500</v>
      </c>
      <c r="I656" s="40">
        <f t="shared" si="85"/>
        <v>0.74200913242009137</v>
      </c>
      <c r="J656" s="39">
        <f t="shared" si="86"/>
        <v>6500</v>
      </c>
      <c r="K656" s="40">
        <f t="shared" si="87"/>
        <v>0.74200913242009137</v>
      </c>
      <c r="L656" s="39">
        <f t="shared" si="84"/>
        <v>9.4677980586390653E-2</v>
      </c>
      <c r="M656" s="39">
        <f t="shared" si="88"/>
        <v>0</v>
      </c>
      <c r="N656" s="39">
        <f t="shared" si="89"/>
        <v>9.4677980586390653E-2</v>
      </c>
      <c r="O656" s="39">
        <f t="shared" si="90"/>
        <v>0</v>
      </c>
      <c r="P656" s="39">
        <f t="shared" si="91"/>
        <v>9.4677980586390653E-2</v>
      </c>
    </row>
    <row r="657" spans="7:16" x14ac:dyDescent="0.25">
      <c r="G657" s="17"/>
      <c r="H657" s="39">
        <v>6510</v>
      </c>
      <c r="I657" s="40">
        <f t="shared" si="85"/>
        <v>0.74315068493150682</v>
      </c>
      <c r="J657" s="39">
        <f t="shared" si="86"/>
        <v>6510</v>
      </c>
      <c r="K657" s="40">
        <f t="shared" si="87"/>
        <v>0.74315068493150682</v>
      </c>
      <c r="L657" s="39">
        <f t="shared" si="84"/>
        <v>9.421395076684469E-2</v>
      </c>
      <c r="M657" s="39">
        <f t="shared" si="88"/>
        <v>0</v>
      </c>
      <c r="N657" s="39">
        <f t="shared" si="89"/>
        <v>9.421395076684469E-2</v>
      </c>
      <c r="O657" s="39">
        <f t="shared" si="90"/>
        <v>0</v>
      </c>
      <c r="P657" s="39">
        <f t="shared" si="91"/>
        <v>9.421395076684469E-2</v>
      </c>
    </row>
    <row r="658" spans="7:16" x14ac:dyDescent="0.25">
      <c r="G658" s="17"/>
      <c r="H658" s="39">
        <v>6520</v>
      </c>
      <c r="I658" s="40">
        <f t="shared" si="85"/>
        <v>0.74429223744292239</v>
      </c>
      <c r="J658" s="39">
        <f t="shared" si="86"/>
        <v>6520</v>
      </c>
      <c r="K658" s="40">
        <f t="shared" si="87"/>
        <v>0.74429223744292239</v>
      </c>
      <c r="L658" s="39">
        <f t="shared" si="84"/>
        <v>9.3750395901261885E-2</v>
      </c>
      <c r="M658" s="39">
        <f t="shared" si="88"/>
        <v>0</v>
      </c>
      <c r="N658" s="39">
        <f t="shared" si="89"/>
        <v>9.3750395901261885E-2</v>
      </c>
      <c r="O658" s="39">
        <f t="shared" si="90"/>
        <v>0</v>
      </c>
      <c r="P658" s="39">
        <f t="shared" si="91"/>
        <v>9.3750395901261885E-2</v>
      </c>
    </row>
    <row r="659" spans="7:16" x14ac:dyDescent="0.25">
      <c r="G659" s="17"/>
      <c r="H659" s="39">
        <v>6530</v>
      </c>
      <c r="I659" s="40">
        <f t="shared" si="85"/>
        <v>0.74543378995433784</v>
      </c>
      <c r="J659" s="39">
        <f t="shared" si="86"/>
        <v>6530</v>
      </c>
      <c r="K659" s="40">
        <f t="shared" si="87"/>
        <v>0.74543378995433784</v>
      </c>
      <c r="L659" s="39">
        <f t="shared" si="84"/>
        <v>9.3287314776167141E-2</v>
      </c>
      <c r="M659" s="39">
        <f t="shared" si="88"/>
        <v>0</v>
      </c>
      <c r="N659" s="39">
        <f t="shared" si="89"/>
        <v>9.3287314776167141E-2</v>
      </c>
      <c r="O659" s="39">
        <f t="shared" si="90"/>
        <v>0</v>
      </c>
      <c r="P659" s="39">
        <f t="shared" si="91"/>
        <v>9.3287314776167141E-2</v>
      </c>
    </row>
    <row r="660" spans="7:16" x14ac:dyDescent="0.25">
      <c r="G660" s="17"/>
      <c r="H660" s="39">
        <v>6540</v>
      </c>
      <c r="I660" s="40">
        <f t="shared" si="85"/>
        <v>0.74657534246575341</v>
      </c>
      <c r="J660" s="39">
        <f t="shared" si="86"/>
        <v>6540</v>
      </c>
      <c r="K660" s="40">
        <f t="shared" si="87"/>
        <v>0.74657534246575341</v>
      </c>
      <c r="L660" s="39">
        <f t="shared" si="84"/>
        <v>9.2824706183037731E-2</v>
      </c>
      <c r="M660" s="39">
        <f t="shared" si="88"/>
        <v>0</v>
      </c>
      <c r="N660" s="39">
        <f t="shared" si="89"/>
        <v>9.2824706183037731E-2</v>
      </c>
      <c r="O660" s="39">
        <f t="shared" si="90"/>
        <v>0</v>
      </c>
      <c r="P660" s="39">
        <f t="shared" si="91"/>
        <v>9.2824706183037731E-2</v>
      </c>
    </row>
    <row r="661" spans="7:16" x14ac:dyDescent="0.25">
      <c r="G661" s="17"/>
      <c r="H661" s="39">
        <v>6550</v>
      </c>
      <c r="I661" s="40">
        <f t="shared" si="85"/>
        <v>0.74771689497716898</v>
      </c>
      <c r="J661" s="39">
        <f t="shared" si="86"/>
        <v>6550</v>
      </c>
      <c r="K661" s="40">
        <f t="shared" si="87"/>
        <v>0.74771689497716898</v>
      </c>
      <c r="L661" s="39">
        <f t="shared" si="84"/>
        <v>9.2362568918276433E-2</v>
      </c>
      <c r="M661" s="39">
        <f t="shared" si="88"/>
        <v>0</v>
      </c>
      <c r="N661" s="39">
        <f t="shared" si="89"/>
        <v>9.2362568918276433E-2</v>
      </c>
      <c r="O661" s="39">
        <f t="shared" si="90"/>
        <v>0</v>
      </c>
      <c r="P661" s="39">
        <f t="shared" si="91"/>
        <v>9.2362568918276433E-2</v>
      </c>
    </row>
    <row r="662" spans="7:16" x14ac:dyDescent="0.25">
      <c r="G662" s="17"/>
      <c r="H662" s="39">
        <v>6560</v>
      </c>
      <c r="I662" s="40">
        <f t="shared" si="85"/>
        <v>0.74885844748858443</v>
      </c>
      <c r="J662" s="39">
        <f t="shared" si="86"/>
        <v>6560</v>
      </c>
      <c r="K662" s="40">
        <f t="shared" si="87"/>
        <v>0.74885844748858443</v>
      </c>
      <c r="L662" s="39">
        <f t="shared" si="84"/>
        <v>9.1900901783183775E-2</v>
      </c>
      <c r="M662" s="39">
        <f t="shared" si="88"/>
        <v>0</v>
      </c>
      <c r="N662" s="39">
        <f t="shared" si="89"/>
        <v>9.1900901783183775E-2</v>
      </c>
      <c r="O662" s="39">
        <f t="shared" si="90"/>
        <v>0</v>
      </c>
      <c r="P662" s="39">
        <f t="shared" si="91"/>
        <v>9.1900901783183775E-2</v>
      </c>
    </row>
    <row r="663" spans="7:16" x14ac:dyDescent="0.25">
      <c r="G663" s="17"/>
      <c r="H663" s="39">
        <v>6570</v>
      </c>
      <c r="I663" s="40">
        <f t="shared" si="85"/>
        <v>0.75</v>
      </c>
      <c r="J663" s="39">
        <f t="shared" si="86"/>
        <v>6570</v>
      </c>
      <c r="K663" s="40">
        <f t="shared" si="87"/>
        <v>0.75</v>
      </c>
      <c r="L663" s="39">
        <f t="shared" si="84"/>
        <v>9.1439703583930165E-2</v>
      </c>
      <c r="M663" s="39">
        <f t="shared" si="88"/>
        <v>0</v>
      </c>
      <c r="N663" s="39">
        <f t="shared" si="89"/>
        <v>9.1439703583930165E-2</v>
      </c>
      <c r="O663" s="39">
        <f t="shared" si="90"/>
        <v>0</v>
      </c>
      <c r="P663" s="39">
        <f t="shared" si="91"/>
        <v>9.1439703583930165E-2</v>
      </c>
    </row>
    <row r="664" spans="7:16" x14ac:dyDescent="0.25">
      <c r="G664" s="17"/>
      <c r="H664" s="39">
        <v>6580</v>
      </c>
      <c r="I664" s="40">
        <f t="shared" si="85"/>
        <v>0.75114155251141557</v>
      </c>
      <c r="J664" s="39">
        <f t="shared" si="86"/>
        <v>6580</v>
      </c>
      <c r="K664" s="40">
        <f t="shared" si="87"/>
        <v>0.75114155251141557</v>
      </c>
      <c r="L664" s="39">
        <f t="shared" si="84"/>
        <v>9.0978973131529584E-2</v>
      </c>
      <c r="M664" s="39">
        <f t="shared" si="88"/>
        <v>0</v>
      </c>
      <c r="N664" s="39">
        <f t="shared" si="89"/>
        <v>9.0978973131529584E-2</v>
      </c>
      <c r="O664" s="39">
        <f t="shared" si="90"/>
        <v>0</v>
      </c>
      <c r="P664" s="39">
        <f t="shared" si="91"/>
        <v>9.0978973131529584E-2</v>
      </c>
    </row>
    <row r="665" spans="7:16" x14ac:dyDescent="0.25">
      <c r="G665" s="17"/>
      <c r="H665" s="39">
        <v>6590</v>
      </c>
      <c r="I665" s="40">
        <f t="shared" si="85"/>
        <v>0.75228310502283102</v>
      </c>
      <c r="J665" s="39">
        <f t="shared" si="86"/>
        <v>6590</v>
      </c>
      <c r="K665" s="40">
        <f t="shared" si="87"/>
        <v>0.75228310502283102</v>
      </c>
      <c r="L665" s="39">
        <f t="shared" si="84"/>
        <v>9.0518709241811823E-2</v>
      </c>
      <c r="M665" s="39">
        <f t="shared" si="88"/>
        <v>0</v>
      </c>
      <c r="N665" s="39">
        <f t="shared" si="89"/>
        <v>9.0518709241811823E-2</v>
      </c>
      <c r="O665" s="39">
        <f t="shared" si="90"/>
        <v>0</v>
      </c>
      <c r="P665" s="39">
        <f t="shared" si="91"/>
        <v>9.0518709241811823E-2</v>
      </c>
    </row>
    <row r="666" spans="7:16" x14ac:dyDescent="0.25">
      <c r="G666" s="17"/>
      <c r="H666" s="39">
        <v>6600</v>
      </c>
      <c r="I666" s="40">
        <f t="shared" si="85"/>
        <v>0.75342465753424659</v>
      </c>
      <c r="J666" s="39">
        <f t="shared" si="86"/>
        <v>6600</v>
      </c>
      <c r="K666" s="40">
        <f t="shared" si="87"/>
        <v>0.75342465753424659</v>
      </c>
      <c r="L666" s="39">
        <f t="shared" si="84"/>
        <v>9.0058910735396291E-2</v>
      </c>
      <c r="M666" s="39">
        <f t="shared" si="88"/>
        <v>0</v>
      </c>
      <c r="N666" s="39">
        <f t="shared" si="89"/>
        <v>9.0058910735396291E-2</v>
      </c>
      <c r="O666" s="39">
        <f t="shared" si="90"/>
        <v>0</v>
      </c>
      <c r="P666" s="39">
        <f t="shared" si="91"/>
        <v>9.0058910735396291E-2</v>
      </c>
    </row>
    <row r="667" spans="7:16" x14ac:dyDescent="0.25">
      <c r="G667" s="17"/>
      <c r="H667" s="39">
        <v>6610</v>
      </c>
      <c r="I667" s="40">
        <f t="shared" si="85"/>
        <v>0.75456621004566216</v>
      </c>
      <c r="J667" s="39">
        <f t="shared" si="86"/>
        <v>6610</v>
      </c>
      <c r="K667" s="40">
        <f t="shared" si="87"/>
        <v>0.75456621004566216</v>
      </c>
      <c r="L667" s="39">
        <f t="shared" si="84"/>
        <v>8.9599576437665029E-2</v>
      </c>
      <c r="M667" s="39">
        <f t="shared" si="88"/>
        <v>0</v>
      </c>
      <c r="N667" s="39">
        <f t="shared" si="89"/>
        <v>8.9599576437665029E-2</v>
      </c>
      <c r="O667" s="39">
        <f t="shared" si="90"/>
        <v>0</v>
      </c>
      <c r="P667" s="39">
        <f t="shared" si="91"/>
        <v>8.9599576437665029E-2</v>
      </c>
    </row>
    <row r="668" spans="7:16" x14ac:dyDescent="0.25">
      <c r="G668" s="17"/>
      <c r="H668" s="39">
        <v>6620</v>
      </c>
      <c r="I668" s="40">
        <f t="shared" si="85"/>
        <v>0.75570776255707761</v>
      </c>
      <c r="J668" s="39">
        <f t="shared" si="86"/>
        <v>6620</v>
      </c>
      <c r="K668" s="40">
        <f t="shared" si="87"/>
        <v>0.75570776255707761</v>
      </c>
      <c r="L668" s="39">
        <f t="shared" si="84"/>
        <v>8.9140705178736623E-2</v>
      </c>
      <c r="M668" s="39">
        <f t="shared" si="88"/>
        <v>0</v>
      </c>
      <c r="N668" s="39">
        <f t="shared" si="89"/>
        <v>8.9140705178736623E-2</v>
      </c>
      <c r="O668" s="39">
        <f t="shared" si="90"/>
        <v>0</v>
      </c>
      <c r="P668" s="39">
        <f t="shared" si="91"/>
        <v>8.9140705178736623E-2</v>
      </c>
    </row>
    <row r="669" spans="7:16" x14ac:dyDescent="0.25">
      <c r="G669" s="17"/>
      <c r="H669" s="39">
        <v>6630</v>
      </c>
      <c r="I669" s="40">
        <f t="shared" si="85"/>
        <v>0.75684931506849318</v>
      </c>
      <c r="J669" s="39">
        <f t="shared" si="86"/>
        <v>6630</v>
      </c>
      <c r="K669" s="40">
        <f t="shared" si="87"/>
        <v>0.75684931506849318</v>
      </c>
      <c r="L669" s="39">
        <f t="shared" si="84"/>
        <v>8.8682295793439447E-2</v>
      </c>
      <c r="M669" s="39">
        <f t="shared" si="88"/>
        <v>0</v>
      </c>
      <c r="N669" s="39">
        <f t="shared" si="89"/>
        <v>8.8682295793439447E-2</v>
      </c>
      <c r="O669" s="39">
        <f t="shared" si="90"/>
        <v>0</v>
      </c>
      <c r="P669" s="39">
        <f t="shared" si="91"/>
        <v>8.8682295793439447E-2</v>
      </c>
    </row>
    <row r="670" spans="7:16" x14ac:dyDescent="0.25">
      <c r="G670" s="17"/>
      <c r="H670" s="39">
        <v>6640</v>
      </c>
      <c r="I670" s="40">
        <f t="shared" si="85"/>
        <v>0.75799086757990863</v>
      </c>
      <c r="J670" s="39">
        <f t="shared" si="86"/>
        <v>6640</v>
      </c>
      <c r="K670" s="40">
        <f t="shared" si="87"/>
        <v>0.75799086757990863</v>
      </c>
      <c r="L670" s="39">
        <f t="shared" si="84"/>
        <v>8.8224347121286351E-2</v>
      </c>
      <c r="M670" s="39">
        <f t="shared" si="88"/>
        <v>0</v>
      </c>
      <c r="N670" s="39">
        <f t="shared" si="89"/>
        <v>8.8224347121286351E-2</v>
      </c>
      <c r="O670" s="39">
        <f t="shared" si="90"/>
        <v>0</v>
      </c>
      <c r="P670" s="39">
        <f t="shared" si="91"/>
        <v>8.8224347121286351E-2</v>
      </c>
    </row>
    <row r="671" spans="7:16" x14ac:dyDescent="0.25">
      <c r="G671" s="17"/>
      <c r="H671" s="39">
        <v>6650</v>
      </c>
      <c r="I671" s="40">
        <f t="shared" si="85"/>
        <v>0.7591324200913242</v>
      </c>
      <c r="J671" s="39">
        <f t="shared" si="86"/>
        <v>6650</v>
      </c>
      <c r="K671" s="40">
        <f t="shared" si="87"/>
        <v>0.7591324200913242</v>
      </c>
      <c r="L671" s="39">
        <f t="shared" si="84"/>
        <v>8.7766858006448234E-2</v>
      </c>
      <c r="M671" s="39">
        <f t="shared" si="88"/>
        <v>0</v>
      </c>
      <c r="N671" s="39">
        <f t="shared" si="89"/>
        <v>8.7766858006448234E-2</v>
      </c>
      <c r="O671" s="39">
        <f t="shared" si="90"/>
        <v>0</v>
      </c>
      <c r="P671" s="39">
        <f t="shared" si="91"/>
        <v>8.7766858006448234E-2</v>
      </c>
    </row>
    <row r="672" spans="7:16" x14ac:dyDescent="0.25">
      <c r="G672" s="17"/>
      <c r="H672" s="39">
        <v>6660</v>
      </c>
      <c r="I672" s="40">
        <f t="shared" si="85"/>
        <v>0.76027397260273977</v>
      </c>
      <c r="J672" s="39">
        <f t="shared" si="86"/>
        <v>6660</v>
      </c>
      <c r="K672" s="40">
        <f t="shared" si="87"/>
        <v>0.76027397260273977</v>
      </c>
      <c r="L672" s="39">
        <f t="shared" si="84"/>
        <v>8.7309827297728626E-2</v>
      </c>
      <c r="M672" s="39">
        <f t="shared" si="88"/>
        <v>0</v>
      </c>
      <c r="N672" s="39">
        <f t="shared" si="89"/>
        <v>8.7309827297728626E-2</v>
      </c>
      <c r="O672" s="39">
        <f t="shared" si="90"/>
        <v>0</v>
      </c>
      <c r="P672" s="39">
        <f t="shared" si="91"/>
        <v>8.7309827297728626E-2</v>
      </c>
    </row>
    <row r="673" spans="7:16" x14ac:dyDescent="0.25">
      <c r="G673" s="17"/>
      <c r="H673" s="39">
        <v>6670</v>
      </c>
      <c r="I673" s="40">
        <f t="shared" si="85"/>
        <v>0.76141552511415522</v>
      </c>
      <c r="J673" s="39">
        <f t="shared" si="86"/>
        <v>6670</v>
      </c>
      <c r="K673" s="40">
        <f t="shared" si="87"/>
        <v>0.76141552511415522</v>
      </c>
      <c r="L673" s="39">
        <f t="shared" si="84"/>
        <v>8.685325384853837E-2</v>
      </c>
      <c r="M673" s="39">
        <f t="shared" si="88"/>
        <v>0</v>
      </c>
      <c r="N673" s="39">
        <f t="shared" si="89"/>
        <v>8.685325384853837E-2</v>
      </c>
      <c r="O673" s="39">
        <f t="shared" si="90"/>
        <v>0</v>
      </c>
      <c r="P673" s="39">
        <f t="shared" si="91"/>
        <v>8.685325384853837E-2</v>
      </c>
    </row>
    <row r="674" spans="7:16" x14ac:dyDescent="0.25">
      <c r="G674" s="17"/>
      <c r="H674" s="39">
        <v>6680</v>
      </c>
      <c r="I674" s="40">
        <f t="shared" si="85"/>
        <v>0.76255707762557079</v>
      </c>
      <c r="J674" s="39">
        <f t="shared" si="86"/>
        <v>6680</v>
      </c>
      <c r="K674" s="40">
        <f t="shared" si="87"/>
        <v>0.76255707762557079</v>
      </c>
      <c r="L674" s="39">
        <f t="shared" si="84"/>
        <v>8.6397136516869644E-2</v>
      </c>
      <c r="M674" s="39">
        <f t="shared" si="88"/>
        <v>0</v>
      </c>
      <c r="N674" s="39">
        <f t="shared" si="89"/>
        <v>8.6397136516869644E-2</v>
      </c>
      <c r="O674" s="39">
        <f t="shared" si="90"/>
        <v>0</v>
      </c>
      <c r="P674" s="39">
        <f t="shared" si="91"/>
        <v>8.6397136516869644E-2</v>
      </c>
    </row>
    <row r="675" spans="7:16" x14ac:dyDescent="0.25">
      <c r="G675" s="17"/>
      <c r="H675" s="39">
        <v>6690</v>
      </c>
      <c r="I675" s="40">
        <f t="shared" si="85"/>
        <v>0.76369863013698636</v>
      </c>
      <c r="J675" s="39">
        <f t="shared" si="86"/>
        <v>6690</v>
      </c>
      <c r="K675" s="40">
        <f t="shared" si="87"/>
        <v>0.76369863013698636</v>
      </c>
      <c r="L675" s="39">
        <f t="shared" si="84"/>
        <v>8.5941474165271536E-2</v>
      </c>
      <c r="M675" s="39">
        <f t="shared" si="88"/>
        <v>0</v>
      </c>
      <c r="N675" s="39">
        <f t="shared" si="89"/>
        <v>8.5941474165271536E-2</v>
      </c>
      <c r="O675" s="39">
        <f t="shared" si="90"/>
        <v>0</v>
      </c>
      <c r="P675" s="39">
        <f t="shared" si="91"/>
        <v>8.5941474165271536E-2</v>
      </c>
    </row>
    <row r="676" spans="7:16" x14ac:dyDescent="0.25">
      <c r="G676" s="17"/>
      <c r="H676" s="39">
        <v>6700</v>
      </c>
      <c r="I676" s="40">
        <f t="shared" si="85"/>
        <v>0.76484018264840181</v>
      </c>
      <c r="J676" s="39">
        <f t="shared" si="86"/>
        <v>6700</v>
      </c>
      <c r="K676" s="40">
        <f t="shared" si="87"/>
        <v>0.76484018264840181</v>
      </c>
      <c r="L676" s="39">
        <f t="shared" si="84"/>
        <v>8.5486265660824956E-2</v>
      </c>
      <c r="M676" s="39">
        <f t="shared" si="88"/>
        <v>0</v>
      </c>
      <c r="N676" s="39">
        <f t="shared" si="89"/>
        <v>8.5486265660824956E-2</v>
      </c>
      <c r="O676" s="39">
        <f t="shared" si="90"/>
        <v>0</v>
      </c>
      <c r="P676" s="39">
        <f t="shared" si="91"/>
        <v>8.5486265660824956E-2</v>
      </c>
    </row>
    <row r="677" spans="7:16" x14ac:dyDescent="0.25">
      <c r="G677" s="17"/>
      <c r="H677" s="39">
        <v>6710</v>
      </c>
      <c r="I677" s="40">
        <f t="shared" si="85"/>
        <v>0.76598173515981738</v>
      </c>
      <c r="J677" s="39">
        <f t="shared" si="86"/>
        <v>6710</v>
      </c>
      <c r="K677" s="40">
        <f t="shared" si="87"/>
        <v>0.76598173515981738</v>
      </c>
      <c r="L677" s="39">
        <f t="shared" si="84"/>
        <v>8.5031509875117428E-2</v>
      </c>
      <c r="M677" s="39">
        <f t="shared" si="88"/>
        <v>0</v>
      </c>
      <c r="N677" s="39">
        <f t="shared" si="89"/>
        <v>8.5031509875117428E-2</v>
      </c>
      <c r="O677" s="39">
        <f t="shared" si="90"/>
        <v>0</v>
      </c>
      <c r="P677" s="39">
        <f t="shared" si="91"/>
        <v>8.5031509875117428E-2</v>
      </c>
    </row>
    <row r="678" spans="7:16" x14ac:dyDescent="0.25">
      <c r="G678" s="17"/>
      <c r="H678" s="39">
        <v>6720</v>
      </c>
      <c r="I678" s="40">
        <f t="shared" si="85"/>
        <v>0.76712328767123283</v>
      </c>
      <c r="J678" s="39">
        <f t="shared" si="86"/>
        <v>6720</v>
      </c>
      <c r="K678" s="40">
        <f t="shared" si="87"/>
        <v>0.76712328767123283</v>
      </c>
      <c r="L678" s="39">
        <f t="shared" si="84"/>
        <v>8.4577205684219003E-2</v>
      </c>
      <c r="M678" s="39">
        <f t="shared" si="88"/>
        <v>0</v>
      </c>
      <c r="N678" s="39">
        <f t="shared" si="89"/>
        <v>8.4577205684219003E-2</v>
      </c>
      <c r="O678" s="39">
        <f t="shared" si="90"/>
        <v>0</v>
      </c>
      <c r="P678" s="39">
        <f t="shared" si="91"/>
        <v>8.4577205684219003E-2</v>
      </c>
    </row>
    <row r="679" spans="7:16" x14ac:dyDescent="0.25">
      <c r="G679" s="17"/>
      <c r="H679" s="39">
        <v>6730</v>
      </c>
      <c r="I679" s="40">
        <f t="shared" si="85"/>
        <v>0.7682648401826484</v>
      </c>
      <c r="J679" s="39">
        <f t="shared" si="86"/>
        <v>6730</v>
      </c>
      <c r="K679" s="40">
        <f t="shared" si="87"/>
        <v>0.7682648401826484</v>
      </c>
      <c r="L679" s="39">
        <f t="shared" si="84"/>
        <v>8.4123351968657167E-2</v>
      </c>
      <c r="M679" s="39">
        <f t="shared" si="88"/>
        <v>0</v>
      </c>
      <c r="N679" s="39">
        <f t="shared" si="89"/>
        <v>8.4123351968657167E-2</v>
      </c>
      <c r="O679" s="39">
        <f t="shared" si="90"/>
        <v>0</v>
      </c>
      <c r="P679" s="39">
        <f t="shared" si="91"/>
        <v>8.4123351968657167E-2</v>
      </c>
    </row>
    <row r="680" spans="7:16" x14ac:dyDescent="0.25">
      <c r="G680" s="17"/>
      <c r="H680" s="39">
        <v>6740</v>
      </c>
      <c r="I680" s="40">
        <f t="shared" si="85"/>
        <v>0.76940639269406397</v>
      </c>
      <c r="J680" s="39">
        <f t="shared" si="86"/>
        <v>6740</v>
      </c>
      <c r="K680" s="40">
        <f t="shared" si="87"/>
        <v>0.76940639269406397</v>
      </c>
      <c r="L680" s="39">
        <f t="shared" si="84"/>
        <v>8.3669947613393414E-2</v>
      </c>
      <c r="M680" s="39">
        <f t="shared" si="88"/>
        <v>0</v>
      </c>
      <c r="N680" s="39">
        <f t="shared" si="89"/>
        <v>8.3669947613393414E-2</v>
      </c>
      <c r="O680" s="39">
        <f t="shared" si="90"/>
        <v>0</v>
      </c>
      <c r="P680" s="39">
        <f t="shared" si="91"/>
        <v>8.3669947613393414E-2</v>
      </c>
    </row>
    <row r="681" spans="7:16" x14ac:dyDescent="0.25">
      <c r="G681" s="17"/>
      <c r="H681" s="39">
        <v>6750</v>
      </c>
      <c r="I681" s="40">
        <f t="shared" si="85"/>
        <v>0.77054794520547942</v>
      </c>
      <c r="J681" s="39">
        <f t="shared" si="86"/>
        <v>6750</v>
      </c>
      <c r="K681" s="40">
        <f t="shared" si="87"/>
        <v>0.77054794520547942</v>
      </c>
      <c r="L681" s="39">
        <f t="shared" si="84"/>
        <v>8.3216991507798488E-2</v>
      </c>
      <c r="M681" s="39">
        <f t="shared" si="88"/>
        <v>0</v>
      </c>
      <c r="N681" s="39">
        <f t="shared" si="89"/>
        <v>8.3216991507798488E-2</v>
      </c>
      <c r="O681" s="39">
        <f t="shared" si="90"/>
        <v>0</v>
      </c>
      <c r="P681" s="39">
        <f t="shared" si="91"/>
        <v>8.3216991507798488E-2</v>
      </c>
    </row>
    <row r="682" spans="7:16" x14ac:dyDescent="0.25">
      <c r="G682" s="17"/>
      <c r="H682" s="39">
        <v>6760</v>
      </c>
      <c r="I682" s="40">
        <f t="shared" si="85"/>
        <v>0.77168949771689499</v>
      </c>
      <c r="J682" s="39">
        <f t="shared" si="86"/>
        <v>6760</v>
      </c>
      <c r="K682" s="40">
        <f t="shared" si="87"/>
        <v>0.77168949771689499</v>
      </c>
      <c r="L682" s="39">
        <f t="shared" si="84"/>
        <v>8.2764482545628626E-2</v>
      </c>
      <c r="M682" s="39">
        <f t="shared" si="88"/>
        <v>0</v>
      </c>
      <c r="N682" s="39">
        <f t="shared" si="89"/>
        <v>8.2764482545628626E-2</v>
      </c>
      <c r="O682" s="39">
        <f t="shared" si="90"/>
        <v>0</v>
      </c>
      <c r="P682" s="39">
        <f t="shared" si="91"/>
        <v>8.2764482545628626E-2</v>
      </c>
    </row>
    <row r="683" spans="7:16" x14ac:dyDescent="0.25">
      <c r="G683" s="17"/>
      <c r="H683" s="39">
        <v>6770</v>
      </c>
      <c r="I683" s="40">
        <f t="shared" si="85"/>
        <v>0.77283105022831056</v>
      </c>
      <c r="J683" s="39">
        <f t="shared" si="86"/>
        <v>6770</v>
      </c>
      <c r="K683" s="40">
        <f t="shared" si="87"/>
        <v>0.77283105022831056</v>
      </c>
      <c r="L683" s="39">
        <f t="shared" si="84"/>
        <v>8.2312419625001909E-2</v>
      </c>
      <c r="M683" s="39">
        <f t="shared" si="88"/>
        <v>0</v>
      </c>
      <c r="N683" s="39">
        <f t="shared" si="89"/>
        <v>8.2312419625001909E-2</v>
      </c>
      <c r="O683" s="39">
        <f t="shared" si="90"/>
        <v>0</v>
      </c>
      <c r="P683" s="39">
        <f t="shared" si="91"/>
        <v>8.2312419625001909E-2</v>
      </c>
    </row>
    <row r="684" spans="7:16" x14ac:dyDescent="0.25">
      <c r="G684" s="17"/>
      <c r="H684" s="39">
        <v>6780</v>
      </c>
      <c r="I684" s="40">
        <f t="shared" si="85"/>
        <v>0.77397260273972601</v>
      </c>
      <c r="J684" s="39">
        <f t="shared" si="86"/>
        <v>6780</v>
      </c>
      <c r="K684" s="40">
        <f t="shared" si="87"/>
        <v>0.77397260273972601</v>
      </c>
      <c r="L684" s="39">
        <f t="shared" si="84"/>
        <v>8.1860801648374282E-2</v>
      </c>
      <c r="M684" s="39">
        <f t="shared" si="88"/>
        <v>0</v>
      </c>
      <c r="N684" s="39">
        <f t="shared" si="89"/>
        <v>8.1860801648374282E-2</v>
      </c>
      <c r="O684" s="39">
        <f t="shared" si="90"/>
        <v>0</v>
      </c>
      <c r="P684" s="39">
        <f t="shared" si="91"/>
        <v>8.1860801648374282E-2</v>
      </c>
    </row>
    <row r="685" spans="7:16" x14ac:dyDescent="0.25">
      <c r="G685" s="17"/>
      <c r="H685" s="39">
        <v>6790</v>
      </c>
      <c r="I685" s="40">
        <f t="shared" si="85"/>
        <v>0.77511415525114158</v>
      </c>
      <c r="J685" s="39">
        <f t="shared" si="86"/>
        <v>6790</v>
      </c>
      <c r="K685" s="40">
        <f t="shared" si="87"/>
        <v>0.77511415525114158</v>
      </c>
      <c r="L685" s="39">
        <f t="shared" si="84"/>
        <v>8.1409627522516792E-2</v>
      </c>
      <c r="M685" s="39">
        <f t="shared" si="88"/>
        <v>0</v>
      </c>
      <c r="N685" s="39">
        <f t="shared" si="89"/>
        <v>8.1409627522516792E-2</v>
      </c>
      <c r="O685" s="39">
        <f t="shared" si="90"/>
        <v>0</v>
      </c>
      <c r="P685" s="39">
        <f t="shared" si="91"/>
        <v>8.1409627522516792E-2</v>
      </c>
    </row>
    <row r="686" spans="7:16" x14ac:dyDescent="0.25">
      <c r="G686" s="17"/>
      <c r="H686" s="39">
        <v>6800</v>
      </c>
      <c r="I686" s="40">
        <f t="shared" si="85"/>
        <v>0.77625570776255703</v>
      </c>
      <c r="J686" s="39">
        <f t="shared" si="86"/>
        <v>6800</v>
      </c>
      <c r="K686" s="40">
        <f t="shared" si="87"/>
        <v>0.77625570776255703</v>
      </c>
      <c r="L686" s="39">
        <f t="shared" si="84"/>
        <v>8.0958896158491389E-2</v>
      </c>
      <c r="M686" s="39">
        <f t="shared" si="88"/>
        <v>0</v>
      </c>
      <c r="N686" s="39">
        <f t="shared" si="89"/>
        <v>8.0958896158491389E-2</v>
      </c>
      <c r="O686" s="39">
        <f t="shared" si="90"/>
        <v>0</v>
      </c>
      <c r="P686" s="39">
        <f t="shared" si="91"/>
        <v>8.0958896158491389E-2</v>
      </c>
    </row>
    <row r="687" spans="7:16" x14ac:dyDescent="0.25">
      <c r="G687" s="17"/>
      <c r="H687" s="39">
        <v>6810</v>
      </c>
      <c r="I687" s="40">
        <f t="shared" si="85"/>
        <v>0.7773972602739726</v>
      </c>
      <c r="J687" s="39">
        <f t="shared" si="86"/>
        <v>6810</v>
      </c>
      <c r="K687" s="40">
        <f t="shared" si="87"/>
        <v>0.7773972602739726</v>
      </c>
      <c r="L687" s="39">
        <f t="shared" si="84"/>
        <v>8.0508606471628608E-2</v>
      </c>
      <c r="M687" s="39">
        <f t="shared" si="88"/>
        <v>0</v>
      </c>
      <c r="N687" s="39">
        <f t="shared" si="89"/>
        <v>8.0508606471628608E-2</v>
      </c>
      <c r="O687" s="39">
        <f t="shared" si="90"/>
        <v>0</v>
      </c>
      <c r="P687" s="39">
        <f t="shared" si="91"/>
        <v>8.0508606471628608E-2</v>
      </c>
    </row>
    <row r="688" spans="7:16" x14ac:dyDescent="0.25">
      <c r="G688" s="17"/>
      <c r="H688" s="39">
        <v>6820</v>
      </c>
      <c r="I688" s="40">
        <f t="shared" si="85"/>
        <v>0.77853881278538817</v>
      </c>
      <c r="J688" s="39">
        <f t="shared" si="86"/>
        <v>6820</v>
      </c>
      <c r="K688" s="40">
        <f t="shared" si="87"/>
        <v>0.77853881278538817</v>
      </c>
      <c r="L688" s="39">
        <f t="shared" si="84"/>
        <v>8.0058757381504142E-2</v>
      </c>
      <c r="M688" s="39">
        <f t="shared" si="88"/>
        <v>0</v>
      </c>
      <c r="N688" s="39">
        <f t="shared" si="89"/>
        <v>8.0058757381504142E-2</v>
      </c>
      <c r="O688" s="39">
        <f t="shared" si="90"/>
        <v>0</v>
      </c>
      <c r="P688" s="39">
        <f t="shared" si="91"/>
        <v>8.0058757381504142E-2</v>
      </c>
    </row>
    <row r="689" spans="7:16" x14ac:dyDescent="0.25">
      <c r="G689" s="17"/>
      <c r="H689" s="39">
        <v>6830</v>
      </c>
      <c r="I689" s="40">
        <f t="shared" si="85"/>
        <v>0.77968036529680362</v>
      </c>
      <c r="J689" s="39">
        <f t="shared" si="86"/>
        <v>6830</v>
      </c>
      <c r="K689" s="40">
        <f t="shared" si="87"/>
        <v>0.77968036529680362</v>
      </c>
      <c r="L689" s="39">
        <f t="shared" si="84"/>
        <v>7.9609347811916309E-2</v>
      </c>
      <c r="M689" s="39">
        <f t="shared" si="88"/>
        <v>0</v>
      </c>
      <c r="N689" s="39">
        <f t="shared" si="89"/>
        <v>7.9609347811916309E-2</v>
      </c>
      <c r="O689" s="39">
        <f t="shared" si="90"/>
        <v>0</v>
      </c>
      <c r="P689" s="39">
        <f t="shared" si="91"/>
        <v>7.9609347811916309E-2</v>
      </c>
    </row>
    <row r="690" spans="7:16" x14ac:dyDescent="0.25">
      <c r="G690" s="17"/>
      <c r="H690" s="39">
        <v>6840</v>
      </c>
      <c r="I690" s="40">
        <f t="shared" si="85"/>
        <v>0.78082191780821919</v>
      </c>
      <c r="J690" s="39">
        <f t="shared" si="86"/>
        <v>6840</v>
      </c>
      <c r="K690" s="40">
        <f t="shared" si="87"/>
        <v>0.78082191780821919</v>
      </c>
      <c r="L690" s="39">
        <f t="shared" si="84"/>
        <v>7.9160376690862955E-2</v>
      </c>
      <c r="M690" s="39">
        <f t="shared" si="88"/>
        <v>0</v>
      </c>
      <c r="N690" s="39">
        <f t="shared" si="89"/>
        <v>7.9160376690862955E-2</v>
      </c>
      <c r="O690" s="39">
        <f t="shared" si="90"/>
        <v>0</v>
      </c>
      <c r="P690" s="39">
        <f t="shared" si="91"/>
        <v>7.9160376690862955E-2</v>
      </c>
    </row>
    <row r="691" spans="7:16" x14ac:dyDescent="0.25">
      <c r="G691" s="17"/>
      <c r="H691" s="39">
        <v>6850</v>
      </c>
      <c r="I691" s="40">
        <f t="shared" si="85"/>
        <v>0.78196347031963476</v>
      </c>
      <c r="J691" s="39">
        <f t="shared" si="86"/>
        <v>6850</v>
      </c>
      <c r="K691" s="40">
        <f t="shared" si="87"/>
        <v>0.78196347031963476</v>
      </c>
      <c r="L691" s="39">
        <f t="shared" si="84"/>
        <v>7.8711842950519473E-2</v>
      </c>
      <c r="M691" s="39">
        <f t="shared" si="88"/>
        <v>0</v>
      </c>
      <c r="N691" s="39">
        <f t="shared" si="89"/>
        <v>7.8711842950519473E-2</v>
      </c>
      <c r="O691" s="39">
        <f t="shared" si="90"/>
        <v>0</v>
      </c>
      <c r="P691" s="39">
        <f t="shared" si="91"/>
        <v>7.8711842950519473E-2</v>
      </c>
    </row>
    <row r="692" spans="7:16" x14ac:dyDescent="0.25">
      <c r="G692" s="17"/>
      <c r="H692" s="39">
        <v>6860</v>
      </c>
      <c r="I692" s="40">
        <f t="shared" si="85"/>
        <v>0.78310502283105021</v>
      </c>
      <c r="J692" s="39">
        <f t="shared" si="86"/>
        <v>6860</v>
      </c>
      <c r="K692" s="40">
        <f t="shared" si="87"/>
        <v>0.78310502283105021</v>
      </c>
      <c r="L692" s="39">
        <f t="shared" si="84"/>
        <v>7.8263745527216155E-2</v>
      </c>
      <c r="M692" s="39">
        <f t="shared" si="88"/>
        <v>0</v>
      </c>
      <c r="N692" s="39">
        <f t="shared" si="89"/>
        <v>7.8263745527216155E-2</v>
      </c>
      <c r="O692" s="39">
        <f t="shared" si="90"/>
        <v>0</v>
      </c>
      <c r="P692" s="39">
        <f t="shared" si="91"/>
        <v>7.8263745527216155E-2</v>
      </c>
    </row>
    <row r="693" spans="7:16" x14ac:dyDescent="0.25">
      <c r="G693" s="17"/>
      <c r="H693" s="39">
        <v>6870</v>
      </c>
      <c r="I693" s="40">
        <f t="shared" si="85"/>
        <v>0.78424657534246578</v>
      </c>
      <c r="J693" s="39">
        <f t="shared" si="86"/>
        <v>6870</v>
      </c>
      <c r="K693" s="40">
        <f t="shared" si="87"/>
        <v>0.78424657534246578</v>
      </c>
      <c r="L693" s="39">
        <f t="shared" si="84"/>
        <v>7.7816083361415989E-2</v>
      </c>
      <c r="M693" s="39">
        <f t="shared" si="88"/>
        <v>0</v>
      </c>
      <c r="N693" s="39">
        <f t="shared" si="89"/>
        <v>7.7816083361415989E-2</v>
      </c>
      <c r="O693" s="39">
        <f t="shared" si="90"/>
        <v>0</v>
      </c>
      <c r="P693" s="39">
        <f t="shared" si="91"/>
        <v>7.7816083361415989E-2</v>
      </c>
    </row>
    <row r="694" spans="7:16" x14ac:dyDescent="0.25">
      <c r="G694" s="17"/>
      <c r="H694" s="39">
        <v>6880</v>
      </c>
      <c r="I694" s="40">
        <f t="shared" si="85"/>
        <v>0.78538812785388123</v>
      </c>
      <c r="J694" s="39">
        <f t="shared" si="86"/>
        <v>6880</v>
      </c>
      <c r="K694" s="40">
        <f t="shared" si="87"/>
        <v>0.78538812785388123</v>
      </c>
      <c r="L694" s="39">
        <f t="shared" si="84"/>
        <v>7.7368855397692893E-2</v>
      </c>
      <c r="M694" s="39">
        <f t="shared" si="88"/>
        <v>0</v>
      </c>
      <c r="N694" s="39">
        <f t="shared" si="89"/>
        <v>7.7368855397692893E-2</v>
      </c>
      <c r="O694" s="39">
        <f t="shared" si="90"/>
        <v>0</v>
      </c>
      <c r="P694" s="39">
        <f t="shared" si="91"/>
        <v>7.7368855397692893E-2</v>
      </c>
    </row>
    <row r="695" spans="7:16" x14ac:dyDescent="0.25">
      <c r="G695" s="17"/>
      <c r="H695" s="39">
        <v>6890</v>
      </c>
      <c r="I695" s="40">
        <f t="shared" si="85"/>
        <v>0.7865296803652968</v>
      </c>
      <c r="J695" s="39">
        <f t="shared" si="86"/>
        <v>6890</v>
      </c>
      <c r="K695" s="40">
        <f t="shared" si="87"/>
        <v>0.7865296803652968</v>
      </c>
      <c r="L695" s="39">
        <f t="shared" si="84"/>
        <v>7.6922060584709295E-2</v>
      </c>
      <c r="M695" s="39">
        <f t="shared" si="88"/>
        <v>0</v>
      </c>
      <c r="N695" s="39">
        <f t="shared" si="89"/>
        <v>7.6922060584709295E-2</v>
      </c>
      <c r="O695" s="39">
        <f t="shared" si="90"/>
        <v>0</v>
      </c>
      <c r="P695" s="39">
        <f t="shared" si="91"/>
        <v>7.6922060584709295E-2</v>
      </c>
    </row>
    <row r="696" spans="7:16" x14ac:dyDescent="0.25">
      <c r="G696" s="17"/>
      <c r="H696" s="39">
        <v>6900</v>
      </c>
      <c r="I696" s="40">
        <f t="shared" si="85"/>
        <v>0.78767123287671237</v>
      </c>
      <c r="J696" s="39">
        <f t="shared" si="86"/>
        <v>6900</v>
      </c>
      <c r="K696" s="40">
        <f t="shared" si="87"/>
        <v>0.78767123287671237</v>
      </c>
      <c r="L696" s="39">
        <f t="shared" si="84"/>
        <v>7.6475697875194926E-2</v>
      </c>
      <c r="M696" s="39">
        <f t="shared" si="88"/>
        <v>0</v>
      </c>
      <c r="N696" s="39">
        <f t="shared" si="89"/>
        <v>7.6475697875194926E-2</v>
      </c>
      <c r="O696" s="39">
        <f t="shared" si="90"/>
        <v>0</v>
      </c>
      <c r="P696" s="39">
        <f t="shared" si="91"/>
        <v>7.6475697875194926E-2</v>
      </c>
    </row>
    <row r="697" spans="7:16" x14ac:dyDescent="0.25">
      <c r="G697" s="17"/>
      <c r="H697" s="39">
        <v>6910</v>
      </c>
      <c r="I697" s="40">
        <f t="shared" si="85"/>
        <v>0.78881278538812782</v>
      </c>
      <c r="J697" s="39">
        <f t="shared" si="86"/>
        <v>6910</v>
      </c>
      <c r="K697" s="40">
        <f t="shared" si="87"/>
        <v>0.78881278538812782</v>
      </c>
      <c r="L697" s="39">
        <f t="shared" si="84"/>
        <v>7.6029766225924944E-2</v>
      </c>
      <c r="M697" s="39">
        <f t="shared" si="88"/>
        <v>0</v>
      </c>
      <c r="N697" s="39">
        <f t="shared" si="89"/>
        <v>7.6029766225924944E-2</v>
      </c>
      <c r="O697" s="39">
        <f t="shared" si="90"/>
        <v>0</v>
      </c>
      <c r="P697" s="39">
        <f t="shared" si="91"/>
        <v>7.6029766225924944E-2</v>
      </c>
    </row>
    <row r="698" spans="7:16" x14ac:dyDescent="0.25">
      <c r="G698" s="17"/>
      <c r="H698" s="39">
        <v>6920</v>
      </c>
      <c r="I698" s="40">
        <f t="shared" si="85"/>
        <v>0.78995433789954339</v>
      </c>
      <c r="J698" s="39">
        <f t="shared" si="86"/>
        <v>6920</v>
      </c>
      <c r="K698" s="40">
        <f t="shared" si="87"/>
        <v>0.78995433789954339</v>
      </c>
      <c r="L698" s="39">
        <f t="shared" si="84"/>
        <v>7.5584264597698514E-2</v>
      </c>
      <c r="M698" s="39">
        <f t="shared" si="88"/>
        <v>0</v>
      </c>
      <c r="N698" s="39">
        <f t="shared" si="89"/>
        <v>7.5584264597698514E-2</v>
      </c>
      <c r="O698" s="39">
        <f t="shared" si="90"/>
        <v>0</v>
      </c>
      <c r="P698" s="39">
        <f t="shared" si="91"/>
        <v>7.5584264597698514E-2</v>
      </c>
    </row>
    <row r="699" spans="7:16" x14ac:dyDescent="0.25">
      <c r="G699" s="17"/>
      <c r="H699" s="39">
        <v>6930</v>
      </c>
      <c r="I699" s="40">
        <f t="shared" si="85"/>
        <v>0.79109589041095896</v>
      </c>
      <c r="J699" s="39">
        <f t="shared" si="86"/>
        <v>6930</v>
      </c>
      <c r="K699" s="40">
        <f t="shared" si="87"/>
        <v>0.79109589041095896</v>
      </c>
      <c r="L699" s="39">
        <f t="shared" si="84"/>
        <v>7.5139191955317486E-2</v>
      </c>
      <c r="M699" s="39">
        <f t="shared" si="88"/>
        <v>0</v>
      </c>
      <c r="N699" s="39">
        <f t="shared" si="89"/>
        <v>7.5139191955317486E-2</v>
      </c>
      <c r="O699" s="39">
        <f t="shared" si="90"/>
        <v>0</v>
      </c>
      <c r="P699" s="39">
        <f t="shared" si="91"/>
        <v>7.5139191955317486E-2</v>
      </c>
    </row>
    <row r="700" spans="7:16" x14ac:dyDescent="0.25">
      <c r="G700" s="17"/>
      <c r="H700" s="39">
        <v>6940</v>
      </c>
      <c r="I700" s="40">
        <f t="shared" si="85"/>
        <v>0.79223744292237441</v>
      </c>
      <c r="J700" s="39">
        <f t="shared" si="86"/>
        <v>6940</v>
      </c>
      <c r="K700" s="40">
        <f t="shared" si="87"/>
        <v>0.79223744292237441</v>
      </c>
      <c r="L700" s="39">
        <f t="shared" si="84"/>
        <v>7.4694547267565192E-2</v>
      </c>
      <c r="M700" s="39">
        <f t="shared" si="88"/>
        <v>0</v>
      </c>
      <c r="N700" s="39">
        <f t="shared" si="89"/>
        <v>7.4694547267565192E-2</v>
      </c>
      <c r="O700" s="39">
        <f t="shared" si="90"/>
        <v>0</v>
      </c>
      <c r="P700" s="39">
        <f t="shared" si="91"/>
        <v>7.4694547267565192E-2</v>
      </c>
    </row>
    <row r="701" spans="7:16" x14ac:dyDescent="0.25">
      <c r="G701" s="17"/>
      <c r="H701" s="39">
        <v>6950</v>
      </c>
      <c r="I701" s="40">
        <f t="shared" si="85"/>
        <v>0.79337899543378998</v>
      </c>
      <c r="J701" s="39">
        <f t="shared" si="86"/>
        <v>6950</v>
      </c>
      <c r="K701" s="40">
        <f t="shared" si="87"/>
        <v>0.79337899543378998</v>
      </c>
      <c r="L701" s="39">
        <f t="shared" si="84"/>
        <v>7.4250329507185575E-2</v>
      </c>
      <c r="M701" s="39">
        <f t="shared" si="88"/>
        <v>0</v>
      </c>
      <c r="N701" s="39">
        <f t="shared" si="89"/>
        <v>7.4250329507185575E-2</v>
      </c>
      <c r="O701" s="39">
        <f t="shared" si="90"/>
        <v>0</v>
      </c>
      <c r="P701" s="39">
        <f t="shared" si="91"/>
        <v>7.4250329507185575E-2</v>
      </c>
    </row>
    <row r="702" spans="7:16" x14ac:dyDescent="0.25">
      <c r="G702" s="17"/>
      <c r="H702" s="39">
        <v>6960</v>
      </c>
      <c r="I702" s="40">
        <f t="shared" si="85"/>
        <v>0.79452054794520544</v>
      </c>
      <c r="J702" s="39">
        <f t="shared" si="86"/>
        <v>6960</v>
      </c>
      <c r="K702" s="40">
        <f t="shared" si="87"/>
        <v>0.79452054794520544</v>
      </c>
      <c r="L702" s="39">
        <f t="shared" si="84"/>
        <v>7.3806537650862092E-2</v>
      </c>
      <c r="M702" s="39">
        <f t="shared" si="88"/>
        <v>0</v>
      </c>
      <c r="N702" s="39">
        <f t="shared" si="89"/>
        <v>7.3806537650862092E-2</v>
      </c>
      <c r="O702" s="39">
        <f t="shared" si="90"/>
        <v>0</v>
      </c>
      <c r="P702" s="39">
        <f t="shared" si="91"/>
        <v>7.3806537650862092E-2</v>
      </c>
    </row>
    <row r="703" spans="7:16" x14ac:dyDescent="0.25">
      <c r="G703" s="17"/>
      <c r="H703" s="39">
        <v>6970</v>
      </c>
      <c r="I703" s="40">
        <f t="shared" si="85"/>
        <v>0.795662100456621</v>
      </c>
      <c r="J703" s="39">
        <f t="shared" si="86"/>
        <v>6970</v>
      </c>
      <c r="K703" s="40">
        <f t="shared" si="87"/>
        <v>0.795662100456621</v>
      </c>
      <c r="L703" s="39">
        <f t="shared" si="84"/>
        <v>7.3363170679197287E-2</v>
      </c>
      <c r="M703" s="39">
        <f t="shared" si="88"/>
        <v>0</v>
      </c>
      <c r="N703" s="39">
        <f t="shared" si="89"/>
        <v>7.3363170679197287E-2</v>
      </c>
      <c r="O703" s="39">
        <f t="shared" si="90"/>
        <v>0</v>
      </c>
      <c r="P703" s="39">
        <f t="shared" si="91"/>
        <v>7.3363170679197287E-2</v>
      </c>
    </row>
    <row r="704" spans="7:16" x14ac:dyDescent="0.25">
      <c r="G704" s="17"/>
      <c r="H704" s="39">
        <v>6980</v>
      </c>
      <c r="I704" s="40">
        <f t="shared" si="85"/>
        <v>0.79680365296803657</v>
      </c>
      <c r="J704" s="39">
        <f t="shared" si="86"/>
        <v>6980</v>
      </c>
      <c r="K704" s="40">
        <f t="shared" si="87"/>
        <v>0.79680365296803657</v>
      </c>
      <c r="L704" s="39">
        <f t="shared" si="84"/>
        <v>7.2920227576691699E-2</v>
      </c>
      <c r="M704" s="39">
        <f t="shared" si="88"/>
        <v>0</v>
      </c>
      <c r="N704" s="39">
        <f t="shared" si="89"/>
        <v>7.2920227576691699E-2</v>
      </c>
      <c r="O704" s="39">
        <f t="shared" si="90"/>
        <v>0</v>
      </c>
      <c r="P704" s="39">
        <f t="shared" si="91"/>
        <v>7.2920227576691699E-2</v>
      </c>
    </row>
    <row r="705" spans="7:16" x14ac:dyDescent="0.25">
      <c r="G705" s="17"/>
      <c r="H705" s="39">
        <v>6990</v>
      </c>
      <c r="I705" s="40">
        <f t="shared" si="85"/>
        <v>0.79794520547945202</v>
      </c>
      <c r="J705" s="39">
        <f t="shared" si="86"/>
        <v>6990</v>
      </c>
      <c r="K705" s="40">
        <f t="shared" si="87"/>
        <v>0.79794520547945202</v>
      </c>
      <c r="L705" s="39">
        <f t="shared" si="84"/>
        <v>7.2477707331723873E-2</v>
      </c>
      <c r="M705" s="39">
        <f t="shared" si="88"/>
        <v>0</v>
      </c>
      <c r="N705" s="39">
        <f t="shared" si="89"/>
        <v>7.2477707331723873E-2</v>
      </c>
      <c r="O705" s="39">
        <f t="shared" si="90"/>
        <v>0</v>
      </c>
      <c r="P705" s="39">
        <f t="shared" si="91"/>
        <v>7.2477707331723873E-2</v>
      </c>
    </row>
    <row r="706" spans="7:16" x14ac:dyDescent="0.25">
      <c r="G706" s="17"/>
      <c r="H706" s="39">
        <v>7000</v>
      </c>
      <c r="I706" s="40">
        <f t="shared" si="85"/>
        <v>0.79908675799086759</v>
      </c>
      <c r="J706" s="39">
        <f t="shared" si="86"/>
        <v>7000</v>
      </c>
      <c r="K706" s="40">
        <f t="shared" si="87"/>
        <v>0.79908675799086759</v>
      </c>
      <c r="L706" s="39">
        <f t="shared" si="84"/>
        <v>7.2035608936529716E-2</v>
      </c>
      <c r="M706" s="39">
        <f t="shared" si="88"/>
        <v>0</v>
      </c>
      <c r="N706" s="39">
        <f t="shared" si="89"/>
        <v>7.2035608936529716E-2</v>
      </c>
      <c r="O706" s="39">
        <f t="shared" si="90"/>
        <v>0</v>
      </c>
      <c r="P706" s="39">
        <f t="shared" si="91"/>
        <v>7.2035608936529716E-2</v>
      </c>
    </row>
    <row r="707" spans="7:16" x14ac:dyDescent="0.25">
      <c r="G707" s="17"/>
      <c r="H707" s="39">
        <v>7010</v>
      </c>
      <c r="I707" s="40">
        <f t="shared" si="85"/>
        <v>0.80022831050228316</v>
      </c>
      <c r="J707" s="39">
        <f t="shared" si="86"/>
        <v>7010</v>
      </c>
      <c r="K707" s="40">
        <f t="shared" si="87"/>
        <v>0.80022831050228316</v>
      </c>
      <c r="L707" s="39">
        <f t="shared" si="84"/>
        <v>7.1593931387182397E-2</v>
      </c>
      <c r="M707" s="39">
        <f t="shared" si="88"/>
        <v>0</v>
      </c>
      <c r="N707" s="39">
        <f t="shared" si="89"/>
        <v>7.1593931387182397E-2</v>
      </c>
      <c r="O707" s="39">
        <f t="shared" si="90"/>
        <v>0</v>
      </c>
      <c r="P707" s="39">
        <f t="shared" si="91"/>
        <v>7.1593931387182397E-2</v>
      </c>
    </row>
    <row r="708" spans="7:16" x14ac:dyDescent="0.25">
      <c r="G708" s="17"/>
      <c r="H708" s="39">
        <v>7020</v>
      </c>
      <c r="I708" s="40">
        <f t="shared" si="85"/>
        <v>0.80136986301369861</v>
      </c>
      <c r="J708" s="39">
        <f t="shared" si="86"/>
        <v>7020</v>
      </c>
      <c r="K708" s="40">
        <f t="shared" si="87"/>
        <v>0.80136986301369861</v>
      </c>
      <c r="L708" s="39">
        <f t="shared" si="84"/>
        <v>7.1152673683572587E-2</v>
      </c>
      <c r="M708" s="39">
        <f t="shared" si="88"/>
        <v>0</v>
      </c>
      <c r="N708" s="39">
        <f t="shared" si="89"/>
        <v>7.1152673683572587E-2</v>
      </c>
      <c r="O708" s="39">
        <f t="shared" si="90"/>
        <v>0</v>
      </c>
      <c r="P708" s="39">
        <f t="shared" si="91"/>
        <v>7.1152673683572587E-2</v>
      </c>
    </row>
    <row r="709" spans="7:16" x14ac:dyDescent="0.25">
      <c r="G709" s="17"/>
      <c r="H709" s="39">
        <v>7030</v>
      </c>
      <c r="I709" s="40">
        <f t="shared" si="85"/>
        <v>0.80251141552511418</v>
      </c>
      <c r="J709" s="39">
        <f t="shared" si="86"/>
        <v>7030</v>
      </c>
      <c r="K709" s="40">
        <f t="shared" si="87"/>
        <v>0.80251141552511418</v>
      </c>
      <c r="L709" s="39">
        <f t="shared" ref="L709:L772" si="92">1-$E$13*K709^$E$14</f>
        <v>7.0711834829387921E-2</v>
      </c>
      <c r="M709" s="39">
        <f t="shared" si="88"/>
        <v>0</v>
      </c>
      <c r="N709" s="39">
        <f t="shared" si="89"/>
        <v>7.0711834829387921E-2</v>
      </c>
      <c r="O709" s="39">
        <f t="shared" si="90"/>
        <v>0</v>
      </c>
      <c r="P709" s="39">
        <f t="shared" si="91"/>
        <v>7.0711834829387921E-2</v>
      </c>
    </row>
    <row r="710" spans="7:16" x14ac:dyDescent="0.25">
      <c r="G710" s="17"/>
      <c r="H710" s="39">
        <v>7040</v>
      </c>
      <c r="I710" s="40">
        <f t="shared" ref="I710:I773" si="93">H710/$B$15</f>
        <v>0.80365296803652964</v>
      </c>
      <c r="J710" s="39">
        <f t="shared" ref="J710:J773" si="94">IF(H710&lt;$B$15,H710,$B$15)</f>
        <v>7040</v>
      </c>
      <c r="K710" s="40">
        <f t="shared" ref="K710:K773" si="95">J710/$B$15</f>
        <v>0.80365296803652964</v>
      </c>
      <c r="L710" s="39">
        <f t="shared" si="92"/>
        <v>7.0271413832093454E-2</v>
      </c>
      <c r="M710" s="39">
        <f t="shared" ref="M710:M773" si="96">IF(J710&lt;=$B$92,$B$68,0)</f>
        <v>0</v>
      </c>
      <c r="N710" s="39">
        <f t="shared" ref="N710:N773" si="97">IF(L710&gt;$B$68,$B$68,L710)</f>
        <v>7.0271413832093454E-2</v>
      </c>
      <c r="O710" s="39">
        <f t="shared" si="90"/>
        <v>0</v>
      </c>
      <c r="P710" s="39">
        <f t="shared" si="91"/>
        <v>7.0271413832093454E-2</v>
      </c>
    </row>
    <row r="711" spans="7:16" x14ac:dyDescent="0.25">
      <c r="G711" s="17"/>
      <c r="H711" s="39">
        <v>7050</v>
      </c>
      <c r="I711" s="40">
        <f t="shared" si="93"/>
        <v>0.8047945205479452</v>
      </c>
      <c r="J711" s="39">
        <f t="shared" si="94"/>
        <v>7050</v>
      </c>
      <c r="K711" s="40">
        <f t="shared" si="95"/>
        <v>0.8047945205479452</v>
      </c>
      <c r="L711" s="39">
        <f t="shared" si="92"/>
        <v>6.9831409702912461E-2</v>
      </c>
      <c r="M711" s="39">
        <f t="shared" si="96"/>
        <v>0</v>
      </c>
      <c r="N711" s="39">
        <f t="shared" si="97"/>
        <v>6.9831409702912461E-2</v>
      </c>
      <c r="O711" s="39">
        <f t="shared" ref="O711:O774" si="98">IF(J711&lt;=$C$137,$D$121,M711)</f>
        <v>0</v>
      </c>
      <c r="P711" s="39">
        <f t="shared" ref="P711:P774" si="99">IF(L711&gt;$D$121,$D$121,L711)</f>
        <v>6.9831409702912461E-2</v>
      </c>
    </row>
    <row r="712" spans="7:16" x14ac:dyDescent="0.25">
      <c r="G712" s="17"/>
      <c r="H712" s="39">
        <v>7060</v>
      </c>
      <c r="I712" s="40">
        <f t="shared" si="93"/>
        <v>0.80593607305936077</v>
      </c>
      <c r="J712" s="39">
        <f t="shared" si="94"/>
        <v>7060</v>
      </c>
      <c r="K712" s="40">
        <f t="shared" si="95"/>
        <v>0.80593607305936077</v>
      </c>
      <c r="L712" s="39">
        <f t="shared" si="92"/>
        <v>6.9391821456806113E-2</v>
      </c>
      <c r="M712" s="39">
        <f t="shared" si="96"/>
        <v>0</v>
      </c>
      <c r="N712" s="39">
        <f t="shared" si="97"/>
        <v>6.9391821456806113E-2</v>
      </c>
      <c r="O712" s="39">
        <f t="shared" si="98"/>
        <v>0</v>
      </c>
      <c r="P712" s="39">
        <f t="shared" si="99"/>
        <v>6.9391821456806113E-2</v>
      </c>
    </row>
    <row r="713" spans="7:16" x14ac:dyDescent="0.25">
      <c r="G713" s="17"/>
      <c r="H713" s="39">
        <v>7070</v>
      </c>
      <c r="I713" s="40">
        <f t="shared" si="93"/>
        <v>0.80707762557077622</v>
      </c>
      <c r="J713" s="39">
        <f t="shared" si="94"/>
        <v>7070</v>
      </c>
      <c r="K713" s="40">
        <f t="shared" si="95"/>
        <v>0.80707762557077622</v>
      </c>
      <c r="L713" s="39">
        <f t="shared" si="92"/>
        <v>6.8952648112454717E-2</v>
      </c>
      <c r="M713" s="39">
        <f t="shared" si="96"/>
        <v>0</v>
      </c>
      <c r="N713" s="39">
        <f t="shared" si="97"/>
        <v>6.8952648112454717E-2</v>
      </c>
      <c r="O713" s="39">
        <f t="shared" si="98"/>
        <v>0</v>
      </c>
      <c r="P713" s="39">
        <f t="shared" si="99"/>
        <v>6.8952648112454717E-2</v>
      </c>
    </row>
    <row r="714" spans="7:16" x14ac:dyDescent="0.25">
      <c r="G714" s="17"/>
      <c r="H714" s="39">
        <v>7080</v>
      </c>
      <c r="I714" s="40">
        <f t="shared" si="93"/>
        <v>0.80821917808219179</v>
      </c>
      <c r="J714" s="39">
        <f t="shared" si="94"/>
        <v>7080</v>
      </c>
      <c r="K714" s="40">
        <f t="shared" si="95"/>
        <v>0.80821917808219179</v>
      </c>
      <c r="L714" s="39">
        <f t="shared" si="92"/>
        <v>6.8513888692238067E-2</v>
      </c>
      <c r="M714" s="39">
        <f t="shared" si="96"/>
        <v>0</v>
      </c>
      <c r="N714" s="39">
        <f t="shared" si="97"/>
        <v>6.8513888692238067E-2</v>
      </c>
      <c r="O714" s="39">
        <f t="shared" si="98"/>
        <v>0</v>
      </c>
      <c r="P714" s="39">
        <f t="shared" si="99"/>
        <v>6.8513888692238067E-2</v>
      </c>
    </row>
    <row r="715" spans="7:16" x14ac:dyDescent="0.25">
      <c r="G715" s="17"/>
      <c r="H715" s="39">
        <v>7090</v>
      </c>
      <c r="I715" s="40">
        <f t="shared" si="93"/>
        <v>0.80936073059360736</v>
      </c>
      <c r="J715" s="39">
        <f t="shared" si="94"/>
        <v>7090</v>
      </c>
      <c r="K715" s="40">
        <f t="shared" si="95"/>
        <v>0.80936073059360736</v>
      </c>
      <c r="L715" s="39">
        <f t="shared" si="92"/>
        <v>6.8075542222216456E-2</v>
      </c>
      <c r="M715" s="39">
        <f t="shared" si="96"/>
        <v>0</v>
      </c>
      <c r="N715" s="39">
        <f t="shared" si="97"/>
        <v>6.8075542222216456E-2</v>
      </c>
      <c r="O715" s="39">
        <f t="shared" si="98"/>
        <v>0</v>
      </c>
      <c r="P715" s="39">
        <f t="shared" si="99"/>
        <v>6.8075542222216456E-2</v>
      </c>
    </row>
    <row r="716" spans="7:16" x14ac:dyDescent="0.25">
      <c r="G716" s="17"/>
      <c r="H716" s="39">
        <v>7100</v>
      </c>
      <c r="I716" s="40">
        <f t="shared" si="93"/>
        <v>0.81050228310502281</v>
      </c>
      <c r="J716" s="39">
        <f t="shared" si="94"/>
        <v>7100</v>
      </c>
      <c r="K716" s="40">
        <f t="shared" si="95"/>
        <v>0.81050228310502281</v>
      </c>
      <c r="L716" s="39">
        <f t="shared" si="92"/>
        <v>6.7637607732111582E-2</v>
      </c>
      <c r="M716" s="39">
        <f t="shared" si="96"/>
        <v>0</v>
      </c>
      <c r="N716" s="39">
        <f t="shared" si="97"/>
        <v>6.7637607732111582E-2</v>
      </c>
      <c r="O716" s="39">
        <f t="shared" si="98"/>
        <v>0</v>
      </c>
      <c r="P716" s="39">
        <f t="shared" si="99"/>
        <v>6.7637607732111582E-2</v>
      </c>
    </row>
    <row r="717" spans="7:16" x14ac:dyDescent="0.25">
      <c r="G717" s="17"/>
      <c r="H717" s="39">
        <v>7110</v>
      </c>
      <c r="I717" s="40">
        <f t="shared" si="93"/>
        <v>0.81164383561643838</v>
      </c>
      <c r="J717" s="39">
        <f t="shared" si="94"/>
        <v>7110</v>
      </c>
      <c r="K717" s="40">
        <f t="shared" si="95"/>
        <v>0.81164383561643838</v>
      </c>
      <c r="L717" s="39">
        <f t="shared" si="92"/>
        <v>6.7200084255287784E-2</v>
      </c>
      <c r="M717" s="39">
        <f t="shared" si="96"/>
        <v>0</v>
      </c>
      <c r="N717" s="39">
        <f t="shared" si="97"/>
        <v>6.7200084255287784E-2</v>
      </c>
      <c r="O717" s="39">
        <f t="shared" si="98"/>
        <v>0</v>
      </c>
      <c r="P717" s="39">
        <f t="shared" si="99"/>
        <v>6.7200084255287784E-2</v>
      </c>
    </row>
    <row r="718" spans="7:16" x14ac:dyDescent="0.25">
      <c r="G718" s="17"/>
      <c r="H718" s="39">
        <v>7120</v>
      </c>
      <c r="I718" s="40">
        <f t="shared" si="93"/>
        <v>0.81278538812785384</v>
      </c>
      <c r="J718" s="39">
        <f t="shared" si="94"/>
        <v>7120</v>
      </c>
      <c r="K718" s="40">
        <f t="shared" si="95"/>
        <v>0.81278538812785384</v>
      </c>
      <c r="L718" s="39">
        <f t="shared" si="92"/>
        <v>6.6762970828732948E-2</v>
      </c>
      <c r="M718" s="39">
        <f t="shared" si="96"/>
        <v>0</v>
      </c>
      <c r="N718" s="39">
        <f t="shared" si="97"/>
        <v>6.6762970828732948E-2</v>
      </c>
      <c r="O718" s="39">
        <f t="shared" si="98"/>
        <v>0</v>
      </c>
      <c r="P718" s="39">
        <f t="shared" si="99"/>
        <v>6.6762970828732948E-2</v>
      </c>
    </row>
    <row r="719" spans="7:16" x14ac:dyDescent="0.25">
      <c r="G719" s="17"/>
      <c r="H719" s="39">
        <v>7130</v>
      </c>
      <c r="I719" s="40">
        <f t="shared" si="93"/>
        <v>0.8139269406392694</v>
      </c>
      <c r="J719" s="39">
        <f t="shared" si="94"/>
        <v>7130</v>
      </c>
      <c r="K719" s="40">
        <f t="shared" si="95"/>
        <v>0.8139269406392694</v>
      </c>
      <c r="L719" s="39">
        <f t="shared" si="92"/>
        <v>6.6326266493040187E-2</v>
      </c>
      <c r="M719" s="39">
        <f t="shared" si="96"/>
        <v>0</v>
      </c>
      <c r="N719" s="39">
        <f t="shared" si="97"/>
        <v>6.6326266493040187E-2</v>
      </c>
      <c r="O719" s="39">
        <f t="shared" si="98"/>
        <v>0</v>
      </c>
      <c r="P719" s="39">
        <f t="shared" si="99"/>
        <v>6.6326266493040187E-2</v>
      </c>
    </row>
    <row r="720" spans="7:16" x14ac:dyDescent="0.25">
      <c r="G720" s="17"/>
      <c r="H720" s="39">
        <v>7140</v>
      </c>
      <c r="I720" s="40">
        <f t="shared" si="93"/>
        <v>0.81506849315068497</v>
      </c>
      <c r="J720" s="39">
        <f t="shared" si="94"/>
        <v>7140</v>
      </c>
      <c r="K720" s="40">
        <f t="shared" si="95"/>
        <v>0.81506849315068497</v>
      </c>
      <c r="L720" s="39">
        <f t="shared" si="92"/>
        <v>6.5889970292389188E-2</v>
      </c>
      <c r="M720" s="39">
        <f t="shared" si="96"/>
        <v>0</v>
      </c>
      <c r="N720" s="39">
        <f t="shared" si="97"/>
        <v>6.5889970292389188E-2</v>
      </c>
      <c r="O720" s="39">
        <f t="shared" si="98"/>
        <v>0</v>
      </c>
      <c r="P720" s="39">
        <f t="shared" si="99"/>
        <v>6.5889970292389188E-2</v>
      </c>
    </row>
    <row r="721" spans="7:16" x14ac:dyDescent="0.25">
      <c r="G721" s="17"/>
      <c r="H721" s="39">
        <v>7150</v>
      </c>
      <c r="I721" s="40">
        <f t="shared" si="93"/>
        <v>0.81621004566210043</v>
      </c>
      <c r="J721" s="39">
        <f t="shared" si="94"/>
        <v>7150</v>
      </c>
      <c r="K721" s="40">
        <f t="shared" si="95"/>
        <v>0.81621004566210043</v>
      </c>
      <c r="L721" s="39">
        <f t="shared" si="92"/>
        <v>6.5454081274527898E-2</v>
      </c>
      <c r="M721" s="39">
        <f t="shared" si="96"/>
        <v>0</v>
      </c>
      <c r="N721" s="39">
        <f t="shared" si="97"/>
        <v>6.5454081274527898E-2</v>
      </c>
      <c r="O721" s="39">
        <f t="shared" si="98"/>
        <v>0</v>
      </c>
      <c r="P721" s="39">
        <f t="shared" si="99"/>
        <v>6.5454081274527898E-2</v>
      </c>
    </row>
    <row r="722" spans="7:16" x14ac:dyDescent="0.25">
      <c r="G722" s="17"/>
      <c r="H722" s="39">
        <v>7160</v>
      </c>
      <c r="I722" s="40">
        <f t="shared" si="93"/>
        <v>0.81735159817351599</v>
      </c>
      <c r="J722" s="39">
        <f t="shared" si="94"/>
        <v>7160</v>
      </c>
      <c r="K722" s="40">
        <f t="shared" si="95"/>
        <v>0.81735159817351599</v>
      </c>
      <c r="L722" s="39">
        <f t="shared" si="92"/>
        <v>6.5018598490753865E-2</v>
      </c>
      <c r="M722" s="39">
        <f t="shared" si="96"/>
        <v>0</v>
      </c>
      <c r="N722" s="39">
        <f t="shared" si="97"/>
        <v>6.5018598490753865E-2</v>
      </c>
      <c r="O722" s="39">
        <f t="shared" si="98"/>
        <v>0</v>
      </c>
      <c r="P722" s="39">
        <f t="shared" si="99"/>
        <v>6.5018598490753865E-2</v>
      </c>
    </row>
    <row r="723" spans="7:16" x14ac:dyDescent="0.25">
      <c r="G723" s="17"/>
      <c r="H723" s="39">
        <v>7170</v>
      </c>
      <c r="I723" s="40">
        <f t="shared" si="93"/>
        <v>0.81849315068493156</v>
      </c>
      <c r="J723" s="39">
        <f t="shared" si="94"/>
        <v>7170</v>
      </c>
      <c r="K723" s="40">
        <f t="shared" si="95"/>
        <v>0.81849315068493156</v>
      </c>
      <c r="L723" s="39">
        <f t="shared" si="92"/>
        <v>6.4583520995896482E-2</v>
      </c>
      <c r="M723" s="39">
        <f t="shared" si="96"/>
        <v>0</v>
      </c>
      <c r="N723" s="39">
        <f t="shared" si="97"/>
        <v>6.4583520995896482E-2</v>
      </c>
      <c r="O723" s="39">
        <f t="shared" si="98"/>
        <v>0</v>
      </c>
      <c r="P723" s="39">
        <f t="shared" si="99"/>
        <v>6.4583520995896482E-2</v>
      </c>
    </row>
    <row r="724" spans="7:16" x14ac:dyDescent="0.25">
      <c r="G724" s="17"/>
      <c r="H724" s="39">
        <v>7180</v>
      </c>
      <c r="I724" s="40">
        <f t="shared" si="93"/>
        <v>0.81963470319634701</v>
      </c>
      <c r="J724" s="39">
        <f t="shared" si="94"/>
        <v>7180</v>
      </c>
      <c r="K724" s="40">
        <f t="shared" si="95"/>
        <v>0.81963470319634701</v>
      </c>
      <c r="L724" s="39">
        <f t="shared" si="92"/>
        <v>6.4148847848298995E-2</v>
      </c>
      <c r="M724" s="39">
        <f t="shared" si="96"/>
        <v>0</v>
      </c>
      <c r="N724" s="39">
        <f t="shared" si="97"/>
        <v>6.4148847848298995E-2</v>
      </c>
      <c r="O724" s="39">
        <f t="shared" si="98"/>
        <v>0</v>
      </c>
      <c r="P724" s="39">
        <f t="shared" si="99"/>
        <v>6.4148847848298995E-2</v>
      </c>
    </row>
    <row r="725" spans="7:16" x14ac:dyDescent="0.25">
      <c r="G725" s="17"/>
      <c r="H725" s="39">
        <v>7190</v>
      </c>
      <c r="I725" s="40">
        <f t="shared" si="93"/>
        <v>0.82077625570776258</v>
      </c>
      <c r="J725" s="39">
        <f t="shared" si="94"/>
        <v>7190</v>
      </c>
      <c r="K725" s="40">
        <f t="shared" si="95"/>
        <v>0.82077625570776258</v>
      </c>
      <c r="L725" s="39">
        <f t="shared" si="92"/>
        <v>6.3714578109799969E-2</v>
      </c>
      <c r="M725" s="39">
        <f t="shared" si="96"/>
        <v>0</v>
      </c>
      <c r="N725" s="39">
        <f t="shared" si="97"/>
        <v>6.3714578109799969E-2</v>
      </c>
      <c r="O725" s="39">
        <f t="shared" si="98"/>
        <v>0</v>
      </c>
      <c r="P725" s="39">
        <f t="shared" si="99"/>
        <v>6.3714578109799969E-2</v>
      </c>
    </row>
    <row r="726" spans="7:16" x14ac:dyDescent="0.25">
      <c r="G726" s="17"/>
      <c r="H726" s="39">
        <v>7200</v>
      </c>
      <c r="I726" s="40">
        <f t="shared" si="93"/>
        <v>0.82191780821917804</v>
      </c>
      <c r="J726" s="39">
        <f t="shared" si="94"/>
        <v>7200</v>
      </c>
      <c r="K726" s="40">
        <f t="shared" si="95"/>
        <v>0.82191780821917804</v>
      </c>
      <c r="L726" s="39">
        <f t="shared" si="92"/>
        <v>6.3280710845716182E-2</v>
      </c>
      <c r="M726" s="39">
        <f t="shared" si="96"/>
        <v>0</v>
      </c>
      <c r="N726" s="39">
        <f t="shared" si="97"/>
        <v>6.3280710845716182E-2</v>
      </c>
      <c r="O726" s="39">
        <f t="shared" si="98"/>
        <v>0</v>
      </c>
      <c r="P726" s="39">
        <f t="shared" si="99"/>
        <v>6.3280710845716182E-2</v>
      </c>
    </row>
    <row r="727" spans="7:16" x14ac:dyDescent="0.25">
      <c r="G727" s="17"/>
      <c r="H727" s="39">
        <v>7210</v>
      </c>
      <c r="I727" s="40">
        <f t="shared" si="93"/>
        <v>0.8230593607305936</v>
      </c>
      <c r="J727" s="39">
        <f t="shared" si="94"/>
        <v>7210</v>
      </c>
      <c r="K727" s="40">
        <f t="shared" si="95"/>
        <v>0.8230593607305936</v>
      </c>
      <c r="L727" s="39">
        <f t="shared" si="92"/>
        <v>6.2847245124824314E-2</v>
      </c>
      <c r="M727" s="39">
        <f t="shared" si="96"/>
        <v>0</v>
      </c>
      <c r="N727" s="39">
        <f t="shared" si="97"/>
        <v>6.2847245124824314E-2</v>
      </c>
      <c r="O727" s="39">
        <f t="shared" si="98"/>
        <v>0</v>
      </c>
      <c r="P727" s="39">
        <f t="shared" si="99"/>
        <v>6.2847245124824314E-2</v>
      </c>
    </row>
    <row r="728" spans="7:16" x14ac:dyDescent="0.25">
      <c r="G728" s="17"/>
      <c r="H728" s="39">
        <v>7220</v>
      </c>
      <c r="I728" s="40">
        <f t="shared" si="93"/>
        <v>0.82420091324200917</v>
      </c>
      <c r="J728" s="39">
        <f t="shared" si="94"/>
        <v>7220</v>
      </c>
      <c r="K728" s="40">
        <f t="shared" si="95"/>
        <v>0.82420091324200917</v>
      </c>
      <c r="L728" s="39">
        <f t="shared" si="92"/>
        <v>6.2414180019343957E-2</v>
      </c>
      <c r="M728" s="39">
        <f t="shared" si="96"/>
        <v>0</v>
      </c>
      <c r="N728" s="39">
        <f t="shared" si="97"/>
        <v>6.2414180019343957E-2</v>
      </c>
      <c r="O728" s="39">
        <f t="shared" si="98"/>
        <v>0</v>
      </c>
      <c r="P728" s="39">
        <f t="shared" si="99"/>
        <v>6.2414180019343957E-2</v>
      </c>
    </row>
    <row r="729" spans="7:16" x14ac:dyDescent="0.25">
      <c r="G729" s="17"/>
      <c r="H729" s="39">
        <v>7230</v>
      </c>
      <c r="I729" s="40">
        <f t="shared" si="93"/>
        <v>0.82534246575342463</v>
      </c>
      <c r="J729" s="39">
        <f t="shared" si="94"/>
        <v>7230</v>
      </c>
      <c r="K729" s="40">
        <f t="shared" si="95"/>
        <v>0.82534246575342463</v>
      </c>
      <c r="L729" s="39">
        <f t="shared" si="92"/>
        <v>6.1981514604919741E-2</v>
      </c>
      <c r="M729" s="39">
        <f t="shared" si="96"/>
        <v>0</v>
      </c>
      <c r="N729" s="39">
        <f t="shared" si="97"/>
        <v>6.1981514604919741E-2</v>
      </c>
      <c r="O729" s="39">
        <f t="shared" si="98"/>
        <v>0</v>
      </c>
      <c r="P729" s="39">
        <f t="shared" si="99"/>
        <v>6.1981514604919741E-2</v>
      </c>
    </row>
    <row r="730" spans="7:16" x14ac:dyDescent="0.25">
      <c r="G730" s="17"/>
      <c r="H730" s="39">
        <v>7240</v>
      </c>
      <c r="I730" s="40">
        <f t="shared" si="93"/>
        <v>0.82648401826484019</v>
      </c>
      <c r="J730" s="39">
        <f t="shared" si="94"/>
        <v>7240</v>
      </c>
      <c r="K730" s="40">
        <f t="shared" si="95"/>
        <v>0.82648401826484019</v>
      </c>
      <c r="L730" s="39">
        <f t="shared" si="92"/>
        <v>6.1549247960604014E-2</v>
      </c>
      <c r="M730" s="39">
        <f t="shared" si="96"/>
        <v>0</v>
      </c>
      <c r="N730" s="39">
        <f t="shared" si="97"/>
        <v>6.1549247960604014E-2</v>
      </c>
      <c r="O730" s="39">
        <f t="shared" si="98"/>
        <v>0</v>
      </c>
      <c r="P730" s="39">
        <f t="shared" si="99"/>
        <v>6.1549247960604014E-2</v>
      </c>
    </row>
    <row r="731" spans="7:16" x14ac:dyDescent="0.25">
      <c r="G731" s="17"/>
      <c r="H731" s="39">
        <v>7250</v>
      </c>
      <c r="I731" s="40">
        <f t="shared" si="93"/>
        <v>0.82762557077625576</v>
      </c>
      <c r="J731" s="39">
        <f t="shared" si="94"/>
        <v>7250</v>
      </c>
      <c r="K731" s="40">
        <f t="shared" si="95"/>
        <v>0.82762557077625576</v>
      </c>
      <c r="L731" s="39">
        <f t="shared" si="92"/>
        <v>6.1117379168839414E-2</v>
      </c>
      <c r="M731" s="39">
        <f t="shared" si="96"/>
        <v>0</v>
      </c>
      <c r="N731" s="39">
        <f t="shared" si="97"/>
        <v>6.1117379168839414E-2</v>
      </c>
      <c r="O731" s="39">
        <f t="shared" si="98"/>
        <v>0</v>
      </c>
      <c r="P731" s="39">
        <f t="shared" si="99"/>
        <v>6.1117379168839414E-2</v>
      </c>
    </row>
    <row r="732" spans="7:16" x14ac:dyDescent="0.25">
      <c r="G732" s="17"/>
      <c r="H732" s="39">
        <v>7260</v>
      </c>
      <c r="I732" s="40">
        <f t="shared" si="93"/>
        <v>0.82876712328767121</v>
      </c>
      <c r="J732" s="39">
        <f t="shared" si="94"/>
        <v>7260</v>
      </c>
      <c r="K732" s="40">
        <f t="shared" si="95"/>
        <v>0.82876712328767121</v>
      </c>
      <c r="L732" s="39">
        <f t="shared" si="92"/>
        <v>6.0685907315442433E-2</v>
      </c>
      <c r="M732" s="39">
        <f t="shared" si="96"/>
        <v>0</v>
      </c>
      <c r="N732" s="39">
        <f t="shared" si="97"/>
        <v>6.0685907315442433E-2</v>
      </c>
      <c r="O732" s="39">
        <f t="shared" si="98"/>
        <v>0</v>
      </c>
      <c r="P732" s="39">
        <f t="shared" si="99"/>
        <v>6.0685907315442433E-2</v>
      </c>
    </row>
    <row r="733" spans="7:16" x14ac:dyDescent="0.25">
      <c r="G733" s="17"/>
      <c r="H733" s="39">
        <v>7270</v>
      </c>
      <c r="I733" s="40">
        <f t="shared" si="93"/>
        <v>0.82990867579908678</v>
      </c>
      <c r="J733" s="39">
        <f t="shared" si="94"/>
        <v>7270</v>
      </c>
      <c r="K733" s="40">
        <f t="shared" si="95"/>
        <v>0.82990867579908678</v>
      </c>
      <c r="L733" s="39">
        <f t="shared" si="92"/>
        <v>6.0254831489585436E-2</v>
      </c>
      <c r="M733" s="39">
        <f t="shared" si="96"/>
        <v>0</v>
      </c>
      <c r="N733" s="39">
        <f t="shared" si="97"/>
        <v>6.0254831489585436E-2</v>
      </c>
      <c r="O733" s="39">
        <f t="shared" si="98"/>
        <v>0</v>
      </c>
      <c r="P733" s="39">
        <f t="shared" si="99"/>
        <v>6.0254831489585436E-2</v>
      </c>
    </row>
    <row r="734" spans="7:16" x14ac:dyDescent="0.25">
      <c r="G734" s="17"/>
      <c r="H734" s="39">
        <v>7280</v>
      </c>
      <c r="I734" s="40">
        <f t="shared" si="93"/>
        <v>0.83105022831050224</v>
      </c>
      <c r="J734" s="39">
        <f t="shared" si="94"/>
        <v>7280</v>
      </c>
      <c r="K734" s="40">
        <f t="shared" si="95"/>
        <v>0.83105022831050224</v>
      </c>
      <c r="L734" s="39">
        <f t="shared" si="92"/>
        <v>5.9824150783780561E-2</v>
      </c>
      <c r="M734" s="39">
        <f t="shared" si="96"/>
        <v>0</v>
      </c>
      <c r="N734" s="39">
        <f t="shared" si="97"/>
        <v>5.9824150783780561E-2</v>
      </c>
      <c r="O734" s="39">
        <f t="shared" si="98"/>
        <v>0</v>
      </c>
      <c r="P734" s="39">
        <f t="shared" si="99"/>
        <v>5.9824150783780561E-2</v>
      </c>
    </row>
    <row r="735" spans="7:16" x14ac:dyDescent="0.25">
      <c r="G735" s="17"/>
      <c r="H735" s="39">
        <v>7290</v>
      </c>
      <c r="I735" s="40">
        <f t="shared" si="93"/>
        <v>0.8321917808219178</v>
      </c>
      <c r="J735" s="39">
        <f t="shared" si="94"/>
        <v>7290</v>
      </c>
      <c r="K735" s="40">
        <f t="shared" si="95"/>
        <v>0.8321917808219178</v>
      </c>
      <c r="L735" s="39">
        <f t="shared" si="92"/>
        <v>5.9393864293862397E-2</v>
      </c>
      <c r="M735" s="39">
        <f t="shared" si="96"/>
        <v>0</v>
      </c>
      <c r="N735" s="39">
        <f t="shared" si="97"/>
        <v>5.9393864293862397E-2</v>
      </c>
      <c r="O735" s="39">
        <f t="shared" si="98"/>
        <v>0</v>
      </c>
      <c r="P735" s="39">
        <f t="shared" si="99"/>
        <v>5.9393864293862397E-2</v>
      </c>
    </row>
    <row r="736" spans="7:16" x14ac:dyDescent="0.25">
      <c r="G736" s="17"/>
      <c r="H736" s="39">
        <v>7300</v>
      </c>
      <c r="I736" s="40">
        <f t="shared" si="93"/>
        <v>0.83333333333333337</v>
      </c>
      <c r="J736" s="39">
        <f t="shared" si="94"/>
        <v>7300</v>
      </c>
      <c r="K736" s="40">
        <f t="shared" si="95"/>
        <v>0.83333333333333337</v>
      </c>
      <c r="L736" s="39">
        <f t="shared" si="92"/>
        <v>5.8963971118971448E-2</v>
      </c>
      <c r="M736" s="39">
        <f t="shared" si="96"/>
        <v>0</v>
      </c>
      <c r="N736" s="39">
        <f t="shared" si="97"/>
        <v>5.8963971118971448E-2</v>
      </c>
      <c r="O736" s="39">
        <f t="shared" si="98"/>
        <v>0</v>
      </c>
      <c r="P736" s="39">
        <f t="shared" si="99"/>
        <v>5.8963971118971448E-2</v>
      </c>
    </row>
    <row r="737" spans="7:16" x14ac:dyDescent="0.25">
      <c r="G737" s="17"/>
      <c r="H737" s="39">
        <v>7310</v>
      </c>
      <c r="I737" s="40">
        <f t="shared" si="93"/>
        <v>0.83447488584474883</v>
      </c>
      <c r="J737" s="39">
        <f t="shared" si="94"/>
        <v>7310</v>
      </c>
      <c r="K737" s="40">
        <f t="shared" si="95"/>
        <v>0.83447488584474883</v>
      </c>
      <c r="L737" s="39">
        <f t="shared" si="92"/>
        <v>5.8534470361537694E-2</v>
      </c>
      <c r="M737" s="39">
        <f t="shared" si="96"/>
        <v>0</v>
      </c>
      <c r="N737" s="39">
        <f t="shared" si="97"/>
        <v>5.8534470361537694E-2</v>
      </c>
      <c r="O737" s="39">
        <f t="shared" si="98"/>
        <v>0</v>
      </c>
      <c r="P737" s="39">
        <f t="shared" si="99"/>
        <v>5.8534470361537694E-2</v>
      </c>
    </row>
    <row r="738" spans="7:16" x14ac:dyDescent="0.25">
      <c r="G738" s="17"/>
      <c r="H738" s="39">
        <v>7320</v>
      </c>
      <c r="I738" s="40">
        <f t="shared" si="93"/>
        <v>0.83561643835616439</v>
      </c>
      <c r="J738" s="39">
        <f t="shared" si="94"/>
        <v>7320</v>
      </c>
      <c r="K738" s="40">
        <f t="shared" si="95"/>
        <v>0.83561643835616439</v>
      </c>
      <c r="L738" s="39">
        <f t="shared" si="92"/>
        <v>5.81053611272635E-2</v>
      </c>
      <c r="M738" s="39">
        <f t="shared" si="96"/>
        <v>0</v>
      </c>
      <c r="N738" s="39">
        <f t="shared" si="97"/>
        <v>5.81053611272635E-2</v>
      </c>
      <c r="O738" s="39">
        <f t="shared" si="98"/>
        <v>0</v>
      </c>
      <c r="P738" s="39">
        <f t="shared" si="99"/>
        <v>5.81053611272635E-2</v>
      </c>
    </row>
    <row r="739" spans="7:16" x14ac:dyDescent="0.25">
      <c r="G739" s="17"/>
      <c r="H739" s="39">
        <v>7330</v>
      </c>
      <c r="I739" s="40">
        <f t="shared" si="93"/>
        <v>0.83675799086757996</v>
      </c>
      <c r="J739" s="39">
        <f t="shared" si="94"/>
        <v>7330</v>
      </c>
      <c r="K739" s="40">
        <f t="shared" si="95"/>
        <v>0.83675799086757996</v>
      </c>
      <c r="L739" s="39">
        <f t="shared" si="92"/>
        <v>5.7676642525108179E-2</v>
      </c>
      <c r="M739" s="39">
        <f t="shared" si="96"/>
        <v>0</v>
      </c>
      <c r="N739" s="39">
        <f t="shared" si="97"/>
        <v>5.7676642525108179E-2</v>
      </c>
      <c r="O739" s="39">
        <f t="shared" si="98"/>
        <v>0</v>
      </c>
      <c r="P739" s="39">
        <f t="shared" si="99"/>
        <v>5.7676642525108179E-2</v>
      </c>
    </row>
    <row r="740" spans="7:16" x14ac:dyDescent="0.25">
      <c r="G740" s="17"/>
      <c r="H740" s="39">
        <v>7340</v>
      </c>
      <c r="I740" s="40">
        <f t="shared" si="93"/>
        <v>0.83789954337899542</v>
      </c>
      <c r="J740" s="39">
        <f t="shared" si="94"/>
        <v>7340</v>
      </c>
      <c r="K740" s="40">
        <f t="shared" si="95"/>
        <v>0.83789954337899542</v>
      </c>
      <c r="L740" s="39">
        <f t="shared" si="92"/>
        <v>5.72483136672709E-2</v>
      </c>
      <c r="M740" s="39">
        <f t="shared" si="96"/>
        <v>0</v>
      </c>
      <c r="N740" s="39">
        <f t="shared" si="97"/>
        <v>5.72483136672709E-2</v>
      </c>
      <c r="O740" s="39">
        <f t="shared" si="98"/>
        <v>0</v>
      </c>
      <c r="P740" s="39">
        <f t="shared" si="99"/>
        <v>5.72483136672709E-2</v>
      </c>
    </row>
    <row r="741" spans="7:16" x14ac:dyDescent="0.25">
      <c r="G741" s="17"/>
      <c r="H741" s="39">
        <v>7350</v>
      </c>
      <c r="I741" s="40">
        <f t="shared" si="93"/>
        <v>0.83904109589041098</v>
      </c>
      <c r="J741" s="39">
        <f t="shared" si="94"/>
        <v>7350</v>
      </c>
      <c r="K741" s="40">
        <f t="shared" si="95"/>
        <v>0.83904109589041098</v>
      </c>
      <c r="L741" s="39">
        <f t="shared" si="92"/>
        <v>5.6820373669174806E-2</v>
      </c>
      <c r="M741" s="39">
        <f t="shared" si="96"/>
        <v>0</v>
      </c>
      <c r="N741" s="39">
        <f t="shared" si="97"/>
        <v>5.6820373669174806E-2</v>
      </c>
      <c r="O741" s="39">
        <f t="shared" si="98"/>
        <v>0</v>
      </c>
      <c r="P741" s="39">
        <f t="shared" si="99"/>
        <v>5.6820373669174806E-2</v>
      </c>
    </row>
    <row r="742" spans="7:16" x14ac:dyDescent="0.25">
      <c r="G742" s="17"/>
      <c r="H742" s="39">
        <v>7360</v>
      </c>
      <c r="I742" s="40">
        <f t="shared" si="93"/>
        <v>0.84018264840182644</v>
      </c>
      <c r="J742" s="39">
        <f t="shared" si="94"/>
        <v>7360</v>
      </c>
      <c r="K742" s="40">
        <f t="shared" si="95"/>
        <v>0.84018264840182644</v>
      </c>
      <c r="L742" s="39">
        <f t="shared" si="92"/>
        <v>5.6392821649451141E-2</v>
      </c>
      <c r="M742" s="39">
        <f t="shared" si="96"/>
        <v>0</v>
      </c>
      <c r="N742" s="39">
        <f t="shared" si="97"/>
        <v>5.6392821649451141E-2</v>
      </c>
      <c r="O742" s="39">
        <f t="shared" si="98"/>
        <v>0</v>
      </c>
      <c r="P742" s="39">
        <f t="shared" si="99"/>
        <v>5.6392821649451141E-2</v>
      </c>
    </row>
    <row r="743" spans="7:16" x14ac:dyDescent="0.25">
      <c r="G743" s="17"/>
      <c r="H743" s="39">
        <v>7370</v>
      </c>
      <c r="I743" s="40">
        <f t="shared" si="93"/>
        <v>0.841324200913242</v>
      </c>
      <c r="J743" s="39">
        <f t="shared" si="94"/>
        <v>7370</v>
      </c>
      <c r="K743" s="40">
        <f t="shared" si="95"/>
        <v>0.841324200913242</v>
      </c>
      <c r="L743" s="39">
        <f t="shared" si="92"/>
        <v>5.596565672992293E-2</v>
      </c>
      <c r="M743" s="39">
        <f t="shared" si="96"/>
        <v>0</v>
      </c>
      <c r="N743" s="39">
        <f t="shared" si="97"/>
        <v>5.596565672992293E-2</v>
      </c>
      <c r="O743" s="39">
        <f t="shared" si="98"/>
        <v>0</v>
      </c>
      <c r="P743" s="39">
        <f t="shared" si="99"/>
        <v>5.596565672992293E-2</v>
      </c>
    </row>
    <row r="744" spans="7:16" x14ac:dyDescent="0.25">
      <c r="G744" s="17"/>
      <c r="H744" s="39">
        <v>7380</v>
      </c>
      <c r="I744" s="40">
        <f t="shared" si="93"/>
        <v>0.84246575342465757</v>
      </c>
      <c r="J744" s="39">
        <f t="shared" si="94"/>
        <v>7380</v>
      </c>
      <c r="K744" s="40">
        <f t="shared" si="95"/>
        <v>0.84246575342465757</v>
      </c>
      <c r="L744" s="39">
        <f t="shared" si="92"/>
        <v>5.5538878035589101E-2</v>
      </c>
      <c r="M744" s="39">
        <f t="shared" si="96"/>
        <v>0</v>
      </c>
      <c r="N744" s="39">
        <f t="shared" si="97"/>
        <v>5.5538878035589101E-2</v>
      </c>
      <c r="O744" s="39">
        <f t="shared" si="98"/>
        <v>0</v>
      </c>
      <c r="P744" s="39">
        <f t="shared" si="99"/>
        <v>5.5538878035589101E-2</v>
      </c>
    </row>
    <row r="745" spans="7:16" x14ac:dyDescent="0.25">
      <c r="G745" s="17"/>
      <c r="H745" s="39">
        <v>7390</v>
      </c>
      <c r="I745" s="40">
        <f t="shared" si="93"/>
        <v>0.84360730593607303</v>
      </c>
      <c r="J745" s="39">
        <f t="shared" si="94"/>
        <v>7390</v>
      </c>
      <c r="K745" s="40">
        <f t="shared" si="95"/>
        <v>0.84360730593607303</v>
      </c>
      <c r="L745" s="39">
        <f t="shared" si="92"/>
        <v>5.5112484694609276E-2</v>
      </c>
      <c r="M745" s="39">
        <f t="shared" si="96"/>
        <v>0</v>
      </c>
      <c r="N745" s="39">
        <f t="shared" si="97"/>
        <v>5.5112484694609276E-2</v>
      </c>
      <c r="O745" s="39">
        <f t="shared" si="98"/>
        <v>0</v>
      </c>
      <c r="P745" s="39">
        <f t="shared" si="99"/>
        <v>5.5112484694609276E-2</v>
      </c>
    </row>
    <row r="746" spans="7:16" x14ac:dyDescent="0.25">
      <c r="G746" s="17"/>
      <c r="H746" s="39">
        <v>7400</v>
      </c>
      <c r="I746" s="40">
        <f t="shared" si="93"/>
        <v>0.84474885844748859</v>
      </c>
      <c r="J746" s="39">
        <f t="shared" si="94"/>
        <v>7400</v>
      </c>
      <c r="K746" s="40">
        <f t="shared" si="95"/>
        <v>0.84474885844748859</v>
      </c>
      <c r="L746" s="39">
        <f t="shared" si="92"/>
        <v>5.4686475838287119E-2</v>
      </c>
      <c r="M746" s="39">
        <f t="shared" si="96"/>
        <v>0</v>
      </c>
      <c r="N746" s="39">
        <f t="shared" si="97"/>
        <v>5.4686475838287119E-2</v>
      </c>
      <c r="O746" s="39">
        <f t="shared" si="98"/>
        <v>0</v>
      </c>
      <c r="P746" s="39">
        <f t="shared" si="99"/>
        <v>5.4686475838287119E-2</v>
      </c>
    </row>
    <row r="747" spans="7:16" x14ac:dyDescent="0.25">
      <c r="G747" s="17"/>
      <c r="H747" s="39">
        <v>7410</v>
      </c>
      <c r="I747" s="40">
        <f t="shared" si="93"/>
        <v>0.84589041095890416</v>
      </c>
      <c r="J747" s="39">
        <f t="shared" si="94"/>
        <v>7410</v>
      </c>
      <c r="K747" s="40">
        <f t="shared" si="95"/>
        <v>0.84589041095890416</v>
      </c>
      <c r="L747" s="39">
        <f t="shared" si="92"/>
        <v>5.4260850601055677E-2</v>
      </c>
      <c r="M747" s="39">
        <f t="shared" si="96"/>
        <v>0</v>
      </c>
      <c r="N747" s="39">
        <f t="shared" si="97"/>
        <v>5.4260850601055677E-2</v>
      </c>
      <c r="O747" s="39">
        <f t="shared" si="98"/>
        <v>0</v>
      </c>
      <c r="P747" s="39">
        <f t="shared" si="99"/>
        <v>5.4260850601055677E-2</v>
      </c>
    </row>
    <row r="748" spans="7:16" x14ac:dyDescent="0.25">
      <c r="G748" s="17"/>
      <c r="H748" s="39">
        <v>7420</v>
      </c>
      <c r="I748" s="40">
        <f t="shared" si="93"/>
        <v>0.84703196347031962</v>
      </c>
      <c r="J748" s="39">
        <f t="shared" si="94"/>
        <v>7420</v>
      </c>
      <c r="K748" s="40">
        <f t="shared" si="95"/>
        <v>0.84703196347031962</v>
      </c>
      <c r="L748" s="39">
        <f t="shared" si="92"/>
        <v>5.3835608120461731E-2</v>
      </c>
      <c r="M748" s="39">
        <f t="shared" si="96"/>
        <v>0</v>
      </c>
      <c r="N748" s="39">
        <f t="shared" si="97"/>
        <v>5.3835608120461731E-2</v>
      </c>
      <c r="O748" s="39">
        <f t="shared" si="98"/>
        <v>0</v>
      </c>
      <c r="P748" s="39">
        <f t="shared" si="99"/>
        <v>5.3835608120461731E-2</v>
      </c>
    </row>
    <row r="749" spans="7:16" x14ac:dyDescent="0.25">
      <c r="G749" s="17"/>
      <c r="H749" s="39">
        <v>7430</v>
      </c>
      <c r="I749" s="40">
        <f t="shared" si="93"/>
        <v>0.84817351598173518</v>
      </c>
      <c r="J749" s="39">
        <f t="shared" si="94"/>
        <v>7430</v>
      </c>
      <c r="K749" s="40">
        <f t="shared" si="95"/>
        <v>0.84817351598173518</v>
      </c>
      <c r="L749" s="39">
        <f t="shared" si="92"/>
        <v>5.3410747537149805E-2</v>
      </c>
      <c r="M749" s="39">
        <f t="shared" si="96"/>
        <v>0</v>
      </c>
      <c r="N749" s="39">
        <f t="shared" si="97"/>
        <v>5.3410747537149805E-2</v>
      </c>
      <c r="O749" s="39">
        <f t="shared" si="98"/>
        <v>0</v>
      </c>
      <c r="P749" s="39">
        <f t="shared" si="99"/>
        <v>5.3410747537149805E-2</v>
      </c>
    </row>
    <row r="750" spans="7:16" x14ac:dyDescent="0.25">
      <c r="G750" s="17"/>
      <c r="H750" s="39">
        <v>7440</v>
      </c>
      <c r="I750" s="40">
        <f t="shared" si="93"/>
        <v>0.84931506849315064</v>
      </c>
      <c r="J750" s="39">
        <f t="shared" si="94"/>
        <v>7440</v>
      </c>
      <c r="K750" s="40">
        <f t="shared" si="95"/>
        <v>0.84931506849315064</v>
      </c>
      <c r="L750" s="39">
        <f t="shared" si="92"/>
        <v>5.2986267994847513E-2</v>
      </c>
      <c r="M750" s="39">
        <f t="shared" si="96"/>
        <v>0</v>
      </c>
      <c r="N750" s="39">
        <f t="shared" si="97"/>
        <v>5.2986267994847513E-2</v>
      </c>
      <c r="O750" s="39">
        <f t="shared" si="98"/>
        <v>0</v>
      </c>
      <c r="P750" s="39">
        <f t="shared" si="99"/>
        <v>5.2986267994847513E-2</v>
      </c>
    </row>
    <row r="751" spans="7:16" x14ac:dyDescent="0.25">
      <c r="G751" s="17"/>
      <c r="H751" s="39">
        <v>7450</v>
      </c>
      <c r="I751" s="40">
        <f t="shared" si="93"/>
        <v>0.8504566210045662</v>
      </c>
      <c r="J751" s="39">
        <f t="shared" si="94"/>
        <v>7450</v>
      </c>
      <c r="K751" s="40">
        <f t="shared" si="95"/>
        <v>0.8504566210045662</v>
      </c>
      <c r="L751" s="39">
        <f t="shared" si="92"/>
        <v>5.2562168640350126E-2</v>
      </c>
      <c r="M751" s="39">
        <f t="shared" si="96"/>
        <v>0</v>
      </c>
      <c r="N751" s="39">
        <f t="shared" si="97"/>
        <v>5.2562168640350126E-2</v>
      </c>
      <c r="O751" s="39">
        <f t="shared" si="98"/>
        <v>0</v>
      </c>
      <c r="P751" s="39">
        <f t="shared" si="99"/>
        <v>5.2562168640350126E-2</v>
      </c>
    </row>
    <row r="752" spans="7:16" x14ac:dyDescent="0.25">
      <c r="G752" s="17"/>
      <c r="H752" s="39">
        <v>7460</v>
      </c>
      <c r="I752" s="40">
        <f t="shared" si="93"/>
        <v>0.85159817351598177</v>
      </c>
      <c r="J752" s="39">
        <f t="shared" si="94"/>
        <v>7460</v>
      </c>
      <c r="K752" s="40">
        <f t="shared" si="95"/>
        <v>0.85159817351598177</v>
      </c>
      <c r="L752" s="39">
        <f t="shared" si="92"/>
        <v>5.2138448623505695E-2</v>
      </c>
      <c r="M752" s="39">
        <f t="shared" si="96"/>
        <v>0</v>
      </c>
      <c r="N752" s="39">
        <f t="shared" si="97"/>
        <v>5.2138448623505695E-2</v>
      </c>
      <c r="O752" s="39">
        <f t="shared" si="98"/>
        <v>0</v>
      </c>
      <c r="P752" s="39">
        <f t="shared" si="99"/>
        <v>5.2138448623505695E-2</v>
      </c>
    </row>
    <row r="753" spans="7:16" x14ac:dyDescent="0.25">
      <c r="G753" s="17"/>
      <c r="H753" s="39">
        <v>7470</v>
      </c>
      <c r="I753" s="40">
        <f t="shared" si="93"/>
        <v>0.85273972602739723</v>
      </c>
      <c r="J753" s="39">
        <f t="shared" si="94"/>
        <v>7470</v>
      </c>
      <c r="K753" s="40">
        <f t="shared" si="95"/>
        <v>0.85273972602739723</v>
      </c>
      <c r="L753" s="39">
        <f t="shared" si="92"/>
        <v>5.1715107097199731E-2</v>
      </c>
      <c r="M753" s="39">
        <f t="shared" si="96"/>
        <v>0</v>
      </c>
      <c r="N753" s="39">
        <f t="shared" si="97"/>
        <v>5.1715107097199731E-2</v>
      </c>
      <c r="O753" s="39">
        <f t="shared" si="98"/>
        <v>0</v>
      </c>
      <c r="P753" s="39">
        <f t="shared" si="99"/>
        <v>5.1715107097199731E-2</v>
      </c>
    </row>
    <row r="754" spans="7:16" x14ac:dyDescent="0.25">
      <c r="G754" s="17"/>
      <c r="H754" s="39">
        <v>7480</v>
      </c>
      <c r="I754" s="40">
        <f t="shared" si="93"/>
        <v>0.85388127853881279</v>
      </c>
      <c r="J754" s="39">
        <f t="shared" si="94"/>
        <v>7480</v>
      </c>
      <c r="K754" s="40">
        <f t="shared" si="95"/>
        <v>0.85388127853881279</v>
      </c>
      <c r="L754" s="39">
        <f t="shared" si="92"/>
        <v>5.1292143217340325E-2</v>
      </c>
      <c r="M754" s="39">
        <f t="shared" si="96"/>
        <v>0</v>
      </c>
      <c r="N754" s="39">
        <f t="shared" si="97"/>
        <v>5.1292143217340325E-2</v>
      </c>
      <c r="O754" s="39">
        <f t="shared" si="98"/>
        <v>0</v>
      </c>
      <c r="P754" s="39">
        <f t="shared" si="99"/>
        <v>5.1292143217340325E-2</v>
      </c>
    </row>
    <row r="755" spans="7:16" x14ac:dyDescent="0.25">
      <c r="G755" s="17"/>
      <c r="H755" s="39">
        <v>7490</v>
      </c>
      <c r="I755" s="40">
        <f t="shared" si="93"/>
        <v>0.85502283105022836</v>
      </c>
      <c r="J755" s="39">
        <f t="shared" si="94"/>
        <v>7490</v>
      </c>
      <c r="K755" s="40">
        <f t="shared" si="95"/>
        <v>0.85502283105022836</v>
      </c>
      <c r="L755" s="39">
        <f t="shared" si="92"/>
        <v>5.0869556142843941E-2</v>
      </c>
      <c r="M755" s="39">
        <f t="shared" si="96"/>
        <v>0</v>
      </c>
      <c r="N755" s="39">
        <f t="shared" si="97"/>
        <v>5.0869556142843941E-2</v>
      </c>
      <c r="O755" s="39">
        <f t="shared" si="98"/>
        <v>0</v>
      </c>
      <c r="P755" s="39">
        <f t="shared" si="99"/>
        <v>5.0869556142843941E-2</v>
      </c>
    </row>
    <row r="756" spans="7:16" x14ac:dyDescent="0.25">
      <c r="G756" s="17"/>
      <c r="H756" s="39">
        <v>7500</v>
      </c>
      <c r="I756" s="40">
        <f t="shared" si="93"/>
        <v>0.85616438356164382</v>
      </c>
      <c r="J756" s="39">
        <f t="shared" si="94"/>
        <v>7500</v>
      </c>
      <c r="K756" s="40">
        <f t="shared" si="95"/>
        <v>0.85616438356164382</v>
      </c>
      <c r="L756" s="39">
        <f t="shared" si="92"/>
        <v>5.0447345035619651E-2</v>
      </c>
      <c r="M756" s="39">
        <f t="shared" si="96"/>
        <v>0</v>
      </c>
      <c r="N756" s="39">
        <f t="shared" si="97"/>
        <v>5.0447345035619651E-2</v>
      </c>
      <c r="O756" s="39">
        <f t="shared" si="98"/>
        <v>0</v>
      </c>
      <c r="P756" s="39">
        <f t="shared" si="99"/>
        <v>5.0447345035619651E-2</v>
      </c>
    </row>
    <row r="757" spans="7:16" x14ac:dyDescent="0.25">
      <c r="G757" s="17"/>
      <c r="H757" s="39">
        <v>7510</v>
      </c>
      <c r="I757" s="40">
        <f t="shared" si="93"/>
        <v>0.85730593607305938</v>
      </c>
      <c r="J757" s="39">
        <f t="shared" si="94"/>
        <v>7510</v>
      </c>
      <c r="K757" s="40">
        <f t="shared" si="95"/>
        <v>0.85730593607305938</v>
      </c>
      <c r="L757" s="39">
        <f t="shared" si="92"/>
        <v>5.0025509060555362E-2</v>
      </c>
      <c r="M757" s="39">
        <f t="shared" si="96"/>
        <v>0</v>
      </c>
      <c r="N757" s="39">
        <f t="shared" si="97"/>
        <v>5.0025509060555362E-2</v>
      </c>
      <c r="O757" s="39">
        <f t="shared" si="98"/>
        <v>0</v>
      </c>
      <c r="P757" s="39">
        <f t="shared" si="99"/>
        <v>5.0025509060555362E-2</v>
      </c>
    </row>
    <row r="758" spans="7:16" x14ac:dyDescent="0.25">
      <c r="G758" s="17"/>
      <c r="H758" s="39">
        <v>7520</v>
      </c>
      <c r="I758" s="40">
        <f t="shared" si="93"/>
        <v>0.85844748858447484</v>
      </c>
      <c r="J758" s="39">
        <f t="shared" si="94"/>
        <v>7520</v>
      </c>
      <c r="K758" s="40">
        <f t="shared" si="95"/>
        <v>0.85844748858447484</v>
      </c>
      <c r="L758" s="39">
        <f t="shared" si="92"/>
        <v>4.9604047385503169E-2</v>
      </c>
      <c r="M758" s="39">
        <f t="shared" si="96"/>
        <v>0</v>
      </c>
      <c r="N758" s="39">
        <f t="shared" si="97"/>
        <v>4.9604047385503169E-2</v>
      </c>
      <c r="O758" s="39">
        <f t="shared" si="98"/>
        <v>0</v>
      </c>
      <c r="P758" s="39">
        <f t="shared" si="99"/>
        <v>4.9604047385503169E-2</v>
      </c>
    </row>
    <row r="759" spans="7:16" x14ac:dyDescent="0.25">
      <c r="G759" s="17"/>
      <c r="H759" s="39">
        <v>7530</v>
      </c>
      <c r="I759" s="40">
        <f t="shared" si="93"/>
        <v>0.8595890410958904</v>
      </c>
      <c r="J759" s="39">
        <f t="shared" si="94"/>
        <v>7530</v>
      </c>
      <c r="K759" s="40">
        <f t="shared" si="95"/>
        <v>0.8595890410958904</v>
      </c>
      <c r="L759" s="39">
        <f t="shared" si="92"/>
        <v>4.9182959181264363E-2</v>
      </c>
      <c r="M759" s="39">
        <f t="shared" si="96"/>
        <v>0</v>
      </c>
      <c r="N759" s="39">
        <f t="shared" si="97"/>
        <v>4.9182959181264363E-2</v>
      </c>
      <c r="O759" s="39">
        <f t="shared" si="98"/>
        <v>0</v>
      </c>
      <c r="P759" s="39">
        <f t="shared" si="99"/>
        <v>4.9182959181264363E-2</v>
      </c>
    </row>
    <row r="760" spans="7:16" x14ac:dyDescent="0.25">
      <c r="G760" s="17"/>
      <c r="H760" s="39">
        <v>7540</v>
      </c>
      <c r="I760" s="40">
        <f t="shared" si="93"/>
        <v>0.86073059360730597</v>
      </c>
      <c r="J760" s="39">
        <f t="shared" si="94"/>
        <v>7540</v>
      </c>
      <c r="K760" s="40">
        <f t="shared" si="95"/>
        <v>0.86073059360730597</v>
      </c>
      <c r="L760" s="39">
        <f t="shared" si="92"/>
        <v>4.8762243621575774E-2</v>
      </c>
      <c r="M760" s="39">
        <f t="shared" si="96"/>
        <v>0</v>
      </c>
      <c r="N760" s="39">
        <f t="shared" si="97"/>
        <v>4.8762243621575774E-2</v>
      </c>
      <c r="O760" s="39">
        <f t="shared" si="98"/>
        <v>0</v>
      </c>
      <c r="P760" s="39">
        <f t="shared" si="99"/>
        <v>4.8762243621575774E-2</v>
      </c>
    </row>
    <row r="761" spans="7:16" x14ac:dyDescent="0.25">
      <c r="G761" s="17"/>
      <c r="H761" s="39">
        <v>7550</v>
      </c>
      <c r="I761" s="40">
        <f t="shared" si="93"/>
        <v>0.86187214611872143</v>
      </c>
      <c r="J761" s="39">
        <f t="shared" si="94"/>
        <v>7550</v>
      </c>
      <c r="K761" s="40">
        <f t="shared" si="95"/>
        <v>0.86187214611872143</v>
      </c>
      <c r="L761" s="39">
        <f t="shared" si="92"/>
        <v>4.8341899883095119E-2</v>
      </c>
      <c r="M761" s="39">
        <f t="shared" si="96"/>
        <v>0</v>
      </c>
      <c r="N761" s="39">
        <f t="shared" si="97"/>
        <v>4.8341899883095119E-2</v>
      </c>
      <c r="O761" s="39">
        <f t="shared" si="98"/>
        <v>0</v>
      </c>
      <c r="P761" s="39">
        <f t="shared" si="99"/>
        <v>4.8341899883095119E-2</v>
      </c>
    </row>
    <row r="762" spans="7:16" x14ac:dyDescent="0.25">
      <c r="G762" s="17"/>
      <c r="H762" s="39">
        <v>7560</v>
      </c>
      <c r="I762" s="40">
        <f t="shared" si="93"/>
        <v>0.86301369863013699</v>
      </c>
      <c r="J762" s="39">
        <f t="shared" si="94"/>
        <v>7560</v>
      </c>
      <c r="K762" s="40">
        <f t="shared" si="95"/>
        <v>0.86301369863013699</v>
      </c>
      <c r="L762" s="39">
        <f t="shared" si="92"/>
        <v>4.7921927145386567E-2</v>
      </c>
      <c r="M762" s="39">
        <f t="shared" si="96"/>
        <v>0</v>
      </c>
      <c r="N762" s="39">
        <f t="shared" si="97"/>
        <v>4.7921927145386567E-2</v>
      </c>
      <c r="O762" s="39">
        <f t="shared" si="98"/>
        <v>0</v>
      </c>
      <c r="P762" s="39">
        <f t="shared" si="99"/>
        <v>4.7921927145386567E-2</v>
      </c>
    </row>
    <row r="763" spans="7:16" x14ac:dyDescent="0.25">
      <c r="G763" s="17"/>
      <c r="H763" s="39">
        <v>7570</v>
      </c>
      <c r="I763" s="40">
        <f t="shared" si="93"/>
        <v>0.86415525114155256</v>
      </c>
      <c r="J763" s="39">
        <f t="shared" si="94"/>
        <v>7570</v>
      </c>
      <c r="K763" s="40">
        <f t="shared" si="95"/>
        <v>0.86415525114155256</v>
      </c>
      <c r="L763" s="39">
        <f t="shared" si="92"/>
        <v>4.750232459090753E-2</v>
      </c>
      <c r="M763" s="39">
        <f t="shared" si="96"/>
        <v>0</v>
      </c>
      <c r="N763" s="39">
        <f t="shared" si="97"/>
        <v>4.750232459090753E-2</v>
      </c>
      <c r="O763" s="39">
        <f t="shared" si="98"/>
        <v>0</v>
      </c>
      <c r="P763" s="39">
        <f t="shared" si="99"/>
        <v>4.750232459090753E-2</v>
      </c>
    </row>
    <row r="764" spans="7:16" x14ac:dyDescent="0.25">
      <c r="G764" s="17"/>
      <c r="H764" s="39">
        <v>7580</v>
      </c>
      <c r="I764" s="40">
        <f t="shared" si="93"/>
        <v>0.86529680365296802</v>
      </c>
      <c r="J764" s="39">
        <f t="shared" si="94"/>
        <v>7580</v>
      </c>
      <c r="K764" s="40">
        <f t="shared" si="95"/>
        <v>0.86529680365296802</v>
      </c>
      <c r="L764" s="39">
        <f t="shared" si="92"/>
        <v>4.708309140499356E-2</v>
      </c>
      <c r="M764" s="39">
        <f t="shared" si="96"/>
        <v>0</v>
      </c>
      <c r="N764" s="39">
        <f t="shared" si="97"/>
        <v>4.708309140499356E-2</v>
      </c>
      <c r="O764" s="39">
        <f t="shared" si="98"/>
        <v>0</v>
      </c>
      <c r="P764" s="39">
        <f t="shared" si="99"/>
        <v>4.708309140499356E-2</v>
      </c>
    </row>
    <row r="765" spans="7:16" x14ac:dyDescent="0.25">
      <c r="G765" s="17"/>
      <c r="H765" s="39">
        <v>7590</v>
      </c>
      <c r="I765" s="40">
        <f t="shared" si="93"/>
        <v>0.86643835616438358</v>
      </c>
      <c r="J765" s="39">
        <f t="shared" si="94"/>
        <v>7590</v>
      </c>
      <c r="K765" s="40">
        <f t="shared" si="95"/>
        <v>0.86643835616438358</v>
      </c>
      <c r="L765" s="39">
        <f t="shared" si="92"/>
        <v>4.6664226775845363E-2</v>
      </c>
      <c r="M765" s="39">
        <f t="shared" si="96"/>
        <v>0</v>
      </c>
      <c r="N765" s="39">
        <f t="shared" si="97"/>
        <v>4.6664226775845363E-2</v>
      </c>
      <c r="O765" s="39">
        <f t="shared" si="98"/>
        <v>0</v>
      </c>
      <c r="P765" s="39">
        <f t="shared" si="99"/>
        <v>4.6664226775845363E-2</v>
      </c>
    </row>
    <row r="766" spans="7:16" x14ac:dyDescent="0.25">
      <c r="G766" s="17"/>
      <c r="H766" s="39">
        <v>7600</v>
      </c>
      <c r="I766" s="40">
        <f t="shared" si="93"/>
        <v>0.86757990867579904</v>
      </c>
      <c r="J766" s="39">
        <f t="shared" si="94"/>
        <v>7600</v>
      </c>
      <c r="K766" s="40">
        <f t="shared" si="95"/>
        <v>0.86757990867579904</v>
      </c>
      <c r="L766" s="39">
        <f t="shared" si="92"/>
        <v>4.6245729894514254E-2</v>
      </c>
      <c r="M766" s="39">
        <f t="shared" si="96"/>
        <v>0</v>
      </c>
      <c r="N766" s="39">
        <f t="shared" si="97"/>
        <v>4.6245729894514254E-2</v>
      </c>
      <c r="O766" s="39">
        <f t="shared" si="98"/>
        <v>0</v>
      </c>
      <c r="P766" s="39">
        <f t="shared" si="99"/>
        <v>4.6245729894514254E-2</v>
      </c>
    </row>
    <row r="767" spans="7:16" x14ac:dyDescent="0.25">
      <c r="G767" s="17"/>
      <c r="H767" s="39">
        <v>7610</v>
      </c>
      <c r="I767" s="40">
        <f t="shared" si="93"/>
        <v>0.86872146118721461</v>
      </c>
      <c r="J767" s="39">
        <f t="shared" si="94"/>
        <v>7610</v>
      </c>
      <c r="K767" s="40">
        <f t="shared" si="95"/>
        <v>0.86872146118721461</v>
      </c>
      <c r="L767" s="39">
        <f t="shared" si="92"/>
        <v>4.5827599954888942E-2</v>
      </c>
      <c r="M767" s="39">
        <f t="shared" si="96"/>
        <v>0</v>
      </c>
      <c r="N767" s="39">
        <f t="shared" si="97"/>
        <v>4.5827599954888942E-2</v>
      </c>
      <c r="O767" s="39">
        <f t="shared" si="98"/>
        <v>0</v>
      </c>
      <c r="P767" s="39">
        <f t="shared" si="99"/>
        <v>4.5827599954888942E-2</v>
      </c>
    </row>
    <row r="768" spans="7:16" x14ac:dyDescent="0.25">
      <c r="G768" s="17"/>
      <c r="H768" s="39">
        <v>7620</v>
      </c>
      <c r="I768" s="40">
        <f t="shared" si="93"/>
        <v>0.86986301369863017</v>
      </c>
      <c r="J768" s="39">
        <f t="shared" si="94"/>
        <v>7620</v>
      </c>
      <c r="K768" s="40">
        <f t="shared" si="95"/>
        <v>0.86986301369863017</v>
      </c>
      <c r="L768" s="39">
        <f t="shared" si="92"/>
        <v>4.5409836153681549E-2</v>
      </c>
      <c r="M768" s="39">
        <f t="shared" si="96"/>
        <v>0</v>
      </c>
      <c r="N768" s="39">
        <f t="shared" si="97"/>
        <v>4.5409836153681549E-2</v>
      </c>
      <c r="O768" s="39">
        <f t="shared" si="98"/>
        <v>0</v>
      </c>
      <c r="P768" s="39">
        <f t="shared" si="99"/>
        <v>4.5409836153681549E-2</v>
      </c>
    </row>
    <row r="769" spans="7:16" x14ac:dyDescent="0.25">
      <c r="G769" s="17"/>
      <c r="H769" s="39">
        <v>7630</v>
      </c>
      <c r="I769" s="40">
        <f t="shared" si="93"/>
        <v>0.87100456621004563</v>
      </c>
      <c r="J769" s="39">
        <f t="shared" si="94"/>
        <v>7630</v>
      </c>
      <c r="K769" s="40">
        <f t="shared" si="95"/>
        <v>0.87100456621004563</v>
      </c>
      <c r="L769" s="39">
        <f t="shared" si="92"/>
        <v>4.4992437690414167E-2</v>
      </c>
      <c r="M769" s="39">
        <f t="shared" si="96"/>
        <v>0</v>
      </c>
      <c r="N769" s="39">
        <f t="shared" si="97"/>
        <v>4.4992437690414167E-2</v>
      </c>
      <c r="O769" s="39">
        <f t="shared" si="98"/>
        <v>0</v>
      </c>
      <c r="P769" s="39">
        <f t="shared" si="99"/>
        <v>4.4992437690414167E-2</v>
      </c>
    </row>
    <row r="770" spans="7:16" x14ac:dyDescent="0.25">
      <c r="G770" s="17"/>
      <c r="H770" s="39">
        <v>7640</v>
      </c>
      <c r="I770" s="40">
        <f t="shared" si="93"/>
        <v>0.87214611872146119</v>
      </c>
      <c r="J770" s="39">
        <f t="shared" si="94"/>
        <v>7640</v>
      </c>
      <c r="K770" s="40">
        <f t="shared" si="95"/>
        <v>0.87214611872146119</v>
      </c>
      <c r="L770" s="39">
        <f t="shared" si="92"/>
        <v>4.4575403767405208E-2</v>
      </c>
      <c r="M770" s="39">
        <f t="shared" si="96"/>
        <v>0</v>
      </c>
      <c r="N770" s="39">
        <f t="shared" si="97"/>
        <v>4.4575403767405208E-2</v>
      </c>
      <c r="O770" s="39">
        <f t="shared" si="98"/>
        <v>0</v>
      </c>
      <c r="P770" s="39">
        <f t="shared" si="99"/>
        <v>4.4575403767405208E-2</v>
      </c>
    </row>
    <row r="771" spans="7:16" x14ac:dyDescent="0.25">
      <c r="G771" s="17"/>
      <c r="H771" s="39">
        <v>7650</v>
      </c>
      <c r="I771" s="40">
        <f t="shared" si="93"/>
        <v>0.87328767123287676</v>
      </c>
      <c r="J771" s="39">
        <f t="shared" si="94"/>
        <v>7650</v>
      </c>
      <c r="K771" s="40">
        <f t="shared" si="95"/>
        <v>0.87328767123287676</v>
      </c>
      <c r="L771" s="39">
        <f t="shared" si="92"/>
        <v>4.4158733589756416E-2</v>
      </c>
      <c r="M771" s="39">
        <f t="shared" si="96"/>
        <v>0</v>
      </c>
      <c r="N771" s="39">
        <f t="shared" si="97"/>
        <v>4.4158733589756416E-2</v>
      </c>
      <c r="O771" s="39">
        <f t="shared" si="98"/>
        <v>0</v>
      </c>
      <c r="P771" s="39">
        <f t="shared" si="99"/>
        <v>4.4158733589756416E-2</v>
      </c>
    </row>
    <row r="772" spans="7:16" x14ac:dyDescent="0.25">
      <c r="G772" s="17"/>
      <c r="H772" s="39">
        <v>7660</v>
      </c>
      <c r="I772" s="40">
        <f t="shared" si="93"/>
        <v>0.87442922374429222</v>
      </c>
      <c r="J772" s="39">
        <f t="shared" si="94"/>
        <v>7660</v>
      </c>
      <c r="K772" s="40">
        <f t="shared" si="95"/>
        <v>0.87442922374429222</v>
      </c>
      <c r="L772" s="39">
        <f t="shared" si="92"/>
        <v>4.374242636533876E-2</v>
      </c>
      <c r="M772" s="39">
        <f t="shared" si="96"/>
        <v>0</v>
      </c>
      <c r="N772" s="39">
        <f t="shared" si="97"/>
        <v>4.374242636533876E-2</v>
      </c>
      <c r="O772" s="39">
        <f t="shared" si="98"/>
        <v>0</v>
      </c>
      <c r="P772" s="39">
        <f t="shared" si="99"/>
        <v>4.374242636533876E-2</v>
      </c>
    </row>
    <row r="773" spans="7:16" x14ac:dyDescent="0.25">
      <c r="G773" s="17"/>
      <c r="H773" s="39">
        <v>7670</v>
      </c>
      <c r="I773" s="40">
        <f t="shared" si="93"/>
        <v>0.87557077625570778</v>
      </c>
      <c r="J773" s="39">
        <f t="shared" si="94"/>
        <v>7670</v>
      </c>
      <c r="K773" s="40">
        <f t="shared" si="95"/>
        <v>0.87557077625570778</v>
      </c>
      <c r="L773" s="39">
        <f t="shared" ref="L773:L836" si="100">1-$E$13*K773^$E$14</f>
        <v>4.3326481304779896E-2</v>
      </c>
      <c r="M773" s="39">
        <f t="shared" si="96"/>
        <v>0</v>
      </c>
      <c r="N773" s="39">
        <f t="shared" si="97"/>
        <v>4.3326481304779896E-2</v>
      </c>
      <c r="O773" s="39">
        <f t="shared" si="98"/>
        <v>0</v>
      </c>
      <c r="P773" s="39">
        <f t="shared" si="99"/>
        <v>4.3326481304779896E-2</v>
      </c>
    </row>
    <row r="774" spans="7:16" x14ac:dyDescent="0.25">
      <c r="G774" s="17"/>
      <c r="H774" s="39">
        <v>7680</v>
      </c>
      <c r="I774" s="40">
        <f t="shared" ref="I774:I837" si="101">H774/$B$15</f>
        <v>0.87671232876712324</v>
      </c>
      <c r="J774" s="39">
        <f t="shared" ref="J774:J837" si="102">IF(H774&lt;$B$15,H774,$B$15)</f>
        <v>7680</v>
      </c>
      <c r="K774" s="40">
        <f t="shared" ref="K774:K837" si="103">J774/$B$15</f>
        <v>0.87671232876712324</v>
      </c>
      <c r="L774" s="39">
        <f t="shared" si="100"/>
        <v>4.291089762145095E-2</v>
      </c>
      <c r="M774" s="39">
        <f t="shared" ref="M774:M837" si="104">IF(J774&lt;=$B$92,$B$68,0)</f>
        <v>0</v>
      </c>
      <c r="N774" s="39">
        <f t="shared" ref="N774:N837" si="105">IF(L774&gt;$B$68,$B$68,L774)</f>
        <v>4.291089762145095E-2</v>
      </c>
      <c r="O774" s="39">
        <f t="shared" si="98"/>
        <v>0</v>
      </c>
      <c r="P774" s="39">
        <f t="shared" si="99"/>
        <v>4.291089762145095E-2</v>
      </c>
    </row>
    <row r="775" spans="7:16" x14ac:dyDescent="0.25">
      <c r="G775" s="17"/>
      <c r="H775" s="39">
        <v>7690</v>
      </c>
      <c r="I775" s="40">
        <f t="shared" si="101"/>
        <v>0.87785388127853881</v>
      </c>
      <c r="J775" s="39">
        <f t="shared" si="102"/>
        <v>7690</v>
      </c>
      <c r="K775" s="40">
        <f t="shared" si="103"/>
        <v>0.87785388127853881</v>
      </c>
      <c r="L775" s="39">
        <f t="shared" si="100"/>
        <v>4.2495674531452643E-2</v>
      </c>
      <c r="M775" s="39">
        <f t="shared" si="104"/>
        <v>0</v>
      </c>
      <c r="N775" s="39">
        <f t="shared" si="105"/>
        <v>4.2495674531452643E-2</v>
      </c>
      <c r="O775" s="39">
        <f t="shared" ref="O775:O838" si="106">IF(J775&lt;=$C$137,$D$121,M775)</f>
        <v>0</v>
      </c>
      <c r="P775" s="39">
        <f t="shared" ref="P775:P838" si="107">IF(L775&gt;$D$121,$D$121,L775)</f>
        <v>4.2495674531452643E-2</v>
      </c>
    </row>
    <row r="776" spans="7:16" x14ac:dyDescent="0.25">
      <c r="G776" s="17"/>
      <c r="H776" s="39">
        <v>7700</v>
      </c>
      <c r="I776" s="40">
        <f t="shared" si="101"/>
        <v>0.87899543378995437</v>
      </c>
      <c r="J776" s="39">
        <f t="shared" si="102"/>
        <v>7700</v>
      </c>
      <c r="K776" s="40">
        <f t="shared" si="103"/>
        <v>0.87899543378995437</v>
      </c>
      <c r="L776" s="39">
        <f t="shared" si="100"/>
        <v>4.2080811253603412E-2</v>
      </c>
      <c r="M776" s="39">
        <f t="shared" si="104"/>
        <v>0</v>
      </c>
      <c r="N776" s="39">
        <f t="shared" si="105"/>
        <v>4.2080811253603412E-2</v>
      </c>
      <c r="O776" s="39">
        <f t="shared" si="106"/>
        <v>0</v>
      </c>
      <c r="P776" s="39">
        <f t="shared" si="107"/>
        <v>4.2080811253603412E-2</v>
      </c>
    </row>
    <row r="777" spans="7:16" x14ac:dyDescent="0.25">
      <c r="G777" s="17"/>
      <c r="H777" s="39">
        <v>7710</v>
      </c>
      <c r="I777" s="40">
        <f t="shared" si="101"/>
        <v>0.88013698630136983</v>
      </c>
      <c r="J777" s="39">
        <f t="shared" si="102"/>
        <v>7710</v>
      </c>
      <c r="K777" s="40">
        <f t="shared" si="103"/>
        <v>0.88013698630136983</v>
      </c>
      <c r="L777" s="39">
        <f t="shared" si="100"/>
        <v>4.166630700942564E-2</v>
      </c>
      <c r="M777" s="39">
        <f t="shared" si="104"/>
        <v>0</v>
      </c>
      <c r="N777" s="39">
        <f t="shared" si="105"/>
        <v>4.166630700942564E-2</v>
      </c>
      <c r="O777" s="39">
        <f t="shared" si="106"/>
        <v>0</v>
      </c>
      <c r="P777" s="39">
        <f t="shared" si="107"/>
        <v>4.166630700942564E-2</v>
      </c>
    </row>
    <row r="778" spans="7:16" x14ac:dyDescent="0.25">
      <c r="G778" s="17"/>
      <c r="H778" s="39">
        <v>7720</v>
      </c>
      <c r="I778" s="40">
        <f t="shared" si="101"/>
        <v>0.88127853881278539</v>
      </c>
      <c r="J778" s="39">
        <f t="shared" si="102"/>
        <v>7720</v>
      </c>
      <c r="K778" s="40">
        <f t="shared" si="103"/>
        <v>0.88127853881278539</v>
      </c>
      <c r="L778" s="39">
        <f t="shared" si="100"/>
        <v>4.1252161023133116E-2</v>
      </c>
      <c r="M778" s="39">
        <f t="shared" si="104"/>
        <v>0</v>
      </c>
      <c r="N778" s="39">
        <f t="shared" si="105"/>
        <v>4.1252161023133116E-2</v>
      </c>
      <c r="O778" s="39">
        <f t="shared" si="106"/>
        <v>0</v>
      </c>
      <c r="P778" s="39">
        <f t="shared" si="107"/>
        <v>4.1252161023133116E-2</v>
      </c>
    </row>
    <row r="779" spans="7:16" x14ac:dyDescent="0.25">
      <c r="G779" s="17"/>
      <c r="H779" s="39">
        <v>7730</v>
      </c>
      <c r="I779" s="40">
        <f t="shared" si="101"/>
        <v>0.88242009132420096</v>
      </c>
      <c r="J779" s="39">
        <f t="shared" si="102"/>
        <v>7730</v>
      </c>
      <c r="K779" s="40">
        <f t="shared" si="103"/>
        <v>0.88242009132420096</v>
      </c>
      <c r="L779" s="39">
        <f t="shared" si="100"/>
        <v>4.083837252161826E-2</v>
      </c>
      <c r="M779" s="39">
        <f t="shared" si="104"/>
        <v>0</v>
      </c>
      <c r="N779" s="39">
        <f t="shared" si="105"/>
        <v>4.083837252161826E-2</v>
      </c>
      <c r="O779" s="39">
        <f t="shared" si="106"/>
        <v>0</v>
      </c>
      <c r="P779" s="39">
        <f t="shared" si="107"/>
        <v>4.083837252161826E-2</v>
      </c>
    </row>
    <row r="780" spans="7:16" x14ac:dyDescent="0.25">
      <c r="G780" s="17"/>
      <c r="H780" s="39">
        <v>7740</v>
      </c>
      <c r="I780" s="40">
        <f t="shared" si="101"/>
        <v>0.88356164383561642</v>
      </c>
      <c r="J780" s="39">
        <f t="shared" si="102"/>
        <v>7740</v>
      </c>
      <c r="K780" s="40">
        <f t="shared" si="103"/>
        <v>0.88356164383561642</v>
      </c>
      <c r="L780" s="39">
        <f t="shared" si="100"/>
        <v>4.0424940734439363E-2</v>
      </c>
      <c r="M780" s="39">
        <f t="shared" si="104"/>
        <v>0</v>
      </c>
      <c r="N780" s="39">
        <f t="shared" si="105"/>
        <v>4.0424940734439363E-2</v>
      </c>
      <c r="O780" s="39">
        <f t="shared" si="106"/>
        <v>0</v>
      </c>
      <c r="P780" s="39">
        <f t="shared" si="107"/>
        <v>4.0424940734439363E-2</v>
      </c>
    </row>
    <row r="781" spans="7:16" x14ac:dyDescent="0.25">
      <c r="G781" s="17"/>
      <c r="H781" s="39">
        <v>7750</v>
      </c>
      <c r="I781" s="40">
        <f t="shared" si="101"/>
        <v>0.88470319634703198</v>
      </c>
      <c r="J781" s="39">
        <f t="shared" si="102"/>
        <v>7750</v>
      </c>
      <c r="K781" s="40">
        <f t="shared" si="103"/>
        <v>0.88470319634703198</v>
      </c>
      <c r="L781" s="39">
        <f t="shared" si="100"/>
        <v>4.0011864893808036E-2</v>
      </c>
      <c r="M781" s="39">
        <f t="shared" si="104"/>
        <v>0</v>
      </c>
      <c r="N781" s="39">
        <f t="shared" si="105"/>
        <v>4.0011864893808036E-2</v>
      </c>
      <c r="O781" s="39">
        <f t="shared" si="106"/>
        <v>0</v>
      </c>
      <c r="P781" s="39">
        <f t="shared" si="107"/>
        <v>4.0011864893808036E-2</v>
      </c>
    </row>
    <row r="782" spans="7:16" x14ac:dyDescent="0.25">
      <c r="G782" s="17"/>
      <c r="H782" s="39">
        <v>7760</v>
      </c>
      <c r="I782" s="40">
        <f t="shared" si="101"/>
        <v>0.88584474885844744</v>
      </c>
      <c r="J782" s="39">
        <f t="shared" si="102"/>
        <v>7760</v>
      </c>
      <c r="K782" s="40">
        <f t="shared" si="103"/>
        <v>0.88584474885844744</v>
      </c>
      <c r="L782" s="39">
        <f t="shared" si="100"/>
        <v>3.9599144234576444E-2</v>
      </c>
      <c r="M782" s="39">
        <f t="shared" si="104"/>
        <v>0</v>
      </c>
      <c r="N782" s="39">
        <f t="shared" si="105"/>
        <v>3.9599144234576444E-2</v>
      </c>
      <c r="O782" s="39">
        <f t="shared" si="106"/>
        <v>0</v>
      </c>
      <c r="P782" s="39">
        <f t="shared" si="107"/>
        <v>3.9599144234576444E-2</v>
      </c>
    </row>
    <row r="783" spans="7:16" x14ac:dyDescent="0.25">
      <c r="G783" s="17"/>
      <c r="H783" s="39">
        <v>7770</v>
      </c>
      <c r="I783" s="40">
        <f t="shared" si="101"/>
        <v>0.88698630136986301</v>
      </c>
      <c r="J783" s="39">
        <f t="shared" si="102"/>
        <v>7770</v>
      </c>
      <c r="K783" s="40">
        <f t="shared" si="103"/>
        <v>0.88698630136986301</v>
      </c>
      <c r="L783" s="39">
        <f t="shared" si="100"/>
        <v>3.9186777994225097E-2</v>
      </c>
      <c r="M783" s="39">
        <f t="shared" si="104"/>
        <v>0</v>
      </c>
      <c r="N783" s="39">
        <f t="shared" si="105"/>
        <v>3.9186777994225097E-2</v>
      </c>
      <c r="O783" s="39">
        <f t="shared" si="106"/>
        <v>0</v>
      </c>
      <c r="P783" s="39">
        <f t="shared" si="107"/>
        <v>3.9186777994225097E-2</v>
      </c>
    </row>
    <row r="784" spans="7:16" x14ac:dyDescent="0.25">
      <c r="G784" s="17"/>
      <c r="H784" s="39">
        <v>7780</v>
      </c>
      <c r="I784" s="40">
        <f t="shared" si="101"/>
        <v>0.88812785388127857</v>
      </c>
      <c r="J784" s="39">
        <f t="shared" si="102"/>
        <v>7780</v>
      </c>
      <c r="K784" s="40">
        <f t="shared" si="103"/>
        <v>0.88812785388127857</v>
      </c>
      <c r="L784" s="39">
        <f t="shared" si="100"/>
        <v>3.8774765412850409E-2</v>
      </c>
      <c r="M784" s="39">
        <f t="shared" si="104"/>
        <v>0</v>
      </c>
      <c r="N784" s="39">
        <f t="shared" si="105"/>
        <v>3.8774765412850409E-2</v>
      </c>
      <c r="O784" s="39">
        <f t="shared" si="106"/>
        <v>0</v>
      </c>
      <c r="P784" s="39">
        <f t="shared" si="107"/>
        <v>3.8774765412850409E-2</v>
      </c>
    </row>
    <row r="785" spans="7:16" x14ac:dyDescent="0.25">
      <c r="G785" s="17"/>
      <c r="H785" s="39">
        <v>7790</v>
      </c>
      <c r="I785" s="40">
        <f t="shared" si="101"/>
        <v>0.88926940639269403</v>
      </c>
      <c r="J785" s="39">
        <f t="shared" si="102"/>
        <v>7790</v>
      </c>
      <c r="K785" s="40">
        <f t="shared" si="103"/>
        <v>0.88926940639269403</v>
      </c>
      <c r="L785" s="39">
        <f t="shared" si="100"/>
        <v>3.836310573315227E-2</v>
      </c>
      <c r="M785" s="39">
        <f t="shared" si="104"/>
        <v>0</v>
      </c>
      <c r="N785" s="39">
        <f t="shared" si="105"/>
        <v>3.836310573315227E-2</v>
      </c>
      <c r="O785" s="39">
        <f t="shared" si="106"/>
        <v>0</v>
      </c>
      <c r="P785" s="39">
        <f t="shared" si="107"/>
        <v>3.836310573315227E-2</v>
      </c>
    </row>
    <row r="786" spans="7:16" x14ac:dyDescent="0.25">
      <c r="G786" s="17"/>
      <c r="H786" s="39">
        <v>7800</v>
      </c>
      <c r="I786" s="40">
        <f t="shared" si="101"/>
        <v>0.8904109589041096</v>
      </c>
      <c r="J786" s="39">
        <f t="shared" si="102"/>
        <v>7800</v>
      </c>
      <c r="K786" s="40">
        <f t="shared" si="103"/>
        <v>0.8904109589041096</v>
      </c>
      <c r="L786" s="39">
        <f t="shared" si="100"/>
        <v>3.7951798200421938E-2</v>
      </c>
      <c r="M786" s="39">
        <f t="shared" si="104"/>
        <v>0</v>
      </c>
      <c r="N786" s="39">
        <f t="shared" si="105"/>
        <v>3.7951798200421938E-2</v>
      </c>
      <c r="O786" s="39">
        <f t="shared" si="106"/>
        <v>0</v>
      </c>
      <c r="P786" s="39">
        <f t="shared" si="107"/>
        <v>3.7951798200421938E-2</v>
      </c>
    </row>
    <row r="787" spans="7:16" x14ac:dyDescent="0.25">
      <c r="G787" s="17"/>
      <c r="H787" s="39">
        <v>7810</v>
      </c>
      <c r="I787" s="40">
        <f t="shared" si="101"/>
        <v>0.89155251141552516</v>
      </c>
      <c r="J787" s="39">
        <f t="shared" si="102"/>
        <v>7810</v>
      </c>
      <c r="K787" s="40">
        <f t="shared" si="103"/>
        <v>0.89155251141552516</v>
      </c>
      <c r="L787" s="39">
        <f t="shared" si="100"/>
        <v>3.75408420625295E-2</v>
      </c>
      <c r="M787" s="39">
        <f t="shared" si="104"/>
        <v>0</v>
      </c>
      <c r="N787" s="39">
        <f t="shared" si="105"/>
        <v>3.75408420625295E-2</v>
      </c>
      <c r="O787" s="39">
        <f t="shared" si="106"/>
        <v>0</v>
      </c>
      <c r="P787" s="39">
        <f t="shared" si="107"/>
        <v>3.75408420625295E-2</v>
      </c>
    </row>
    <row r="788" spans="7:16" x14ac:dyDescent="0.25">
      <c r="G788" s="17"/>
      <c r="H788" s="39">
        <v>7820</v>
      </c>
      <c r="I788" s="40">
        <f t="shared" si="101"/>
        <v>0.89269406392694062</v>
      </c>
      <c r="J788" s="39">
        <f t="shared" si="102"/>
        <v>7820</v>
      </c>
      <c r="K788" s="40">
        <f t="shared" si="103"/>
        <v>0.89269406392694062</v>
      </c>
      <c r="L788" s="39">
        <f t="shared" si="100"/>
        <v>3.7130236569912323E-2</v>
      </c>
      <c r="M788" s="39">
        <f t="shared" si="104"/>
        <v>0</v>
      </c>
      <c r="N788" s="39">
        <f t="shared" si="105"/>
        <v>3.7130236569912323E-2</v>
      </c>
      <c r="O788" s="39">
        <f t="shared" si="106"/>
        <v>0</v>
      </c>
      <c r="P788" s="39">
        <f t="shared" si="107"/>
        <v>3.7130236569912323E-2</v>
      </c>
    </row>
    <row r="789" spans="7:16" x14ac:dyDescent="0.25">
      <c r="G789" s="17"/>
      <c r="H789" s="39">
        <v>7830</v>
      </c>
      <c r="I789" s="40">
        <f t="shared" si="101"/>
        <v>0.89383561643835618</v>
      </c>
      <c r="J789" s="39">
        <f t="shared" si="102"/>
        <v>7830</v>
      </c>
      <c r="K789" s="40">
        <f t="shared" si="103"/>
        <v>0.89383561643835618</v>
      </c>
      <c r="L789" s="39">
        <f t="shared" si="100"/>
        <v>3.6719980975562727E-2</v>
      </c>
      <c r="M789" s="39">
        <f t="shared" si="104"/>
        <v>0</v>
      </c>
      <c r="N789" s="39">
        <f t="shared" si="105"/>
        <v>3.6719980975562727E-2</v>
      </c>
      <c r="O789" s="39">
        <f t="shared" si="106"/>
        <v>0</v>
      </c>
      <c r="P789" s="39">
        <f t="shared" si="107"/>
        <v>3.6719980975562727E-2</v>
      </c>
    </row>
    <row r="790" spans="7:16" x14ac:dyDescent="0.25">
      <c r="G790" s="17"/>
      <c r="H790" s="39">
        <v>7840</v>
      </c>
      <c r="I790" s="40">
        <f t="shared" si="101"/>
        <v>0.89497716894977164</v>
      </c>
      <c r="J790" s="39">
        <f t="shared" si="102"/>
        <v>7840</v>
      </c>
      <c r="K790" s="40">
        <f t="shared" si="103"/>
        <v>0.89497716894977164</v>
      </c>
      <c r="L790" s="39">
        <f t="shared" si="100"/>
        <v>3.6310074535015779E-2</v>
      </c>
      <c r="M790" s="39">
        <f t="shared" si="104"/>
        <v>0</v>
      </c>
      <c r="N790" s="39">
        <f t="shared" si="105"/>
        <v>3.6310074535015779E-2</v>
      </c>
      <c r="O790" s="39">
        <f t="shared" si="106"/>
        <v>0</v>
      </c>
      <c r="P790" s="39">
        <f t="shared" si="107"/>
        <v>3.6310074535015779E-2</v>
      </c>
    </row>
    <row r="791" spans="7:16" x14ac:dyDescent="0.25">
      <c r="G791" s="17"/>
      <c r="H791" s="39">
        <v>7850</v>
      </c>
      <c r="I791" s="40">
        <f t="shared" si="101"/>
        <v>0.89611872146118721</v>
      </c>
      <c r="J791" s="39">
        <f t="shared" si="102"/>
        <v>7850</v>
      </c>
      <c r="K791" s="40">
        <f t="shared" si="103"/>
        <v>0.89611872146118721</v>
      </c>
      <c r="L791" s="39">
        <f t="shared" si="100"/>
        <v>3.5900516506337965E-2</v>
      </c>
      <c r="M791" s="39">
        <f t="shared" si="104"/>
        <v>0</v>
      </c>
      <c r="N791" s="39">
        <f t="shared" si="105"/>
        <v>3.5900516506337965E-2</v>
      </c>
      <c r="O791" s="39">
        <f t="shared" si="106"/>
        <v>0</v>
      </c>
      <c r="P791" s="39">
        <f t="shared" si="107"/>
        <v>3.5900516506337965E-2</v>
      </c>
    </row>
    <row r="792" spans="7:16" x14ac:dyDescent="0.25">
      <c r="G792" s="17"/>
      <c r="H792" s="39">
        <v>7860</v>
      </c>
      <c r="I792" s="40">
        <f t="shared" si="101"/>
        <v>0.89726027397260277</v>
      </c>
      <c r="J792" s="39">
        <f t="shared" si="102"/>
        <v>7860</v>
      </c>
      <c r="K792" s="40">
        <f t="shared" si="103"/>
        <v>0.89726027397260277</v>
      </c>
      <c r="L792" s="39">
        <f t="shared" si="100"/>
        <v>3.5491306150114976E-2</v>
      </c>
      <c r="M792" s="39">
        <f t="shared" si="104"/>
        <v>0</v>
      </c>
      <c r="N792" s="39">
        <f t="shared" si="105"/>
        <v>3.5491306150114976E-2</v>
      </c>
      <c r="O792" s="39">
        <f t="shared" si="106"/>
        <v>0</v>
      </c>
      <c r="P792" s="39">
        <f t="shared" si="107"/>
        <v>3.5491306150114976E-2</v>
      </c>
    </row>
    <row r="793" spans="7:16" x14ac:dyDescent="0.25">
      <c r="G793" s="17"/>
      <c r="H793" s="39">
        <v>7870</v>
      </c>
      <c r="I793" s="40">
        <f t="shared" si="101"/>
        <v>0.89840182648401823</v>
      </c>
      <c r="J793" s="39">
        <f t="shared" si="102"/>
        <v>7870</v>
      </c>
      <c r="K793" s="40">
        <f t="shared" si="103"/>
        <v>0.89840182648401823</v>
      </c>
      <c r="L793" s="39">
        <f t="shared" si="100"/>
        <v>3.5082442729439833E-2</v>
      </c>
      <c r="M793" s="39">
        <f t="shared" si="104"/>
        <v>0</v>
      </c>
      <c r="N793" s="39">
        <f t="shared" si="105"/>
        <v>3.5082442729439833E-2</v>
      </c>
      <c r="O793" s="39">
        <f t="shared" si="106"/>
        <v>0</v>
      </c>
      <c r="P793" s="39">
        <f t="shared" si="107"/>
        <v>3.5082442729439833E-2</v>
      </c>
    </row>
    <row r="794" spans="7:16" x14ac:dyDescent="0.25">
      <c r="G794" s="17"/>
      <c r="H794" s="39">
        <v>7880</v>
      </c>
      <c r="I794" s="40">
        <f t="shared" si="101"/>
        <v>0.8995433789954338</v>
      </c>
      <c r="J794" s="39">
        <f t="shared" si="102"/>
        <v>7880</v>
      </c>
      <c r="K794" s="40">
        <f t="shared" si="103"/>
        <v>0.8995433789954338</v>
      </c>
      <c r="L794" s="39">
        <f t="shared" si="100"/>
        <v>3.4673925509901893E-2</v>
      </c>
      <c r="M794" s="39">
        <f t="shared" si="104"/>
        <v>0</v>
      </c>
      <c r="N794" s="39">
        <f t="shared" si="105"/>
        <v>3.4673925509901893E-2</v>
      </c>
      <c r="O794" s="39">
        <f t="shared" si="106"/>
        <v>0</v>
      </c>
      <c r="P794" s="39">
        <f t="shared" si="107"/>
        <v>3.4673925509901893E-2</v>
      </c>
    </row>
    <row r="795" spans="7:16" x14ac:dyDescent="0.25">
      <c r="G795" s="17"/>
      <c r="H795" s="39">
        <v>7890</v>
      </c>
      <c r="I795" s="40">
        <f t="shared" si="101"/>
        <v>0.90068493150684936</v>
      </c>
      <c r="J795" s="39">
        <f t="shared" si="102"/>
        <v>7890</v>
      </c>
      <c r="K795" s="40">
        <f t="shared" si="103"/>
        <v>0.90068493150684936</v>
      </c>
      <c r="L795" s="39">
        <f t="shared" si="100"/>
        <v>3.4265753759574191E-2</v>
      </c>
      <c r="M795" s="39">
        <f t="shared" si="104"/>
        <v>0</v>
      </c>
      <c r="N795" s="39">
        <f t="shared" si="105"/>
        <v>3.4265753759574191E-2</v>
      </c>
      <c r="O795" s="39">
        <f t="shared" si="106"/>
        <v>0</v>
      </c>
      <c r="P795" s="39">
        <f t="shared" si="107"/>
        <v>3.4265753759574191E-2</v>
      </c>
    </row>
    <row r="796" spans="7:16" x14ac:dyDescent="0.25">
      <c r="G796" s="17"/>
      <c r="H796" s="39">
        <v>7900</v>
      </c>
      <c r="I796" s="40">
        <f t="shared" si="101"/>
        <v>0.90182648401826482</v>
      </c>
      <c r="J796" s="39">
        <f t="shared" si="102"/>
        <v>7900</v>
      </c>
      <c r="K796" s="40">
        <f t="shared" si="103"/>
        <v>0.90182648401826482</v>
      </c>
      <c r="L796" s="39">
        <f t="shared" si="100"/>
        <v>3.385792674900312E-2</v>
      </c>
      <c r="M796" s="39">
        <f t="shared" si="104"/>
        <v>0</v>
      </c>
      <c r="N796" s="39">
        <f t="shared" si="105"/>
        <v>3.385792674900312E-2</v>
      </c>
      <c r="O796" s="39">
        <f t="shared" si="106"/>
        <v>0</v>
      </c>
      <c r="P796" s="39">
        <f t="shared" si="107"/>
        <v>3.385792674900312E-2</v>
      </c>
    </row>
    <row r="797" spans="7:16" x14ac:dyDescent="0.25">
      <c r="G797" s="17"/>
      <c r="H797" s="39">
        <v>7910</v>
      </c>
      <c r="I797" s="40">
        <f t="shared" si="101"/>
        <v>0.90296803652968038</v>
      </c>
      <c r="J797" s="39">
        <f t="shared" si="102"/>
        <v>7910</v>
      </c>
      <c r="K797" s="40">
        <f t="shared" si="103"/>
        <v>0.90296803652968038</v>
      </c>
      <c r="L797" s="39">
        <f t="shared" si="100"/>
        <v>3.345044375119588E-2</v>
      </c>
      <c r="M797" s="39">
        <f t="shared" si="104"/>
        <v>0</v>
      </c>
      <c r="N797" s="39">
        <f t="shared" si="105"/>
        <v>3.345044375119588E-2</v>
      </c>
      <c r="O797" s="39">
        <f t="shared" si="106"/>
        <v>0</v>
      </c>
      <c r="P797" s="39">
        <f t="shared" si="107"/>
        <v>3.345044375119588E-2</v>
      </c>
    </row>
    <row r="798" spans="7:16" x14ac:dyDescent="0.25">
      <c r="G798" s="17"/>
      <c r="H798" s="39">
        <v>7920</v>
      </c>
      <c r="I798" s="40">
        <f t="shared" si="101"/>
        <v>0.90410958904109584</v>
      </c>
      <c r="J798" s="39">
        <f t="shared" si="102"/>
        <v>7920</v>
      </c>
      <c r="K798" s="40">
        <f t="shared" si="103"/>
        <v>0.90410958904109584</v>
      </c>
      <c r="L798" s="39">
        <f t="shared" si="100"/>
        <v>3.3043304041609711E-2</v>
      </c>
      <c r="M798" s="39">
        <f t="shared" si="104"/>
        <v>0</v>
      </c>
      <c r="N798" s="39">
        <f t="shared" si="105"/>
        <v>3.3043304041609711E-2</v>
      </c>
      <c r="O798" s="39">
        <f t="shared" si="106"/>
        <v>0</v>
      </c>
      <c r="P798" s="39">
        <f t="shared" si="107"/>
        <v>3.3043304041609711E-2</v>
      </c>
    </row>
    <row r="799" spans="7:16" x14ac:dyDescent="0.25">
      <c r="G799" s="17"/>
      <c r="H799" s="39">
        <v>7930</v>
      </c>
      <c r="I799" s="40">
        <f t="shared" si="101"/>
        <v>0.90525114155251141</v>
      </c>
      <c r="J799" s="39">
        <f t="shared" si="102"/>
        <v>7930</v>
      </c>
      <c r="K799" s="40">
        <f t="shared" si="103"/>
        <v>0.90525114155251141</v>
      </c>
      <c r="L799" s="39">
        <f t="shared" si="100"/>
        <v>3.2636506898140127E-2</v>
      </c>
      <c r="M799" s="39">
        <f t="shared" si="104"/>
        <v>0</v>
      </c>
      <c r="N799" s="39">
        <f t="shared" si="105"/>
        <v>3.2636506898140127E-2</v>
      </c>
      <c r="O799" s="39">
        <f t="shared" si="106"/>
        <v>0</v>
      </c>
      <c r="P799" s="39">
        <f t="shared" si="107"/>
        <v>3.2636506898140127E-2</v>
      </c>
    </row>
    <row r="800" spans="7:16" x14ac:dyDescent="0.25">
      <c r="G800" s="17"/>
      <c r="H800" s="39">
        <v>7940</v>
      </c>
      <c r="I800" s="40">
        <f t="shared" si="101"/>
        <v>0.90639269406392697</v>
      </c>
      <c r="J800" s="39">
        <f t="shared" si="102"/>
        <v>7940</v>
      </c>
      <c r="K800" s="40">
        <f t="shared" si="103"/>
        <v>0.90639269406392697</v>
      </c>
      <c r="L800" s="39">
        <f t="shared" si="100"/>
        <v>3.2230051601110365E-2</v>
      </c>
      <c r="M800" s="39">
        <f t="shared" si="104"/>
        <v>0</v>
      </c>
      <c r="N800" s="39">
        <f t="shared" si="105"/>
        <v>3.2230051601110365E-2</v>
      </c>
      <c r="O800" s="39">
        <f t="shared" si="106"/>
        <v>0</v>
      </c>
      <c r="P800" s="39">
        <f t="shared" si="107"/>
        <v>3.2230051601110365E-2</v>
      </c>
    </row>
    <row r="801" spans="7:16" x14ac:dyDescent="0.25">
      <c r="G801" s="17"/>
      <c r="H801" s="39">
        <v>7950</v>
      </c>
      <c r="I801" s="40">
        <f t="shared" si="101"/>
        <v>0.90753424657534243</v>
      </c>
      <c r="J801" s="39">
        <f t="shared" si="102"/>
        <v>7950</v>
      </c>
      <c r="K801" s="40">
        <f t="shared" si="103"/>
        <v>0.90753424657534243</v>
      </c>
      <c r="L801" s="39">
        <f t="shared" si="100"/>
        <v>3.1823937433259175E-2</v>
      </c>
      <c r="M801" s="39">
        <f t="shared" si="104"/>
        <v>0</v>
      </c>
      <c r="N801" s="39">
        <f t="shared" si="105"/>
        <v>3.1823937433259175E-2</v>
      </c>
      <c r="O801" s="39">
        <f t="shared" si="106"/>
        <v>0</v>
      </c>
      <c r="P801" s="39">
        <f t="shared" si="107"/>
        <v>3.1823937433259175E-2</v>
      </c>
    </row>
    <row r="802" spans="7:16" x14ac:dyDescent="0.25">
      <c r="G802" s="17"/>
      <c r="H802" s="39">
        <v>7960</v>
      </c>
      <c r="I802" s="40">
        <f t="shared" si="101"/>
        <v>0.908675799086758</v>
      </c>
      <c r="J802" s="39">
        <f t="shared" si="102"/>
        <v>7960</v>
      </c>
      <c r="K802" s="40">
        <f t="shared" si="103"/>
        <v>0.908675799086758</v>
      </c>
      <c r="L802" s="39">
        <f t="shared" si="100"/>
        <v>3.1418163679730493E-2</v>
      </c>
      <c r="M802" s="39">
        <f t="shared" si="104"/>
        <v>0</v>
      </c>
      <c r="N802" s="39">
        <f t="shared" si="105"/>
        <v>3.1418163679730493E-2</v>
      </c>
      <c r="O802" s="39">
        <f t="shared" si="106"/>
        <v>0</v>
      </c>
      <c r="P802" s="39">
        <f t="shared" si="107"/>
        <v>3.1418163679730493E-2</v>
      </c>
    </row>
    <row r="803" spans="7:16" x14ac:dyDescent="0.25">
      <c r="G803" s="17"/>
      <c r="H803" s="39">
        <v>7970</v>
      </c>
      <c r="I803" s="40">
        <f t="shared" si="101"/>
        <v>0.90981735159817356</v>
      </c>
      <c r="J803" s="39">
        <f t="shared" si="102"/>
        <v>7970</v>
      </c>
      <c r="K803" s="40">
        <f t="shared" si="103"/>
        <v>0.90981735159817356</v>
      </c>
      <c r="L803" s="39">
        <f t="shared" si="100"/>
        <v>3.1012729628062119E-2</v>
      </c>
      <c r="M803" s="39">
        <f t="shared" si="104"/>
        <v>0</v>
      </c>
      <c r="N803" s="39">
        <f t="shared" si="105"/>
        <v>3.1012729628062119E-2</v>
      </c>
      <c r="O803" s="39">
        <f t="shared" si="106"/>
        <v>0</v>
      </c>
      <c r="P803" s="39">
        <f t="shared" si="107"/>
        <v>3.1012729628062119E-2</v>
      </c>
    </row>
    <row r="804" spans="7:16" x14ac:dyDescent="0.25">
      <c r="G804" s="17"/>
      <c r="H804" s="39">
        <v>7980</v>
      </c>
      <c r="I804" s="40">
        <f t="shared" si="101"/>
        <v>0.91095890410958902</v>
      </c>
      <c r="J804" s="39">
        <f t="shared" si="102"/>
        <v>7980</v>
      </c>
      <c r="K804" s="40">
        <f t="shared" si="103"/>
        <v>0.91095890410958902</v>
      </c>
      <c r="L804" s="39">
        <f t="shared" si="100"/>
        <v>3.0607634568174613E-2</v>
      </c>
      <c r="M804" s="39">
        <f t="shared" si="104"/>
        <v>0</v>
      </c>
      <c r="N804" s="39">
        <f t="shared" si="105"/>
        <v>3.0607634568174613E-2</v>
      </c>
      <c r="O804" s="39">
        <f t="shared" si="106"/>
        <v>0</v>
      </c>
      <c r="P804" s="39">
        <f t="shared" si="107"/>
        <v>3.0607634568174613E-2</v>
      </c>
    </row>
    <row r="805" spans="7:16" x14ac:dyDescent="0.25">
      <c r="G805" s="17"/>
      <c r="H805" s="39">
        <v>7990</v>
      </c>
      <c r="I805" s="40">
        <f t="shared" si="101"/>
        <v>0.91210045662100458</v>
      </c>
      <c r="J805" s="39">
        <f t="shared" si="102"/>
        <v>7990</v>
      </c>
      <c r="K805" s="40">
        <f t="shared" si="103"/>
        <v>0.91210045662100458</v>
      </c>
      <c r="L805" s="39">
        <f t="shared" si="100"/>
        <v>3.0202877792360194E-2</v>
      </c>
      <c r="M805" s="39">
        <f t="shared" si="104"/>
        <v>0</v>
      </c>
      <c r="N805" s="39">
        <f t="shared" si="105"/>
        <v>3.0202877792360194E-2</v>
      </c>
      <c r="O805" s="39">
        <f t="shared" si="106"/>
        <v>0</v>
      </c>
      <c r="P805" s="39">
        <f t="shared" si="107"/>
        <v>3.0202877792360194E-2</v>
      </c>
    </row>
    <row r="806" spans="7:16" x14ac:dyDescent="0.25">
      <c r="G806" s="17"/>
      <c r="H806" s="39">
        <v>8000</v>
      </c>
      <c r="I806" s="40">
        <f t="shared" si="101"/>
        <v>0.91324200913242004</v>
      </c>
      <c r="J806" s="39">
        <f t="shared" si="102"/>
        <v>8000</v>
      </c>
      <c r="K806" s="40">
        <f t="shared" si="103"/>
        <v>0.91324200913242004</v>
      </c>
      <c r="L806" s="39">
        <f t="shared" si="100"/>
        <v>2.9798458595272415E-2</v>
      </c>
      <c r="M806" s="39">
        <f t="shared" si="104"/>
        <v>0</v>
      </c>
      <c r="N806" s="39">
        <f t="shared" si="105"/>
        <v>2.9798458595272415E-2</v>
      </c>
      <c r="O806" s="39">
        <f t="shared" si="106"/>
        <v>0</v>
      </c>
      <c r="P806" s="39">
        <f t="shared" si="107"/>
        <v>2.9798458595272415E-2</v>
      </c>
    </row>
    <row r="807" spans="7:16" x14ac:dyDescent="0.25">
      <c r="G807" s="17"/>
      <c r="H807" s="39">
        <v>8010</v>
      </c>
      <c r="I807" s="40">
        <f t="shared" si="101"/>
        <v>0.91438356164383561</v>
      </c>
      <c r="J807" s="39">
        <f t="shared" si="102"/>
        <v>8010</v>
      </c>
      <c r="K807" s="40">
        <f t="shared" si="103"/>
        <v>0.91438356164383561</v>
      </c>
      <c r="L807" s="39">
        <f t="shared" si="100"/>
        <v>2.9394376273914724E-2</v>
      </c>
      <c r="M807" s="39">
        <f t="shared" si="104"/>
        <v>0</v>
      </c>
      <c r="N807" s="39">
        <f t="shared" si="105"/>
        <v>2.9394376273914724E-2</v>
      </c>
      <c r="O807" s="39">
        <f t="shared" si="106"/>
        <v>0</v>
      </c>
      <c r="P807" s="39">
        <f t="shared" si="107"/>
        <v>2.9394376273914724E-2</v>
      </c>
    </row>
    <row r="808" spans="7:16" x14ac:dyDescent="0.25">
      <c r="G808" s="17"/>
      <c r="H808" s="39">
        <v>8020</v>
      </c>
      <c r="I808" s="40">
        <f t="shared" si="101"/>
        <v>0.91552511415525117</v>
      </c>
      <c r="J808" s="39">
        <f t="shared" si="102"/>
        <v>8020</v>
      </c>
      <c r="K808" s="40">
        <f t="shared" si="103"/>
        <v>0.91552511415525117</v>
      </c>
      <c r="L808" s="39">
        <f t="shared" si="100"/>
        <v>2.8990630127630257E-2</v>
      </c>
      <c r="M808" s="39">
        <f t="shared" si="104"/>
        <v>0</v>
      </c>
      <c r="N808" s="39">
        <f t="shared" si="105"/>
        <v>2.8990630127630257E-2</v>
      </c>
      <c r="O808" s="39">
        <f t="shared" si="106"/>
        <v>0</v>
      </c>
      <c r="P808" s="39">
        <f t="shared" si="107"/>
        <v>2.8990630127630257E-2</v>
      </c>
    </row>
    <row r="809" spans="7:16" x14ac:dyDescent="0.25">
      <c r="G809" s="17"/>
      <c r="H809" s="39">
        <v>8030</v>
      </c>
      <c r="I809" s="40">
        <f t="shared" si="101"/>
        <v>0.91666666666666663</v>
      </c>
      <c r="J809" s="39">
        <f t="shared" si="102"/>
        <v>8030</v>
      </c>
      <c r="K809" s="40">
        <f t="shared" si="103"/>
        <v>0.91666666666666663</v>
      </c>
      <c r="L809" s="39">
        <f t="shared" si="100"/>
        <v>2.8587219458090618E-2</v>
      </c>
      <c r="M809" s="39">
        <f t="shared" si="104"/>
        <v>0</v>
      </c>
      <c r="N809" s="39">
        <f t="shared" si="105"/>
        <v>2.8587219458090618E-2</v>
      </c>
      <c r="O809" s="39">
        <f t="shared" si="106"/>
        <v>0</v>
      </c>
      <c r="P809" s="39">
        <f t="shared" si="107"/>
        <v>2.8587219458090618E-2</v>
      </c>
    </row>
    <row r="810" spans="7:16" x14ac:dyDescent="0.25">
      <c r="G810" s="17"/>
      <c r="H810" s="39">
        <v>8040</v>
      </c>
      <c r="I810" s="40">
        <f t="shared" si="101"/>
        <v>0.9178082191780822</v>
      </c>
      <c r="J810" s="39">
        <f t="shared" si="102"/>
        <v>8040</v>
      </c>
      <c r="K810" s="40">
        <f t="shared" si="103"/>
        <v>0.9178082191780822</v>
      </c>
      <c r="L810" s="39">
        <f t="shared" si="100"/>
        <v>2.818414356928578E-2</v>
      </c>
      <c r="M810" s="39">
        <f t="shared" si="104"/>
        <v>0</v>
      </c>
      <c r="N810" s="39">
        <f t="shared" si="105"/>
        <v>2.818414356928578E-2</v>
      </c>
      <c r="O810" s="39">
        <f t="shared" si="106"/>
        <v>0</v>
      </c>
      <c r="P810" s="39">
        <f t="shared" si="107"/>
        <v>2.818414356928578E-2</v>
      </c>
    </row>
    <row r="811" spans="7:16" x14ac:dyDescent="0.25">
      <c r="G811" s="17"/>
      <c r="H811" s="39">
        <v>8050</v>
      </c>
      <c r="I811" s="40">
        <f t="shared" si="101"/>
        <v>0.91894977168949776</v>
      </c>
      <c r="J811" s="39">
        <f t="shared" si="102"/>
        <v>8050</v>
      </c>
      <c r="K811" s="40">
        <f t="shared" si="103"/>
        <v>0.91894977168949776</v>
      </c>
      <c r="L811" s="39">
        <f t="shared" si="100"/>
        <v>2.7781401767512981E-2</v>
      </c>
      <c r="M811" s="39">
        <f t="shared" si="104"/>
        <v>0</v>
      </c>
      <c r="N811" s="39">
        <f t="shared" si="105"/>
        <v>2.7781401767512981E-2</v>
      </c>
      <c r="O811" s="39">
        <f t="shared" si="106"/>
        <v>0</v>
      </c>
      <c r="P811" s="39">
        <f t="shared" si="107"/>
        <v>2.7781401767512981E-2</v>
      </c>
    </row>
    <row r="812" spans="7:16" x14ac:dyDescent="0.25">
      <c r="G812" s="17"/>
      <c r="H812" s="39">
        <v>8060</v>
      </c>
      <c r="I812" s="40">
        <f t="shared" si="101"/>
        <v>0.92009132420091322</v>
      </c>
      <c r="J812" s="39">
        <f t="shared" si="102"/>
        <v>8060</v>
      </c>
      <c r="K812" s="40">
        <f t="shared" si="103"/>
        <v>0.92009132420091322</v>
      </c>
      <c r="L812" s="39">
        <f t="shared" si="100"/>
        <v>2.7378993361366732E-2</v>
      </c>
      <c r="M812" s="39">
        <f t="shared" si="104"/>
        <v>0</v>
      </c>
      <c r="N812" s="39">
        <f t="shared" si="105"/>
        <v>2.7378993361366732E-2</v>
      </c>
      <c r="O812" s="39">
        <f t="shared" si="106"/>
        <v>0</v>
      </c>
      <c r="P812" s="39">
        <f t="shared" si="107"/>
        <v>2.7378993361366732E-2</v>
      </c>
    </row>
    <row r="813" spans="7:16" x14ac:dyDescent="0.25">
      <c r="G813" s="17"/>
      <c r="H813" s="39">
        <v>8070</v>
      </c>
      <c r="I813" s="40">
        <f t="shared" si="101"/>
        <v>0.92123287671232879</v>
      </c>
      <c r="J813" s="39">
        <f t="shared" si="102"/>
        <v>8070</v>
      </c>
      <c r="K813" s="40">
        <f t="shared" si="103"/>
        <v>0.92123287671232879</v>
      </c>
      <c r="L813" s="39">
        <f t="shared" si="100"/>
        <v>2.6976917661727939E-2</v>
      </c>
      <c r="M813" s="39">
        <f t="shared" si="104"/>
        <v>0</v>
      </c>
      <c r="N813" s="39">
        <f t="shared" si="105"/>
        <v>2.6976917661727939E-2</v>
      </c>
      <c r="O813" s="39">
        <f t="shared" si="106"/>
        <v>0</v>
      </c>
      <c r="P813" s="39">
        <f t="shared" si="107"/>
        <v>2.6976917661727939E-2</v>
      </c>
    </row>
    <row r="814" spans="7:16" x14ac:dyDescent="0.25">
      <c r="G814" s="17"/>
      <c r="H814" s="39">
        <v>8080</v>
      </c>
      <c r="I814" s="40">
        <f t="shared" si="101"/>
        <v>0.92237442922374424</v>
      </c>
      <c r="J814" s="39">
        <f t="shared" si="102"/>
        <v>8080</v>
      </c>
      <c r="K814" s="40">
        <f t="shared" si="103"/>
        <v>0.92237442922374424</v>
      </c>
      <c r="L814" s="39">
        <f t="shared" si="100"/>
        <v>2.6575173981753908E-2</v>
      </c>
      <c r="M814" s="39">
        <f t="shared" si="104"/>
        <v>0</v>
      </c>
      <c r="N814" s="39">
        <f t="shared" si="105"/>
        <v>2.6575173981753908E-2</v>
      </c>
      <c r="O814" s="39">
        <f t="shared" si="106"/>
        <v>0</v>
      </c>
      <c r="P814" s="39">
        <f t="shared" si="107"/>
        <v>2.6575173981753908E-2</v>
      </c>
    </row>
    <row r="815" spans="7:16" x14ac:dyDescent="0.25">
      <c r="G815" s="17"/>
      <c r="H815" s="39">
        <v>8090</v>
      </c>
      <c r="I815" s="40">
        <f t="shared" si="101"/>
        <v>0.92351598173515981</v>
      </c>
      <c r="J815" s="39">
        <f t="shared" si="102"/>
        <v>8090</v>
      </c>
      <c r="K815" s="40">
        <f t="shared" si="103"/>
        <v>0.92351598173515981</v>
      </c>
      <c r="L815" s="39">
        <f t="shared" si="100"/>
        <v>2.6173761636867576E-2</v>
      </c>
      <c r="M815" s="39">
        <f t="shared" si="104"/>
        <v>0</v>
      </c>
      <c r="N815" s="39">
        <f t="shared" si="105"/>
        <v>2.6173761636867576E-2</v>
      </c>
      <c r="O815" s="39">
        <f t="shared" si="106"/>
        <v>0</v>
      </c>
      <c r="P815" s="39">
        <f t="shared" si="107"/>
        <v>2.6173761636867576E-2</v>
      </c>
    </row>
    <row r="816" spans="7:16" x14ac:dyDescent="0.25">
      <c r="G816" s="17"/>
      <c r="H816" s="39">
        <v>8100</v>
      </c>
      <c r="I816" s="40">
        <f t="shared" si="101"/>
        <v>0.92465753424657537</v>
      </c>
      <c r="J816" s="39">
        <f t="shared" si="102"/>
        <v>8100</v>
      </c>
      <c r="K816" s="40">
        <f t="shared" si="103"/>
        <v>0.92465753424657537</v>
      </c>
      <c r="L816" s="39">
        <f t="shared" si="100"/>
        <v>2.5772679944747523E-2</v>
      </c>
      <c r="M816" s="39">
        <f t="shared" si="104"/>
        <v>0</v>
      </c>
      <c r="N816" s="39">
        <f t="shared" si="105"/>
        <v>2.5772679944747523E-2</v>
      </c>
      <c r="O816" s="39">
        <f t="shared" si="106"/>
        <v>0</v>
      </c>
      <c r="P816" s="39">
        <f t="shared" si="107"/>
        <v>2.5772679944747523E-2</v>
      </c>
    </row>
    <row r="817" spans="7:16" x14ac:dyDescent="0.25">
      <c r="G817" s="17"/>
      <c r="H817" s="39">
        <v>8110</v>
      </c>
      <c r="I817" s="40">
        <f t="shared" si="101"/>
        <v>0.92579908675799083</v>
      </c>
      <c r="J817" s="39">
        <f t="shared" si="102"/>
        <v>8110</v>
      </c>
      <c r="K817" s="40">
        <f t="shared" si="103"/>
        <v>0.92579908675799083</v>
      </c>
      <c r="L817" s="39">
        <f t="shared" si="100"/>
        <v>2.5371928225318086E-2</v>
      </c>
      <c r="M817" s="39">
        <f t="shared" si="104"/>
        <v>0</v>
      </c>
      <c r="N817" s="39">
        <f t="shared" si="105"/>
        <v>2.5371928225318086E-2</v>
      </c>
      <c r="O817" s="39">
        <f t="shared" si="106"/>
        <v>0</v>
      </c>
      <c r="P817" s="39">
        <f t="shared" si="107"/>
        <v>2.5371928225318086E-2</v>
      </c>
    </row>
    <row r="818" spans="7:16" x14ac:dyDescent="0.25">
      <c r="G818" s="17"/>
      <c r="H818" s="39">
        <v>8120</v>
      </c>
      <c r="I818" s="40">
        <f t="shared" si="101"/>
        <v>0.9269406392694064</v>
      </c>
      <c r="J818" s="39">
        <f t="shared" si="102"/>
        <v>8120</v>
      </c>
      <c r="K818" s="40">
        <f t="shared" si="103"/>
        <v>0.9269406392694064</v>
      </c>
      <c r="L818" s="39">
        <f t="shared" si="100"/>
        <v>2.497150580073848E-2</v>
      </c>
      <c r="M818" s="39">
        <f t="shared" si="104"/>
        <v>0</v>
      </c>
      <c r="N818" s="39">
        <f t="shared" si="105"/>
        <v>2.497150580073848E-2</v>
      </c>
      <c r="O818" s="39">
        <f t="shared" si="106"/>
        <v>0</v>
      </c>
      <c r="P818" s="39">
        <f t="shared" si="107"/>
        <v>2.497150580073848E-2</v>
      </c>
    </row>
    <row r="819" spans="7:16" x14ac:dyDescent="0.25">
      <c r="G819" s="17"/>
      <c r="H819" s="39">
        <v>8130</v>
      </c>
      <c r="I819" s="40">
        <f t="shared" si="101"/>
        <v>0.92808219178082196</v>
      </c>
      <c r="J819" s="39">
        <f t="shared" si="102"/>
        <v>8130</v>
      </c>
      <c r="K819" s="40">
        <f t="shared" si="103"/>
        <v>0.92808219178082196</v>
      </c>
      <c r="L819" s="39">
        <f t="shared" si="100"/>
        <v>2.4571411995393033E-2</v>
      </c>
      <c r="M819" s="39">
        <f t="shared" si="104"/>
        <v>0</v>
      </c>
      <c r="N819" s="39">
        <f t="shared" si="105"/>
        <v>2.4571411995393033E-2</v>
      </c>
      <c r="O819" s="39">
        <f t="shared" si="106"/>
        <v>0</v>
      </c>
      <c r="P819" s="39">
        <f t="shared" si="107"/>
        <v>2.4571411995393033E-2</v>
      </c>
    </row>
    <row r="820" spans="7:16" x14ac:dyDescent="0.25">
      <c r="G820" s="17"/>
      <c r="H820" s="39">
        <v>8140</v>
      </c>
      <c r="I820" s="40">
        <f t="shared" si="101"/>
        <v>0.92922374429223742</v>
      </c>
      <c r="J820" s="39">
        <f t="shared" si="102"/>
        <v>8140</v>
      </c>
      <c r="K820" s="40">
        <f t="shared" si="103"/>
        <v>0.92922374429223742</v>
      </c>
      <c r="L820" s="39">
        <f t="shared" si="100"/>
        <v>2.417164613588163E-2</v>
      </c>
      <c r="M820" s="39">
        <f t="shared" si="104"/>
        <v>0</v>
      </c>
      <c r="N820" s="39">
        <f t="shared" si="105"/>
        <v>2.417164613588163E-2</v>
      </c>
      <c r="O820" s="39">
        <f t="shared" si="106"/>
        <v>0</v>
      </c>
      <c r="P820" s="39">
        <f t="shared" si="107"/>
        <v>2.417164613588163E-2</v>
      </c>
    </row>
    <row r="821" spans="7:16" x14ac:dyDescent="0.25">
      <c r="G821" s="17"/>
      <c r="H821" s="39">
        <v>8150</v>
      </c>
      <c r="I821" s="40">
        <f t="shared" si="101"/>
        <v>0.93036529680365299</v>
      </c>
      <c r="J821" s="39">
        <f t="shared" si="102"/>
        <v>8150</v>
      </c>
      <c r="K821" s="40">
        <f t="shared" si="103"/>
        <v>0.93036529680365299</v>
      </c>
      <c r="L821" s="39">
        <f t="shared" si="100"/>
        <v>2.377220755100895E-2</v>
      </c>
      <c r="M821" s="39">
        <f t="shared" si="104"/>
        <v>0</v>
      </c>
      <c r="N821" s="39">
        <f t="shared" si="105"/>
        <v>2.377220755100895E-2</v>
      </c>
      <c r="O821" s="39">
        <f t="shared" si="106"/>
        <v>0</v>
      </c>
      <c r="P821" s="39">
        <f t="shared" si="107"/>
        <v>2.377220755100895E-2</v>
      </c>
    </row>
    <row r="822" spans="7:16" x14ac:dyDescent="0.25">
      <c r="G822" s="17"/>
      <c r="H822" s="39">
        <v>8160</v>
      </c>
      <c r="I822" s="40">
        <f t="shared" si="101"/>
        <v>0.93150684931506844</v>
      </c>
      <c r="J822" s="39">
        <f t="shared" si="102"/>
        <v>8160</v>
      </c>
      <c r="K822" s="40">
        <f t="shared" si="103"/>
        <v>0.93150684931506844</v>
      </c>
      <c r="L822" s="39">
        <f t="shared" si="100"/>
        <v>2.3373095571775027E-2</v>
      </c>
      <c r="M822" s="39">
        <f t="shared" si="104"/>
        <v>0</v>
      </c>
      <c r="N822" s="39">
        <f t="shared" si="105"/>
        <v>2.3373095571775027E-2</v>
      </c>
      <c r="O822" s="39">
        <f t="shared" si="106"/>
        <v>0</v>
      </c>
      <c r="P822" s="39">
        <f t="shared" si="107"/>
        <v>2.3373095571775027E-2</v>
      </c>
    </row>
    <row r="823" spans="7:16" x14ac:dyDescent="0.25">
      <c r="G823" s="17"/>
      <c r="H823" s="39">
        <v>8170</v>
      </c>
      <c r="I823" s="40">
        <f t="shared" si="101"/>
        <v>0.93264840182648401</v>
      </c>
      <c r="J823" s="39">
        <f t="shared" si="102"/>
        <v>8170</v>
      </c>
      <c r="K823" s="40">
        <f t="shared" si="103"/>
        <v>0.93264840182648401</v>
      </c>
      <c r="L823" s="39">
        <f t="shared" si="100"/>
        <v>2.2974309531365145E-2</v>
      </c>
      <c r="M823" s="39">
        <f t="shared" si="104"/>
        <v>0</v>
      </c>
      <c r="N823" s="39">
        <f t="shared" si="105"/>
        <v>2.2974309531365145E-2</v>
      </c>
      <c r="O823" s="39">
        <f t="shared" si="106"/>
        <v>0</v>
      </c>
      <c r="P823" s="39">
        <f t="shared" si="107"/>
        <v>2.2974309531365145E-2</v>
      </c>
    </row>
    <row r="824" spans="7:16" x14ac:dyDescent="0.25">
      <c r="G824" s="17"/>
      <c r="H824" s="39">
        <v>8180</v>
      </c>
      <c r="I824" s="40">
        <f t="shared" si="101"/>
        <v>0.93378995433789957</v>
      </c>
      <c r="J824" s="39">
        <f t="shared" si="102"/>
        <v>8180</v>
      </c>
      <c r="K824" s="40">
        <f t="shared" si="103"/>
        <v>0.93378995433789957</v>
      </c>
      <c r="L824" s="39">
        <f t="shared" si="100"/>
        <v>2.2575848765140516E-2</v>
      </c>
      <c r="M824" s="39">
        <f t="shared" si="104"/>
        <v>0</v>
      </c>
      <c r="N824" s="39">
        <f t="shared" si="105"/>
        <v>2.2575848765140516E-2</v>
      </c>
      <c r="O824" s="39">
        <f t="shared" si="106"/>
        <v>0</v>
      </c>
      <c r="P824" s="39">
        <f t="shared" si="107"/>
        <v>2.2575848765140516E-2</v>
      </c>
    </row>
    <row r="825" spans="7:16" x14ac:dyDescent="0.25">
      <c r="G825" s="17"/>
      <c r="H825" s="39">
        <v>8190</v>
      </c>
      <c r="I825" s="40">
        <f t="shared" si="101"/>
        <v>0.93493150684931503</v>
      </c>
      <c r="J825" s="39">
        <f t="shared" si="102"/>
        <v>8190</v>
      </c>
      <c r="K825" s="40">
        <f t="shared" si="103"/>
        <v>0.93493150684931503</v>
      </c>
      <c r="L825" s="39">
        <f t="shared" si="100"/>
        <v>2.2177712610627953E-2</v>
      </c>
      <c r="M825" s="39">
        <f t="shared" si="104"/>
        <v>0</v>
      </c>
      <c r="N825" s="39">
        <f t="shared" si="105"/>
        <v>2.2177712610627953E-2</v>
      </c>
      <c r="O825" s="39">
        <f t="shared" si="106"/>
        <v>0</v>
      </c>
      <c r="P825" s="39">
        <f t="shared" si="107"/>
        <v>2.2177712610627953E-2</v>
      </c>
    </row>
    <row r="826" spans="7:16" x14ac:dyDescent="0.25">
      <c r="G826" s="17"/>
      <c r="H826" s="39">
        <v>8200</v>
      </c>
      <c r="I826" s="40">
        <f t="shared" si="101"/>
        <v>0.9360730593607306</v>
      </c>
      <c r="J826" s="39">
        <f t="shared" si="102"/>
        <v>8200</v>
      </c>
      <c r="K826" s="40">
        <f t="shared" si="103"/>
        <v>0.9360730593607306</v>
      </c>
      <c r="L826" s="39">
        <f t="shared" si="100"/>
        <v>2.1779900407510211E-2</v>
      </c>
      <c r="M826" s="39">
        <f t="shared" si="104"/>
        <v>0</v>
      </c>
      <c r="N826" s="39">
        <f t="shared" si="105"/>
        <v>2.1779900407510211E-2</v>
      </c>
      <c r="O826" s="39">
        <f t="shared" si="106"/>
        <v>0</v>
      </c>
      <c r="P826" s="39">
        <f t="shared" si="107"/>
        <v>2.1779900407510211E-2</v>
      </c>
    </row>
    <row r="827" spans="7:16" x14ac:dyDescent="0.25">
      <c r="G827" s="17"/>
      <c r="H827" s="39">
        <v>8210</v>
      </c>
      <c r="I827" s="40">
        <f t="shared" si="101"/>
        <v>0.93721461187214616</v>
      </c>
      <c r="J827" s="39">
        <f t="shared" si="102"/>
        <v>8210</v>
      </c>
      <c r="K827" s="40">
        <f t="shared" si="103"/>
        <v>0.93721461187214616</v>
      </c>
      <c r="L827" s="39">
        <f t="shared" si="100"/>
        <v>2.1382411497616882E-2</v>
      </c>
      <c r="M827" s="39">
        <f t="shared" si="104"/>
        <v>0</v>
      </c>
      <c r="N827" s="39">
        <f t="shared" si="105"/>
        <v>2.1382411497616882E-2</v>
      </c>
      <c r="O827" s="39">
        <f t="shared" si="106"/>
        <v>0</v>
      </c>
      <c r="P827" s="39">
        <f t="shared" si="107"/>
        <v>2.1382411497616882E-2</v>
      </c>
    </row>
    <row r="828" spans="7:16" x14ac:dyDescent="0.25">
      <c r="G828" s="17"/>
      <c r="H828" s="39">
        <v>8220</v>
      </c>
      <c r="I828" s="40">
        <f t="shared" si="101"/>
        <v>0.93835616438356162</v>
      </c>
      <c r="J828" s="39">
        <f t="shared" si="102"/>
        <v>8220</v>
      </c>
      <c r="K828" s="40">
        <f t="shared" si="103"/>
        <v>0.93835616438356162</v>
      </c>
      <c r="L828" s="39">
        <f t="shared" si="100"/>
        <v>2.0985245224914406E-2</v>
      </c>
      <c r="M828" s="39">
        <f t="shared" si="104"/>
        <v>0</v>
      </c>
      <c r="N828" s="39">
        <f t="shared" si="105"/>
        <v>2.0985245224914406E-2</v>
      </c>
      <c r="O828" s="39">
        <f t="shared" si="106"/>
        <v>0</v>
      </c>
      <c r="P828" s="39">
        <f t="shared" si="107"/>
        <v>2.0985245224914406E-2</v>
      </c>
    </row>
    <row r="829" spans="7:16" x14ac:dyDescent="0.25">
      <c r="G829" s="17"/>
      <c r="H829" s="39">
        <v>8230</v>
      </c>
      <c r="I829" s="40">
        <f t="shared" si="101"/>
        <v>0.93949771689497719</v>
      </c>
      <c r="J829" s="39">
        <f t="shared" si="102"/>
        <v>8230</v>
      </c>
      <c r="K829" s="40">
        <f t="shared" si="103"/>
        <v>0.93949771689497719</v>
      </c>
      <c r="L829" s="39">
        <f t="shared" si="100"/>
        <v>2.0588400935496409E-2</v>
      </c>
      <c r="M829" s="39">
        <f t="shared" si="104"/>
        <v>0</v>
      </c>
      <c r="N829" s="39">
        <f t="shared" si="105"/>
        <v>2.0588400935496409E-2</v>
      </c>
      <c r="O829" s="39">
        <f t="shared" si="106"/>
        <v>0</v>
      </c>
      <c r="P829" s="39">
        <f t="shared" si="107"/>
        <v>2.0588400935496409E-2</v>
      </c>
    </row>
    <row r="830" spans="7:16" x14ac:dyDescent="0.25">
      <c r="G830" s="17"/>
      <c r="H830" s="39">
        <v>8240</v>
      </c>
      <c r="I830" s="40">
        <f t="shared" si="101"/>
        <v>0.94063926940639264</v>
      </c>
      <c r="J830" s="39">
        <f t="shared" si="102"/>
        <v>8240</v>
      </c>
      <c r="K830" s="40">
        <f t="shared" si="103"/>
        <v>0.94063926940639264</v>
      </c>
      <c r="L830" s="39">
        <f t="shared" si="100"/>
        <v>2.0191877977574713E-2</v>
      </c>
      <c r="M830" s="39">
        <f t="shared" si="104"/>
        <v>0</v>
      </c>
      <c r="N830" s="39">
        <f t="shared" si="105"/>
        <v>2.0191877977574713E-2</v>
      </c>
      <c r="O830" s="39">
        <f t="shared" si="106"/>
        <v>0</v>
      </c>
      <c r="P830" s="39">
        <f t="shared" si="107"/>
        <v>2.0191877977574713E-2</v>
      </c>
    </row>
    <row r="831" spans="7:16" x14ac:dyDescent="0.25">
      <c r="G831" s="17"/>
      <c r="H831" s="39">
        <v>8250</v>
      </c>
      <c r="I831" s="40">
        <f t="shared" si="101"/>
        <v>0.94178082191780821</v>
      </c>
      <c r="J831" s="39">
        <f t="shared" si="102"/>
        <v>8250</v>
      </c>
      <c r="K831" s="40">
        <f t="shared" si="103"/>
        <v>0.94178082191780821</v>
      </c>
      <c r="L831" s="39">
        <f t="shared" si="100"/>
        <v>1.9795675701469451E-2</v>
      </c>
      <c r="M831" s="39">
        <f t="shared" si="104"/>
        <v>0</v>
      </c>
      <c r="N831" s="39">
        <f t="shared" si="105"/>
        <v>1.9795675701469451E-2</v>
      </c>
      <c r="O831" s="39">
        <f t="shared" si="106"/>
        <v>0</v>
      </c>
      <c r="P831" s="39">
        <f t="shared" si="107"/>
        <v>1.9795675701469451E-2</v>
      </c>
    </row>
    <row r="832" spans="7:16" x14ac:dyDescent="0.25">
      <c r="G832" s="17"/>
      <c r="H832" s="39">
        <v>8260</v>
      </c>
      <c r="I832" s="40">
        <f t="shared" si="101"/>
        <v>0.94292237442922378</v>
      </c>
      <c r="J832" s="39">
        <f t="shared" si="102"/>
        <v>8260</v>
      </c>
      <c r="K832" s="40">
        <f t="shared" si="103"/>
        <v>0.94292237442922378</v>
      </c>
      <c r="L832" s="39">
        <f t="shared" si="100"/>
        <v>1.9399793459599968E-2</v>
      </c>
      <c r="M832" s="39">
        <f t="shared" si="104"/>
        <v>0</v>
      </c>
      <c r="N832" s="39">
        <f t="shared" si="105"/>
        <v>1.9399793459599968E-2</v>
      </c>
      <c r="O832" s="39">
        <f t="shared" si="106"/>
        <v>0</v>
      </c>
      <c r="P832" s="39">
        <f t="shared" si="107"/>
        <v>1.9399793459599968E-2</v>
      </c>
    </row>
    <row r="833" spans="7:16" x14ac:dyDescent="0.25">
      <c r="G833" s="17"/>
      <c r="H833" s="39">
        <v>8270</v>
      </c>
      <c r="I833" s="40">
        <f t="shared" si="101"/>
        <v>0.94406392694063923</v>
      </c>
      <c r="J833" s="39">
        <f t="shared" si="102"/>
        <v>8270</v>
      </c>
      <c r="K833" s="40">
        <f t="shared" si="103"/>
        <v>0.94406392694063923</v>
      </c>
      <c r="L833" s="39">
        <f t="shared" si="100"/>
        <v>1.900423060647527E-2</v>
      </c>
      <c r="M833" s="39">
        <f t="shared" si="104"/>
        <v>0</v>
      </c>
      <c r="N833" s="39">
        <f t="shared" si="105"/>
        <v>1.900423060647527E-2</v>
      </c>
      <c r="O833" s="39">
        <f t="shared" si="106"/>
        <v>0</v>
      </c>
      <c r="P833" s="39">
        <f t="shared" si="107"/>
        <v>1.900423060647527E-2</v>
      </c>
    </row>
    <row r="834" spans="7:16" x14ac:dyDescent="0.25">
      <c r="G834" s="17"/>
      <c r="H834" s="39">
        <v>8280</v>
      </c>
      <c r="I834" s="40">
        <f t="shared" si="101"/>
        <v>0.9452054794520548</v>
      </c>
      <c r="J834" s="39">
        <f t="shared" si="102"/>
        <v>8280</v>
      </c>
      <c r="K834" s="40">
        <f t="shared" si="103"/>
        <v>0.9452054794520548</v>
      </c>
      <c r="L834" s="39">
        <f t="shared" si="100"/>
        <v>1.8608986498685254E-2</v>
      </c>
      <c r="M834" s="39">
        <f t="shared" si="104"/>
        <v>0</v>
      </c>
      <c r="N834" s="39">
        <f t="shared" si="105"/>
        <v>1.8608986498685254E-2</v>
      </c>
      <c r="O834" s="39">
        <f t="shared" si="106"/>
        <v>0</v>
      </c>
      <c r="P834" s="39">
        <f t="shared" si="107"/>
        <v>1.8608986498685254E-2</v>
      </c>
    </row>
    <row r="835" spans="7:16" x14ac:dyDescent="0.25">
      <c r="G835" s="17"/>
      <c r="H835" s="39">
        <v>8290</v>
      </c>
      <c r="I835" s="40">
        <f t="shared" si="101"/>
        <v>0.94634703196347036</v>
      </c>
      <c r="J835" s="39">
        <f t="shared" si="102"/>
        <v>8290</v>
      </c>
      <c r="K835" s="40">
        <f t="shared" si="103"/>
        <v>0.94634703196347036</v>
      </c>
      <c r="L835" s="39">
        <f t="shared" si="100"/>
        <v>1.8214060494890716E-2</v>
      </c>
      <c r="M835" s="39">
        <f t="shared" si="104"/>
        <v>0</v>
      </c>
      <c r="N835" s="39">
        <f t="shared" si="105"/>
        <v>1.8214060494890716E-2</v>
      </c>
      <c r="O835" s="39">
        <f t="shared" si="106"/>
        <v>0</v>
      </c>
      <c r="P835" s="39">
        <f t="shared" si="107"/>
        <v>1.8214060494890716E-2</v>
      </c>
    </row>
    <row r="836" spans="7:16" x14ac:dyDescent="0.25">
      <c r="G836" s="17"/>
      <c r="H836" s="39">
        <v>8300</v>
      </c>
      <c r="I836" s="40">
        <f t="shared" si="101"/>
        <v>0.94748858447488582</v>
      </c>
      <c r="J836" s="39">
        <f t="shared" si="102"/>
        <v>8300</v>
      </c>
      <c r="K836" s="40">
        <f t="shared" si="103"/>
        <v>0.94748858447488582</v>
      </c>
      <c r="L836" s="39">
        <f t="shared" si="100"/>
        <v>1.7819451955815024E-2</v>
      </c>
      <c r="M836" s="39">
        <f t="shared" si="104"/>
        <v>0</v>
      </c>
      <c r="N836" s="39">
        <f t="shared" si="105"/>
        <v>1.7819451955815024E-2</v>
      </c>
      <c r="O836" s="39">
        <f t="shared" si="106"/>
        <v>0</v>
      </c>
      <c r="P836" s="39">
        <f t="shared" si="107"/>
        <v>1.7819451955815024E-2</v>
      </c>
    </row>
    <row r="837" spans="7:16" x14ac:dyDescent="0.25">
      <c r="G837" s="17"/>
      <c r="H837" s="39">
        <v>8310</v>
      </c>
      <c r="I837" s="40">
        <f t="shared" si="101"/>
        <v>0.94863013698630139</v>
      </c>
      <c r="J837" s="39">
        <f t="shared" si="102"/>
        <v>8310</v>
      </c>
      <c r="K837" s="40">
        <f t="shared" si="103"/>
        <v>0.94863013698630139</v>
      </c>
      <c r="L837" s="39">
        <f t="shared" ref="L837:L882" si="108">1-$E$13*K837^$E$14</f>
        <v>1.742516024423435E-2</v>
      </c>
      <c r="M837" s="39">
        <f t="shared" si="104"/>
        <v>0</v>
      </c>
      <c r="N837" s="39">
        <f t="shared" si="105"/>
        <v>1.742516024423435E-2</v>
      </c>
      <c r="O837" s="39">
        <f t="shared" si="106"/>
        <v>0</v>
      </c>
      <c r="P837" s="39">
        <f t="shared" si="107"/>
        <v>1.742516024423435E-2</v>
      </c>
    </row>
    <row r="838" spans="7:16" x14ac:dyDescent="0.25">
      <c r="G838" s="17"/>
      <c r="H838" s="39">
        <v>8320</v>
      </c>
      <c r="I838" s="40">
        <f t="shared" ref="I838:I883" si="109">H838/$B$15</f>
        <v>0.94977168949771684</v>
      </c>
      <c r="J838" s="39">
        <f t="shared" ref="J838:J883" si="110">IF(H838&lt;$B$15,H838,$B$15)</f>
        <v>8320</v>
      </c>
      <c r="K838" s="40">
        <f t="shared" ref="K838:K881" si="111">J838/$B$15</f>
        <v>0.94977168949771684</v>
      </c>
      <c r="L838" s="39">
        <f t="shared" si="108"/>
        <v>1.7031184724969117E-2</v>
      </c>
      <c r="M838" s="39">
        <f t="shared" ref="M838:M882" si="112">IF(J838&lt;=$B$92,$B$68,0)</f>
        <v>0</v>
      </c>
      <c r="N838" s="39">
        <f t="shared" ref="N838:N882" si="113">IF(L838&gt;$B$68,$B$68,L838)</f>
        <v>1.7031184724969117E-2</v>
      </c>
      <c r="O838" s="39">
        <f t="shared" si="106"/>
        <v>0</v>
      </c>
      <c r="P838" s="39">
        <f t="shared" si="107"/>
        <v>1.7031184724969117E-2</v>
      </c>
    </row>
    <row r="839" spans="7:16" x14ac:dyDescent="0.25">
      <c r="G839" s="17"/>
      <c r="H839" s="39">
        <v>8330</v>
      </c>
      <c r="I839" s="40">
        <f t="shared" si="109"/>
        <v>0.95091324200913241</v>
      </c>
      <c r="J839" s="39">
        <f t="shared" si="110"/>
        <v>8330</v>
      </c>
      <c r="K839" s="40">
        <f t="shared" si="111"/>
        <v>0.95091324200913241</v>
      </c>
      <c r="L839" s="39">
        <f t="shared" si="108"/>
        <v>1.6637524764874567E-2</v>
      </c>
      <c r="M839" s="39">
        <f t="shared" si="112"/>
        <v>0</v>
      </c>
      <c r="N839" s="39">
        <f t="shared" si="113"/>
        <v>1.6637524764874567E-2</v>
      </c>
      <c r="O839" s="39">
        <f t="shared" ref="O839:O882" si="114">IF(J839&lt;=$C$137,$D$121,M839)</f>
        <v>0</v>
      </c>
      <c r="P839" s="39">
        <f t="shared" ref="P839:P882" si="115">IF(L839&gt;$D$121,$D$121,L839)</f>
        <v>1.6637524764874567E-2</v>
      </c>
    </row>
    <row r="840" spans="7:16" x14ac:dyDescent="0.25">
      <c r="G840" s="17"/>
      <c r="H840" s="39">
        <v>8340</v>
      </c>
      <c r="I840" s="40">
        <f t="shared" si="109"/>
        <v>0.95205479452054798</v>
      </c>
      <c r="J840" s="39">
        <f t="shared" si="110"/>
        <v>8340</v>
      </c>
      <c r="K840" s="40">
        <f t="shared" si="111"/>
        <v>0.95205479452054798</v>
      </c>
      <c r="L840" s="39">
        <f t="shared" si="108"/>
        <v>1.6244179732832098E-2</v>
      </c>
      <c r="M840" s="39">
        <f t="shared" si="112"/>
        <v>0</v>
      </c>
      <c r="N840" s="39">
        <f t="shared" si="113"/>
        <v>1.6244179732832098E-2</v>
      </c>
      <c r="O840" s="39">
        <f t="shared" si="114"/>
        <v>0</v>
      </c>
      <c r="P840" s="39">
        <f t="shared" si="115"/>
        <v>1.6244179732832098E-2</v>
      </c>
    </row>
    <row r="841" spans="7:16" x14ac:dyDescent="0.25">
      <c r="G841" s="17"/>
      <c r="H841" s="39">
        <v>8350</v>
      </c>
      <c r="I841" s="40">
        <f t="shared" si="109"/>
        <v>0.95319634703196343</v>
      </c>
      <c r="J841" s="39">
        <f t="shared" si="110"/>
        <v>8350</v>
      </c>
      <c r="K841" s="40">
        <f t="shared" si="111"/>
        <v>0.95319634703196343</v>
      </c>
      <c r="L841" s="39">
        <f t="shared" si="108"/>
        <v>1.5851148999740272E-2</v>
      </c>
      <c r="M841" s="39">
        <f t="shared" si="112"/>
        <v>0</v>
      </c>
      <c r="N841" s="39">
        <f t="shared" si="113"/>
        <v>1.5851148999740272E-2</v>
      </c>
      <c r="O841" s="39">
        <f t="shared" si="114"/>
        <v>0</v>
      </c>
      <c r="P841" s="39">
        <f t="shared" si="115"/>
        <v>1.5851148999740272E-2</v>
      </c>
    </row>
    <row r="842" spans="7:16" x14ac:dyDescent="0.25">
      <c r="G842" s="17"/>
      <c r="H842" s="39">
        <v>8360</v>
      </c>
      <c r="I842" s="40">
        <f t="shared" si="109"/>
        <v>0.954337899543379</v>
      </c>
      <c r="J842" s="39">
        <f t="shared" si="110"/>
        <v>8360</v>
      </c>
      <c r="K842" s="40">
        <f t="shared" si="111"/>
        <v>0.954337899543379</v>
      </c>
      <c r="L842" s="39">
        <f t="shared" si="108"/>
        <v>1.5458431938505934E-2</v>
      </c>
      <c r="M842" s="39">
        <f t="shared" si="112"/>
        <v>0</v>
      </c>
      <c r="N842" s="39">
        <f t="shared" si="113"/>
        <v>1.5458431938505934E-2</v>
      </c>
      <c r="O842" s="39">
        <f t="shared" si="114"/>
        <v>0</v>
      </c>
      <c r="P842" s="39">
        <f t="shared" si="115"/>
        <v>1.5458431938505934E-2</v>
      </c>
    </row>
    <row r="843" spans="7:16" x14ac:dyDescent="0.25">
      <c r="G843" s="17"/>
      <c r="H843" s="39">
        <v>8370</v>
      </c>
      <c r="I843" s="40">
        <f t="shared" si="109"/>
        <v>0.95547945205479456</v>
      </c>
      <c r="J843" s="39">
        <f t="shared" si="110"/>
        <v>8370</v>
      </c>
      <c r="K843" s="40">
        <f t="shared" si="111"/>
        <v>0.95547945205479456</v>
      </c>
      <c r="L843" s="39">
        <f t="shared" si="108"/>
        <v>1.5066027924035441E-2</v>
      </c>
      <c r="M843" s="39">
        <f t="shared" si="112"/>
        <v>0</v>
      </c>
      <c r="N843" s="39">
        <f t="shared" si="113"/>
        <v>1.5066027924035441E-2</v>
      </c>
      <c r="O843" s="39">
        <f t="shared" si="114"/>
        <v>0</v>
      </c>
      <c r="P843" s="39">
        <f t="shared" si="115"/>
        <v>1.5066027924035441E-2</v>
      </c>
    </row>
    <row r="844" spans="7:16" x14ac:dyDescent="0.25">
      <c r="G844" s="17"/>
      <c r="H844" s="39">
        <v>8380</v>
      </c>
      <c r="I844" s="40">
        <f t="shared" si="109"/>
        <v>0.95662100456621002</v>
      </c>
      <c r="J844" s="39">
        <f t="shared" si="110"/>
        <v>8380</v>
      </c>
      <c r="K844" s="40">
        <f t="shared" si="111"/>
        <v>0.95662100456621002</v>
      </c>
      <c r="L844" s="39">
        <f t="shared" si="108"/>
        <v>1.4673936333226001E-2</v>
      </c>
      <c r="M844" s="39">
        <f t="shared" si="112"/>
        <v>0</v>
      </c>
      <c r="N844" s="39">
        <f t="shared" si="113"/>
        <v>1.4673936333226001E-2</v>
      </c>
      <c r="O844" s="39">
        <f t="shared" si="114"/>
        <v>0</v>
      </c>
      <c r="P844" s="39">
        <f t="shared" si="115"/>
        <v>1.4673936333226001E-2</v>
      </c>
    </row>
    <row r="845" spans="7:16" x14ac:dyDescent="0.25">
      <c r="G845" s="17"/>
      <c r="H845" s="39">
        <v>8390</v>
      </c>
      <c r="I845" s="40">
        <f t="shared" si="109"/>
        <v>0.95776255707762559</v>
      </c>
      <c r="J845" s="39">
        <f t="shared" si="110"/>
        <v>8390</v>
      </c>
      <c r="K845" s="40">
        <f t="shared" si="111"/>
        <v>0.95776255707762559</v>
      </c>
      <c r="L845" s="39">
        <f t="shared" si="108"/>
        <v>1.4282156544956459E-2</v>
      </c>
      <c r="M845" s="39">
        <f t="shared" si="112"/>
        <v>0</v>
      </c>
      <c r="N845" s="39">
        <f t="shared" si="113"/>
        <v>1.4282156544956459E-2</v>
      </c>
      <c r="O845" s="39">
        <f t="shared" si="114"/>
        <v>0</v>
      </c>
      <c r="P845" s="39">
        <f t="shared" si="115"/>
        <v>1.4282156544956459E-2</v>
      </c>
    </row>
    <row r="846" spans="7:16" x14ac:dyDescent="0.25">
      <c r="G846" s="17"/>
      <c r="H846" s="39">
        <v>8400</v>
      </c>
      <c r="I846" s="40">
        <f t="shared" si="109"/>
        <v>0.95890410958904104</v>
      </c>
      <c r="J846" s="39">
        <f t="shared" si="110"/>
        <v>8400</v>
      </c>
      <c r="K846" s="40">
        <f t="shared" si="111"/>
        <v>0.95890410958904104</v>
      </c>
      <c r="L846" s="39">
        <f t="shared" si="108"/>
        <v>1.3890687940079749E-2</v>
      </c>
      <c r="M846" s="39">
        <f t="shared" si="112"/>
        <v>0</v>
      </c>
      <c r="N846" s="39">
        <f t="shared" si="113"/>
        <v>1.3890687940079749E-2</v>
      </c>
      <c r="O846" s="39">
        <f t="shared" si="114"/>
        <v>0</v>
      </c>
      <c r="P846" s="39">
        <f t="shared" si="115"/>
        <v>1.3890687940079749E-2</v>
      </c>
    </row>
    <row r="847" spans="7:16" x14ac:dyDescent="0.25">
      <c r="G847" s="17"/>
      <c r="H847" s="39">
        <v>8410</v>
      </c>
      <c r="I847" s="40">
        <f t="shared" si="109"/>
        <v>0.96004566210045661</v>
      </c>
      <c r="J847" s="39">
        <f t="shared" si="110"/>
        <v>8410</v>
      </c>
      <c r="K847" s="40">
        <f t="shared" si="111"/>
        <v>0.96004566210045661</v>
      </c>
      <c r="L847" s="39">
        <f t="shared" si="108"/>
        <v>1.3499529901412788E-2</v>
      </c>
      <c r="M847" s="39">
        <f t="shared" si="112"/>
        <v>0</v>
      </c>
      <c r="N847" s="39">
        <f t="shared" si="113"/>
        <v>1.3499529901412788E-2</v>
      </c>
      <c r="O847" s="39">
        <f t="shared" si="114"/>
        <v>0</v>
      </c>
      <c r="P847" s="39">
        <f t="shared" si="115"/>
        <v>1.3499529901412788E-2</v>
      </c>
    </row>
    <row r="848" spans="7:16" x14ac:dyDescent="0.25">
      <c r="G848" s="17"/>
      <c r="H848" s="39">
        <v>8420</v>
      </c>
      <c r="I848" s="40">
        <f t="shared" si="109"/>
        <v>0.96118721461187218</v>
      </c>
      <c r="J848" s="39">
        <f t="shared" si="110"/>
        <v>8420</v>
      </c>
      <c r="K848" s="40">
        <f t="shared" si="111"/>
        <v>0.96118721461187218</v>
      </c>
      <c r="L848" s="39">
        <f t="shared" si="108"/>
        <v>1.3108681813729151E-2</v>
      </c>
      <c r="M848" s="39">
        <f t="shared" si="112"/>
        <v>0</v>
      </c>
      <c r="N848" s="39">
        <f t="shared" si="113"/>
        <v>1.3108681813729151E-2</v>
      </c>
      <c r="O848" s="39">
        <f t="shared" si="114"/>
        <v>0</v>
      </c>
      <c r="P848" s="39">
        <f t="shared" si="115"/>
        <v>1.3108681813729151E-2</v>
      </c>
    </row>
    <row r="849" spans="7:16" x14ac:dyDescent="0.25">
      <c r="G849" s="17"/>
      <c r="H849" s="39">
        <v>8430</v>
      </c>
      <c r="I849" s="40">
        <f t="shared" si="109"/>
        <v>0.96232876712328763</v>
      </c>
      <c r="J849" s="39">
        <f t="shared" si="110"/>
        <v>8430</v>
      </c>
      <c r="K849" s="40">
        <f t="shared" si="111"/>
        <v>0.96232876712328763</v>
      </c>
      <c r="L849" s="39">
        <f t="shared" si="108"/>
        <v>1.2718143063750298E-2</v>
      </c>
      <c r="M849" s="39">
        <f t="shared" si="112"/>
        <v>0</v>
      </c>
      <c r="N849" s="39">
        <f t="shared" si="113"/>
        <v>1.2718143063750298E-2</v>
      </c>
      <c r="O849" s="39">
        <f t="shared" si="114"/>
        <v>0</v>
      </c>
      <c r="P849" s="39">
        <f t="shared" si="115"/>
        <v>1.2718143063750298E-2</v>
      </c>
    </row>
    <row r="850" spans="7:16" x14ac:dyDescent="0.25">
      <c r="G850" s="17"/>
      <c r="H850" s="39">
        <v>8440</v>
      </c>
      <c r="I850" s="40">
        <f t="shared" si="109"/>
        <v>0.9634703196347032</v>
      </c>
      <c r="J850" s="39">
        <f t="shared" si="110"/>
        <v>8440</v>
      </c>
      <c r="K850" s="40">
        <f t="shared" si="111"/>
        <v>0.9634703196347032</v>
      </c>
      <c r="L850" s="39">
        <f t="shared" si="108"/>
        <v>1.2327913040136251E-2</v>
      </c>
      <c r="M850" s="39">
        <f t="shared" si="112"/>
        <v>0</v>
      </c>
      <c r="N850" s="39">
        <f t="shared" si="113"/>
        <v>1.2327913040136251E-2</v>
      </c>
      <c r="O850" s="39">
        <f t="shared" si="114"/>
        <v>0</v>
      </c>
      <c r="P850" s="39">
        <f t="shared" si="115"/>
        <v>1.2327913040136251E-2</v>
      </c>
    </row>
    <row r="851" spans="7:16" x14ac:dyDescent="0.25">
      <c r="G851" s="17"/>
      <c r="H851" s="39">
        <v>8450</v>
      </c>
      <c r="I851" s="40">
        <f t="shared" si="109"/>
        <v>0.96461187214611877</v>
      </c>
      <c r="J851" s="39">
        <f t="shared" si="110"/>
        <v>8450</v>
      </c>
      <c r="K851" s="40">
        <f t="shared" si="111"/>
        <v>0.96461187214611877</v>
      </c>
      <c r="L851" s="39">
        <f t="shared" si="108"/>
        <v>1.1937991133478487E-2</v>
      </c>
      <c r="M851" s="39">
        <f t="shared" si="112"/>
        <v>0</v>
      </c>
      <c r="N851" s="39">
        <f t="shared" si="113"/>
        <v>1.1937991133478487E-2</v>
      </c>
      <c r="O851" s="39">
        <f t="shared" si="114"/>
        <v>0</v>
      </c>
      <c r="P851" s="39">
        <f t="shared" si="115"/>
        <v>1.1937991133478487E-2</v>
      </c>
    </row>
    <row r="852" spans="7:16" x14ac:dyDescent="0.25">
      <c r="G852" s="17"/>
      <c r="H852" s="39">
        <v>8460</v>
      </c>
      <c r="I852" s="40">
        <f t="shared" si="109"/>
        <v>0.96575342465753422</v>
      </c>
      <c r="J852" s="39">
        <f t="shared" si="110"/>
        <v>8460</v>
      </c>
      <c r="K852" s="40">
        <f t="shared" si="111"/>
        <v>0.96575342465753422</v>
      </c>
      <c r="L852" s="39">
        <f t="shared" si="108"/>
        <v>1.1548376736290611E-2</v>
      </c>
      <c r="M852" s="39">
        <f t="shared" si="112"/>
        <v>0</v>
      </c>
      <c r="N852" s="39">
        <f t="shared" si="113"/>
        <v>1.1548376736290611E-2</v>
      </c>
      <c r="O852" s="39">
        <f t="shared" si="114"/>
        <v>0</v>
      </c>
      <c r="P852" s="39">
        <f t="shared" si="115"/>
        <v>1.1548376736290611E-2</v>
      </c>
    </row>
    <row r="853" spans="7:16" x14ac:dyDescent="0.25">
      <c r="G853" s="17"/>
      <c r="H853" s="39">
        <v>8470</v>
      </c>
      <c r="I853" s="40">
        <f t="shared" si="109"/>
        <v>0.96689497716894979</v>
      </c>
      <c r="J853" s="39">
        <f t="shared" si="110"/>
        <v>8470</v>
      </c>
      <c r="K853" s="40">
        <f t="shared" si="111"/>
        <v>0.96689497716894979</v>
      </c>
      <c r="L853" s="39">
        <f t="shared" si="108"/>
        <v>1.1159069243000141E-2</v>
      </c>
      <c r="M853" s="39">
        <f t="shared" si="112"/>
        <v>0</v>
      </c>
      <c r="N853" s="39">
        <f t="shared" si="113"/>
        <v>1.1159069243000141E-2</v>
      </c>
      <c r="O853" s="39">
        <f t="shared" si="114"/>
        <v>0</v>
      </c>
      <c r="P853" s="39">
        <f t="shared" si="115"/>
        <v>1.1159069243000141E-2</v>
      </c>
    </row>
    <row r="854" spans="7:16" x14ac:dyDescent="0.25">
      <c r="G854" s="17"/>
      <c r="H854" s="39">
        <v>8480</v>
      </c>
      <c r="I854" s="40">
        <f t="shared" si="109"/>
        <v>0.96803652968036524</v>
      </c>
      <c r="J854" s="39">
        <f t="shared" si="110"/>
        <v>8480</v>
      </c>
      <c r="K854" s="40">
        <f t="shared" si="111"/>
        <v>0.96803652968036524</v>
      </c>
      <c r="L854" s="39">
        <f t="shared" si="108"/>
        <v>1.0770068049940962E-2</v>
      </c>
      <c r="M854" s="39">
        <f t="shared" si="112"/>
        <v>0</v>
      </c>
      <c r="N854" s="39">
        <f t="shared" si="113"/>
        <v>1.0770068049940962E-2</v>
      </c>
      <c r="O854" s="39">
        <f t="shared" si="114"/>
        <v>0</v>
      </c>
      <c r="P854" s="39">
        <f t="shared" si="115"/>
        <v>1.0770068049940962E-2</v>
      </c>
    </row>
    <row r="855" spans="7:16" x14ac:dyDescent="0.25">
      <c r="G855" s="17"/>
      <c r="H855" s="39">
        <v>8490</v>
      </c>
      <c r="I855" s="40">
        <f t="shared" si="109"/>
        <v>0.96917808219178081</v>
      </c>
      <c r="J855" s="39">
        <f t="shared" si="110"/>
        <v>8490</v>
      </c>
      <c r="K855" s="40">
        <f t="shared" si="111"/>
        <v>0.96917808219178081</v>
      </c>
      <c r="L855" s="39">
        <f t="shared" si="108"/>
        <v>1.0381372555343882E-2</v>
      </c>
      <c r="M855" s="39">
        <f t="shared" si="112"/>
        <v>0</v>
      </c>
      <c r="N855" s="39">
        <f t="shared" si="113"/>
        <v>1.0381372555343882E-2</v>
      </c>
      <c r="O855" s="39">
        <f t="shared" si="114"/>
        <v>0</v>
      </c>
      <c r="P855" s="39">
        <f t="shared" si="115"/>
        <v>1.0381372555343882E-2</v>
      </c>
    </row>
    <row r="856" spans="7:16" x14ac:dyDescent="0.25">
      <c r="G856" s="17"/>
      <c r="H856" s="39">
        <v>8500</v>
      </c>
      <c r="I856" s="40">
        <f t="shared" si="109"/>
        <v>0.97031963470319638</v>
      </c>
      <c r="J856" s="39">
        <f t="shared" si="110"/>
        <v>8500</v>
      </c>
      <c r="K856" s="40">
        <f t="shared" si="111"/>
        <v>0.97031963470319638</v>
      </c>
      <c r="L856" s="39">
        <f t="shared" si="108"/>
        <v>9.9929821593295332E-3</v>
      </c>
      <c r="M856" s="39">
        <f t="shared" si="112"/>
        <v>0</v>
      </c>
      <c r="N856" s="39">
        <f t="shared" si="113"/>
        <v>9.9929821593295332E-3</v>
      </c>
      <c r="O856" s="39">
        <f t="shared" si="114"/>
        <v>0</v>
      </c>
      <c r="P856" s="39">
        <f t="shared" si="115"/>
        <v>9.9929821593295332E-3</v>
      </c>
    </row>
    <row r="857" spans="7:16" x14ac:dyDescent="0.25">
      <c r="G857" s="17"/>
      <c r="H857" s="39">
        <v>8510</v>
      </c>
      <c r="I857" s="40">
        <f t="shared" si="109"/>
        <v>0.97146118721461183</v>
      </c>
      <c r="J857" s="39">
        <f t="shared" si="110"/>
        <v>8510</v>
      </c>
      <c r="K857" s="40">
        <f t="shared" si="111"/>
        <v>0.97146118721461183</v>
      </c>
      <c r="L857" s="39">
        <f t="shared" si="108"/>
        <v>9.6048962638998203E-3</v>
      </c>
      <c r="M857" s="39">
        <f t="shared" si="112"/>
        <v>0</v>
      </c>
      <c r="N857" s="39">
        <f t="shared" si="113"/>
        <v>9.6048962638998203E-3</v>
      </c>
      <c r="O857" s="39">
        <f t="shared" si="114"/>
        <v>0</v>
      </c>
      <c r="P857" s="39">
        <f t="shared" si="115"/>
        <v>9.6048962638998203E-3</v>
      </c>
    </row>
    <row r="858" spans="7:16" x14ac:dyDescent="0.25">
      <c r="G858" s="17"/>
      <c r="H858" s="39">
        <v>8520</v>
      </c>
      <c r="I858" s="40">
        <f t="shared" si="109"/>
        <v>0.9726027397260274</v>
      </c>
      <c r="J858" s="39">
        <f t="shared" si="110"/>
        <v>8520</v>
      </c>
      <c r="K858" s="40">
        <f t="shared" si="111"/>
        <v>0.9726027397260274</v>
      </c>
      <c r="L858" s="39">
        <f t="shared" si="108"/>
        <v>9.217114272929372E-3</v>
      </c>
      <c r="M858" s="39">
        <f t="shared" si="112"/>
        <v>0</v>
      </c>
      <c r="N858" s="39">
        <f t="shared" si="113"/>
        <v>9.217114272929372E-3</v>
      </c>
      <c r="O858" s="39">
        <f t="shared" si="114"/>
        <v>0</v>
      </c>
      <c r="P858" s="39">
        <f t="shared" si="115"/>
        <v>9.217114272929372E-3</v>
      </c>
    </row>
    <row r="859" spans="7:16" x14ac:dyDescent="0.25">
      <c r="G859" s="17"/>
      <c r="H859" s="39">
        <v>8530</v>
      </c>
      <c r="I859" s="40">
        <f t="shared" si="109"/>
        <v>0.97374429223744297</v>
      </c>
      <c r="J859" s="39">
        <f t="shared" si="110"/>
        <v>8530</v>
      </c>
      <c r="K859" s="40">
        <f t="shared" si="111"/>
        <v>0.97374429223744297</v>
      </c>
      <c r="L859" s="39">
        <f t="shared" si="108"/>
        <v>8.8296355921583247E-3</v>
      </c>
      <c r="M859" s="39">
        <f t="shared" si="112"/>
        <v>0</v>
      </c>
      <c r="N859" s="39">
        <f t="shared" si="113"/>
        <v>8.8296355921583247E-3</v>
      </c>
      <c r="O859" s="39">
        <f t="shared" si="114"/>
        <v>0</v>
      </c>
      <c r="P859" s="39">
        <f t="shared" si="115"/>
        <v>8.8296355921583247E-3</v>
      </c>
    </row>
    <row r="860" spans="7:16" x14ac:dyDescent="0.25">
      <c r="G860" s="17"/>
      <c r="H860" s="39">
        <v>8540</v>
      </c>
      <c r="I860" s="40">
        <f t="shared" si="109"/>
        <v>0.97488584474885842</v>
      </c>
      <c r="J860" s="39">
        <f t="shared" si="110"/>
        <v>8540</v>
      </c>
      <c r="K860" s="40">
        <f t="shared" si="111"/>
        <v>0.97488584474885842</v>
      </c>
      <c r="L860" s="39">
        <f t="shared" si="108"/>
        <v>8.4424596291836629E-3</v>
      </c>
      <c r="M860" s="39">
        <f t="shared" si="112"/>
        <v>0</v>
      </c>
      <c r="N860" s="39">
        <f t="shared" si="113"/>
        <v>8.4424596291836629E-3</v>
      </c>
      <c r="O860" s="39">
        <f t="shared" si="114"/>
        <v>0</v>
      </c>
      <c r="P860" s="39">
        <f t="shared" si="115"/>
        <v>8.4424596291836629E-3</v>
      </c>
    </row>
    <row r="861" spans="7:16" x14ac:dyDescent="0.25">
      <c r="G861" s="17"/>
      <c r="H861" s="39">
        <v>8550</v>
      </c>
      <c r="I861" s="40">
        <f t="shared" si="109"/>
        <v>0.97602739726027399</v>
      </c>
      <c r="J861" s="39">
        <f t="shared" si="110"/>
        <v>8550</v>
      </c>
      <c r="K861" s="40">
        <f t="shared" si="111"/>
        <v>0.97602739726027399</v>
      </c>
      <c r="L861" s="39">
        <f t="shared" si="108"/>
        <v>8.0555857934513364E-3</v>
      </c>
      <c r="M861" s="39">
        <f t="shared" si="112"/>
        <v>0</v>
      </c>
      <c r="N861" s="39">
        <f t="shared" si="113"/>
        <v>8.0555857934513364E-3</v>
      </c>
      <c r="O861" s="39">
        <f t="shared" si="114"/>
        <v>0</v>
      </c>
      <c r="P861" s="39">
        <f t="shared" si="115"/>
        <v>8.0555857934513364E-3</v>
      </c>
    </row>
    <row r="862" spans="7:16" x14ac:dyDescent="0.25">
      <c r="G862" s="17"/>
      <c r="H862" s="39">
        <v>8560</v>
      </c>
      <c r="I862" s="40">
        <f t="shared" si="109"/>
        <v>0.97716894977168944</v>
      </c>
      <c r="J862" s="39">
        <f t="shared" si="110"/>
        <v>8560</v>
      </c>
      <c r="K862" s="40">
        <f t="shared" si="111"/>
        <v>0.97716894977168944</v>
      </c>
      <c r="L862" s="39">
        <f t="shared" si="108"/>
        <v>7.6690134962489331E-3</v>
      </c>
      <c r="M862" s="39">
        <f t="shared" si="112"/>
        <v>0</v>
      </c>
      <c r="N862" s="39">
        <f t="shared" si="113"/>
        <v>7.6690134962489331E-3</v>
      </c>
      <c r="O862" s="39">
        <f t="shared" si="114"/>
        <v>0</v>
      </c>
      <c r="P862" s="39">
        <f t="shared" si="115"/>
        <v>7.6690134962489331E-3</v>
      </c>
    </row>
    <row r="863" spans="7:16" x14ac:dyDescent="0.25">
      <c r="G863" s="17"/>
      <c r="H863" s="39">
        <v>8570</v>
      </c>
      <c r="I863" s="40">
        <f t="shared" si="109"/>
        <v>0.97831050228310501</v>
      </c>
      <c r="J863" s="39">
        <f t="shared" si="110"/>
        <v>8570</v>
      </c>
      <c r="K863" s="40">
        <f t="shared" si="111"/>
        <v>0.97831050228310501</v>
      </c>
      <c r="L863" s="39">
        <f t="shared" si="108"/>
        <v>7.2827421506967971E-3</v>
      </c>
      <c r="M863" s="39">
        <f t="shared" si="112"/>
        <v>0</v>
      </c>
      <c r="N863" s="39">
        <f t="shared" si="113"/>
        <v>7.2827421506967971E-3</v>
      </c>
      <c r="O863" s="39">
        <f t="shared" si="114"/>
        <v>0</v>
      </c>
      <c r="P863" s="39">
        <f t="shared" si="115"/>
        <v>7.2827421506967971E-3</v>
      </c>
    </row>
    <row r="864" spans="7:16" x14ac:dyDescent="0.25">
      <c r="G864" s="17"/>
      <c r="H864" s="39">
        <v>8580</v>
      </c>
      <c r="I864" s="40">
        <f t="shared" si="109"/>
        <v>0.97945205479452058</v>
      </c>
      <c r="J864" s="39">
        <f t="shared" si="110"/>
        <v>8580</v>
      </c>
      <c r="K864" s="40">
        <f t="shared" si="111"/>
        <v>0.97945205479452058</v>
      </c>
      <c r="L864" s="39">
        <f t="shared" si="108"/>
        <v>6.896771171741034E-3</v>
      </c>
      <c r="M864" s="39">
        <f t="shared" si="112"/>
        <v>0</v>
      </c>
      <c r="N864" s="39">
        <f t="shared" si="113"/>
        <v>6.896771171741034E-3</v>
      </c>
      <c r="O864" s="39">
        <f t="shared" si="114"/>
        <v>0</v>
      </c>
      <c r="P864" s="39">
        <f t="shared" si="115"/>
        <v>6.896771171741034E-3</v>
      </c>
    </row>
    <row r="865" spans="7:16" x14ac:dyDescent="0.25">
      <c r="G865" s="17"/>
      <c r="H865" s="39">
        <v>8590</v>
      </c>
      <c r="I865" s="40">
        <f t="shared" si="109"/>
        <v>0.98059360730593603</v>
      </c>
      <c r="J865" s="39">
        <f t="shared" si="110"/>
        <v>8590</v>
      </c>
      <c r="K865" s="40">
        <f t="shared" si="111"/>
        <v>0.98059360730593603</v>
      </c>
      <c r="L865" s="39">
        <f t="shared" si="108"/>
        <v>6.5110999761454069E-3</v>
      </c>
      <c r="M865" s="39">
        <f t="shared" si="112"/>
        <v>0</v>
      </c>
      <c r="N865" s="39">
        <f t="shared" si="113"/>
        <v>6.5110999761454069E-3</v>
      </c>
      <c r="O865" s="39">
        <f t="shared" si="114"/>
        <v>0</v>
      </c>
      <c r="P865" s="39">
        <f t="shared" si="115"/>
        <v>6.5110999761454069E-3</v>
      </c>
    </row>
    <row r="866" spans="7:16" x14ac:dyDescent="0.25">
      <c r="G866" s="17"/>
      <c r="H866" s="39">
        <v>8600</v>
      </c>
      <c r="I866" s="40">
        <f t="shared" si="109"/>
        <v>0.9817351598173516</v>
      </c>
      <c r="J866" s="39">
        <f t="shared" si="110"/>
        <v>8600</v>
      </c>
      <c r="K866" s="40">
        <f t="shared" si="111"/>
        <v>0.9817351598173516</v>
      </c>
      <c r="L866" s="39">
        <f t="shared" si="108"/>
        <v>6.1257279824831201E-3</v>
      </c>
      <c r="M866" s="39">
        <f t="shared" si="112"/>
        <v>0</v>
      </c>
      <c r="N866" s="39">
        <f t="shared" si="113"/>
        <v>6.1257279824831201E-3</v>
      </c>
      <c r="O866" s="39">
        <f t="shared" si="114"/>
        <v>0</v>
      </c>
      <c r="P866" s="39">
        <f t="shared" si="115"/>
        <v>6.1257279824831201E-3</v>
      </c>
    </row>
    <row r="867" spans="7:16" x14ac:dyDescent="0.25">
      <c r="G867" s="17"/>
      <c r="H867" s="39">
        <v>8610</v>
      </c>
      <c r="I867" s="40">
        <f t="shared" si="109"/>
        <v>0.98287671232876717</v>
      </c>
      <c r="J867" s="39">
        <f t="shared" si="110"/>
        <v>8610</v>
      </c>
      <c r="K867" s="40">
        <f t="shared" si="111"/>
        <v>0.98287671232876717</v>
      </c>
      <c r="L867" s="39">
        <f t="shared" si="108"/>
        <v>5.7406546111302692E-3</v>
      </c>
      <c r="M867" s="39">
        <f t="shared" si="112"/>
        <v>0</v>
      </c>
      <c r="N867" s="39">
        <f t="shared" si="113"/>
        <v>5.7406546111302692E-3</v>
      </c>
      <c r="O867" s="39">
        <f t="shared" si="114"/>
        <v>0</v>
      </c>
      <c r="P867" s="39">
        <f t="shared" si="115"/>
        <v>5.7406546111302692E-3</v>
      </c>
    </row>
    <row r="868" spans="7:16" x14ac:dyDescent="0.25">
      <c r="G868" s="17"/>
      <c r="H868" s="39">
        <v>8620</v>
      </c>
      <c r="I868" s="40">
        <f t="shared" si="109"/>
        <v>0.98401826484018262</v>
      </c>
      <c r="J868" s="39">
        <f t="shared" si="110"/>
        <v>8620</v>
      </c>
      <c r="K868" s="40">
        <f t="shared" si="111"/>
        <v>0.98401826484018262</v>
      </c>
      <c r="L868" s="39">
        <f t="shared" si="108"/>
        <v>5.3558792842568481E-3</v>
      </c>
      <c r="M868" s="39">
        <f t="shared" si="112"/>
        <v>0</v>
      </c>
      <c r="N868" s="39">
        <f t="shared" si="113"/>
        <v>5.3558792842568481E-3</v>
      </c>
      <c r="O868" s="39">
        <f t="shared" si="114"/>
        <v>0</v>
      </c>
      <c r="P868" s="39">
        <f t="shared" si="115"/>
        <v>5.3558792842568481E-3</v>
      </c>
    </row>
    <row r="869" spans="7:16" x14ac:dyDescent="0.25">
      <c r="G869" s="17"/>
      <c r="H869" s="39">
        <v>8630</v>
      </c>
      <c r="I869" s="40">
        <f t="shared" si="109"/>
        <v>0.98515981735159819</v>
      </c>
      <c r="J869" s="39">
        <f t="shared" si="110"/>
        <v>8630</v>
      </c>
      <c r="K869" s="40">
        <f t="shared" si="111"/>
        <v>0.98515981735159819</v>
      </c>
      <c r="L869" s="39">
        <f t="shared" si="108"/>
        <v>4.9714014258199768E-3</v>
      </c>
      <c r="M869" s="39">
        <f t="shared" si="112"/>
        <v>0</v>
      </c>
      <c r="N869" s="39">
        <f t="shared" si="113"/>
        <v>4.9714014258199768E-3</v>
      </c>
      <c r="O869" s="39">
        <f t="shared" si="114"/>
        <v>0</v>
      </c>
      <c r="P869" s="39">
        <f t="shared" si="115"/>
        <v>4.9714014258199768E-3</v>
      </c>
    </row>
    <row r="870" spans="7:16" x14ac:dyDescent="0.25">
      <c r="G870" s="17"/>
      <c r="H870" s="39">
        <v>8640</v>
      </c>
      <c r="I870" s="40">
        <f t="shared" si="109"/>
        <v>0.98630136986301364</v>
      </c>
      <c r="J870" s="39">
        <f t="shared" si="110"/>
        <v>8640</v>
      </c>
      <c r="K870" s="40">
        <f t="shared" si="111"/>
        <v>0.98630136986301364</v>
      </c>
      <c r="L870" s="39">
        <f t="shared" si="108"/>
        <v>4.5872204615561296E-3</v>
      </c>
      <c r="M870" s="39">
        <f t="shared" si="112"/>
        <v>0</v>
      </c>
      <c r="N870" s="39">
        <f t="shared" si="113"/>
        <v>4.5872204615561296E-3</v>
      </c>
      <c r="O870" s="39">
        <f t="shared" si="114"/>
        <v>0</v>
      </c>
      <c r="P870" s="39">
        <f t="shared" si="115"/>
        <v>4.5872204615561296E-3</v>
      </c>
    </row>
    <row r="871" spans="7:16" x14ac:dyDescent="0.25">
      <c r="G871" s="17"/>
      <c r="H871" s="39">
        <v>8650</v>
      </c>
      <c r="I871" s="40">
        <f t="shared" si="109"/>
        <v>0.98744292237442921</v>
      </c>
      <c r="J871" s="39">
        <f t="shared" si="110"/>
        <v>8650</v>
      </c>
      <c r="K871" s="40">
        <f t="shared" si="111"/>
        <v>0.98744292237442921</v>
      </c>
      <c r="L871" s="39">
        <f t="shared" si="108"/>
        <v>4.2033358189733638E-3</v>
      </c>
      <c r="M871" s="39">
        <f t="shared" si="112"/>
        <v>0</v>
      </c>
      <c r="N871" s="39">
        <f t="shared" si="113"/>
        <v>4.2033358189733638E-3</v>
      </c>
      <c r="O871" s="39">
        <f t="shared" si="114"/>
        <v>0</v>
      </c>
      <c r="P871" s="39">
        <f t="shared" si="115"/>
        <v>4.2033358189733638E-3</v>
      </c>
    </row>
    <row r="872" spans="7:16" x14ac:dyDescent="0.25">
      <c r="G872" s="17"/>
      <c r="H872" s="39">
        <v>8660</v>
      </c>
      <c r="I872" s="40">
        <f t="shared" si="109"/>
        <v>0.98858447488584478</v>
      </c>
      <c r="J872" s="39">
        <f t="shared" si="110"/>
        <v>8660</v>
      </c>
      <c r="K872" s="40">
        <f t="shared" si="111"/>
        <v>0.98858447488584478</v>
      </c>
      <c r="L872" s="39">
        <f t="shared" si="108"/>
        <v>3.8197469273441031E-3</v>
      </c>
      <c r="M872" s="39">
        <f t="shared" si="112"/>
        <v>0</v>
      </c>
      <c r="N872" s="39">
        <f t="shared" si="113"/>
        <v>3.8197469273441031E-3</v>
      </c>
      <c r="O872" s="39">
        <f t="shared" si="114"/>
        <v>0</v>
      </c>
      <c r="P872" s="39">
        <f t="shared" si="115"/>
        <v>3.8197469273441031E-3</v>
      </c>
    </row>
    <row r="873" spans="7:16" x14ac:dyDescent="0.25">
      <c r="G873" s="17"/>
      <c r="H873" s="39">
        <v>8670</v>
      </c>
      <c r="I873" s="40">
        <f t="shared" si="109"/>
        <v>0.98972602739726023</v>
      </c>
      <c r="J873" s="39">
        <f t="shared" si="110"/>
        <v>8670</v>
      </c>
      <c r="K873" s="40">
        <f t="shared" si="111"/>
        <v>0.98972602739726023</v>
      </c>
      <c r="L873" s="39">
        <f t="shared" si="108"/>
        <v>3.4364532176972551E-3</v>
      </c>
      <c r="M873" s="39">
        <f t="shared" si="112"/>
        <v>0</v>
      </c>
      <c r="N873" s="39">
        <f t="shared" si="113"/>
        <v>3.4364532176972551E-3</v>
      </c>
      <c r="O873" s="39">
        <f t="shared" si="114"/>
        <v>0</v>
      </c>
      <c r="P873" s="39">
        <f t="shared" si="115"/>
        <v>3.4364532176972551E-3</v>
      </c>
    </row>
    <row r="874" spans="7:16" x14ac:dyDescent="0.25">
      <c r="G874" s="17"/>
      <c r="H874" s="39">
        <v>8680</v>
      </c>
      <c r="I874" s="40">
        <f t="shared" si="109"/>
        <v>0.9908675799086758</v>
      </c>
      <c r="J874" s="39">
        <f t="shared" si="110"/>
        <v>8680</v>
      </c>
      <c r="K874" s="40">
        <f t="shared" si="111"/>
        <v>0.9908675799086758</v>
      </c>
      <c r="L874" s="39">
        <f t="shared" si="108"/>
        <v>3.0534541228114387E-3</v>
      </c>
      <c r="M874" s="39">
        <f t="shared" si="112"/>
        <v>0</v>
      </c>
      <c r="N874" s="39">
        <f t="shared" si="113"/>
        <v>3.0534541228114387E-3</v>
      </c>
      <c r="O874" s="39">
        <f t="shared" si="114"/>
        <v>0</v>
      </c>
      <c r="P874" s="39">
        <f t="shared" si="115"/>
        <v>3.0534541228114387E-3</v>
      </c>
    </row>
    <row r="875" spans="7:16" x14ac:dyDescent="0.25">
      <c r="G875" s="17"/>
      <c r="H875" s="39">
        <v>8690</v>
      </c>
      <c r="I875" s="40">
        <f t="shared" si="109"/>
        <v>0.99200913242009137</v>
      </c>
      <c r="J875" s="39">
        <f t="shared" si="110"/>
        <v>8690</v>
      </c>
      <c r="K875" s="40">
        <f t="shared" si="111"/>
        <v>0.99200913242009137</v>
      </c>
      <c r="L875" s="39">
        <f t="shared" si="108"/>
        <v>2.6707490772069908E-3</v>
      </c>
      <c r="M875" s="39">
        <f t="shared" si="112"/>
        <v>0</v>
      </c>
      <c r="N875" s="39">
        <f t="shared" si="113"/>
        <v>2.6707490772069908E-3</v>
      </c>
      <c r="O875" s="39">
        <f t="shared" si="114"/>
        <v>0</v>
      </c>
      <c r="P875" s="39">
        <f t="shared" si="115"/>
        <v>2.6707490772069908E-3</v>
      </c>
    </row>
    <row r="876" spans="7:16" x14ac:dyDescent="0.25">
      <c r="G876" s="17"/>
      <c r="H876" s="39">
        <v>8700</v>
      </c>
      <c r="I876" s="40">
        <f t="shared" si="109"/>
        <v>0.99315068493150682</v>
      </c>
      <c r="J876" s="39">
        <f t="shared" si="110"/>
        <v>8700</v>
      </c>
      <c r="K876" s="40">
        <f t="shared" si="111"/>
        <v>0.99315068493150682</v>
      </c>
      <c r="L876" s="39">
        <f t="shared" si="108"/>
        <v>2.2883375171389719E-3</v>
      </c>
      <c r="M876" s="39">
        <f t="shared" si="112"/>
        <v>0</v>
      </c>
      <c r="N876" s="39">
        <f t="shared" si="113"/>
        <v>2.2883375171389719E-3</v>
      </c>
      <c r="O876" s="39">
        <f t="shared" si="114"/>
        <v>0</v>
      </c>
      <c r="P876" s="39">
        <f t="shared" si="115"/>
        <v>2.2883375171389719E-3</v>
      </c>
    </row>
    <row r="877" spans="7:16" x14ac:dyDescent="0.25">
      <c r="G877" s="17"/>
      <c r="H877" s="39">
        <v>8710</v>
      </c>
      <c r="I877" s="40">
        <f t="shared" si="109"/>
        <v>0.99429223744292239</v>
      </c>
      <c r="J877" s="39">
        <f t="shared" si="110"/>
        <v>8710</v>
      </c>
      <c r="K877" s="40">
        <f t="shared" si="111"/>
        <v>0.99429223744292239</v>
      </c>
      <c r="L877" s="39">
        <f t="shared" si="108"/>
        <v>1.9062188805895053E-3</v>
      </c>
      <c r="M877" s="39">
        <f t="shared" si="112"/>
        <v>0</v>
      </c>
      <c r="N877" s="39">
        <f t="shared" si="113"/>
        <v>1.9062188805895053E-3</v>
      </c>
      <c r="O877" s="39">
        <f t="shared" si="114"/>
        <v>0</v>
      </c>
      <c r="P877" s="39">
        <f t="shared" si="115"/>
        <v>1.9062188805895053E-3</v>
      </c>
    </row>
    <row r="878" spans="7:16" x14ac:dyDescent="0.25">
      <c r="G878" s="17"/>
      <c r="H878" s="39">
        <v>8720</v>
      </c>
      <c r="I878" s="40">
        <f t="shared" si="109"/>
        <v>0.99543378995433784</v>
      </c>
      <c r="J878" s="39">
        <f t="shared" si="110"/>
        <v>8720</v>
      </c>
      <c r="K878" s="40">
        <f t="shared" si="111"/>
        <v>0.99543378995433784</v>
      </c>
      <c r="L878" s="39">
        <f t="shared" si="108"/>
        <v>1.5243926072611158E-3</v>
      </c>
      <c r="M878" s="39">
        <f t="shared" si="112"/>
        <v>0</v>
      </c>
      <c r="N878" s="39">
        <f t="shared" si="113"/>
        <v>1.5243926072611158E-3</v>
      </c>
      <c r="O878" s="39">
        <f t="shared" si="114"/>
        <v>0</v>
      </c>
      <c r="P878" s="39">
        <f t="shared" si="115"/>
        <v>1.5243926072611158E-3</v>
      </c>
    </row>
    <row r="879" spans="7:16" x14ac:dyDescent="0.25">
      <c r="G879" s="17"/>
      <c r="H879" s="39">
        <v>8730</v>
      </c>
      <c r="I879" s="40">
        <f t="shared" si="109"/>
        <v>0.99657534246575341</v>
      </c>
      <c r="J879" s="39">
        <f t="shared" si="110"/>
        <v>8730</v>
      </c>
      <c r="K879" s="40">
        <f t="shared" si="111"/>
        <v>0.99657534246575341</v>
      </c>
      <c r="L879" s="39">
        <f t="shared" si="108"/>
        <v>1.1428581385686254E-3</v>
      </c>
      <c r="M879" s="39">
        <f t="shared" si="112"/>
        <v>0</v>
      </c>
      <c r="N879" s="39">
        <f t="shared" si="113"/>
        <v>1.1428581385686254E-3</v>
      </c>
      <c r="O879" s="39">
        <f t="shared" si="114"/>
        <v>0</v>
      </c>
      <c r="P879" s="39">
        <f t="shared" si="115"/>
        <v>1.1428581385686254E-3</v>
      </c>
    </row>
    <row r="880" spans="7:16" x14ac:dyDescent="0.25">
      <c r="G880" s="17"/>
      <c r="H880" s="39">
        <v>8740</v>
      </c>
      <c r="I880" s="40">
        <f t="shared" si="109"/>
        <v>0.99771689497716898</v>
      </c>
      <c r="J880" s="39">
        <f t="shared" si="110"/>
        <v>8740</v>
      </c>
      <c r="K880" s="40">
        <f t="shared" si="111"/>
        <v>0.99771689497716898</v>
      </c>
      <c r="L880" s="39">
        <f t="shared" si="108"/>
        <v>7.6161491763304667E-4</v>
      </c>
      <c r="M880" s="39">
        <f t="shared" si="112"/>
        <v>0</v>
      </c>
      <c r="N880" s="39">
        <f t="shared" si="113"/>
        <v>7.6161491763304667E-4</v>
      </c>
      <c r="O880" s="39">
        <f t="shared" si="114"/>
        <v>0</v>
      </c>
      <c r="P880" s="39">
        <f t="shared" si="115"/>
        <v>7.6161491763304667E-4</v>
      </c>
    </row>
    <row r="881" spans="7:16" x14ac:dyDescent="0.25">
      <c r="G881" s="17"/>
      <c r="H881" s="39">
        <v>8750</v>
      </c>
      <c r="I881" s="40">
        <f t="shared" si="109"/>
        <v>0.99885844748858443</v>
      </c>
      <c r="J881" s="39">
        <f t="shared" si="110"/>
        <v>8750</v>
      </c>
      <c r="K881" s="40">
        <f t="shared" si="111"/>
        <v>0.99885844748858443</v>
      </c>
      <c r="L881" s="39">
        <f t="shared" si="108"/>
        <v>3.8066238927336737E-4</v>
      </c>
      <c r="M881" s="39">
        <f t="shared" si="112"/>
        <v>0</v>
      </c>
      <c r="N881" s="39">
        <f t="shared" si="113"/>
        <v>3.8066238927336737E-4</v>
      </c>
      <c r="O881" s="39">
        <f t="shared" si="114"/>
        <v>0</v>
      </c>
      <c r="P881" s="39">
        <f t="shared" si="115"/>
        <v>3.8066238927336737E-4</v>
      </c>
    </row>
    <row r="882" spans="7:16" x14ac:dyDescent="0.25">
      <c r="G882" s="17"/>
      <c r="H882" s="39">
        <v>8760</v>
      </c>
      <c r="I882" s="40">
        <f t="shared" si="109"/>
        <v>1</v>
      </c>
      <c r="J882" s="39">
        <f t="shared" si="110"/>
        <v>8760</v>
      </c>
      <c r="K882" s="40">
        <v>1</v>
      </c>
      <c r="L882" s="39">
        <f t="shared" si="108"/>
        <v>0</v>
      </c>
      <c r="M882" s="39">
        <f t="shared" si="112"/>
        <v>0</v>
      </c>
      <c r="N882" s="39">
        <f t="shared" si="113"/>
        <v>0</v>
      </c>
      <c r="O882" s="39">
        <f t="shared" si="114"/>
        <v>0</v>
      </c>
      <c r="P882" s="39">
        <f t="shared" si="115"/>
        <v>0</v>
      </c>
    </row>
    <row r="883" spans="7:16" x14ac:dyDescent="0.25">
      <c r="G883" s="17"/>
      <c r="H883" s="39">
        <v>8760</v>
      </c>
      <c r="I883" s="40">
        <f t="shared" si="109"/>
        <v>1</v>
      </c>
      <c r="J883" s="39">
        <f t="shared" si="110"/>
        <v>8760</v>
      </c>
      <c r="K883" s="40">
        <v>1</v>
      </c>
      <c r="L883" s="39">
        <v>0</v>
      </c>
      <c r="M883" s="39">
        <v>0</v>
      </c>
    </row>
    <row r="884" spans="7:16" x14ac:dyDescent="0.25">
      <c r="G884" s="17"/>
    </row>
    <row r="885" spans="7:16" x14ac:dyDescent="0.25">
      <c r="G885" s="17"/>
    </row>
  </sheetData>
  <sheetProtection sheet="1" objects="1" scenarios="1"/>
  <mergeCells count="19">
    <mergeCell ref="A104:F106"/>
    <mergeCell ref="A46:F48"/>
    <mergeCell ref="A114:F115"/>
    <mergeCell ref="A131:F131"/>
    <mergeCell ref="A141:F144"/>
    <mergeCell ref="A100:F102"/>
    <mergeCell ref="A107:F110"/>
    <mergeCell ref="A71:F72"/>
    <mergeCell ref="A76:F77"/>
    <mergeCell ref="A84:F85"/>
    <mergeCell ref="A63:F64"/>
    <mergeCell ref="A98:F98"/>
    <mergeCell ref="L4:L5"/>
    <mergeCell ref="J4:J5"/>
    <mergeCell ref="K4:K5"/>
    <mergeCell ref="H4:H5"/>
    <mergeCell ref="A4:F5"/>
    <mergeCell ref="G4:G5"/>
    <mergeCell ref="I4:I5"/>
  </mergeCells>
  <pageMargins left="0.7" right="0.53125" top="0.78740157499999996" bottom="0.78740157499999996" header="0.3" footer="0.3"/>
  <pageSetup paperSize="9"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8"/>
  <sheetViews>
    <sheetView zoomScaleNormal="100" workbookViewId="0">
      <selection activeCell="E21" sqref="E21"/>
    </sheetView>
  </sheetViews>
  <sheetFormatPr baseColWidth="10" defaultRowHeight="15" x14ac:dyDescent="0.25"/>
  <cols>
    <col min="1" max="1" width="24.7109375" customWidth="1"/>
    <col min="2" max="2" width="12" bestFit="1" customWidth="1"/>
    <col min="6" max="6" width="15.85546875" customWidth="1"/>
    <col min="10" max="13" width="11.42578125" style="79"/>
    <col min="14" max="14" width="11.42578125" style="82"/>
    <col min="15" max="15" width="11.42578125" style="83"/>
    <col min="16" max="16" width="11.42578125" style="79"/>
    <col min="18" max="18" width="11.42578125" style="58"/>
    <col min="20" max="20" width="14.7109375" customWidth="1"/>
    <col min="21" max="21" width="15.28515625" customWidth="1"/>
    <col min="22" max="22" width="14.85546875" style="58" customWidth="1"/>
  </cols>
  <sheetData>
    <row r="1" spans="1:26" x14ac:dyDescent="0.25">
      <c r="A1" s="10" t="s">
        <v>51</v>
      </c>
      <c r="N1" s="80"/>
      <c r="O1" s="80"/>
      <c r="R1" s="13"/>
    </row>
    <row r="2" spans="1:26" x14ac:dyDescent="0.25">
      <c r="A2" t="s">
        <v>147</v>
      </c>
      <c r="N2" s="80"/>
      <c r="O2" s="80"/>
      <c r="R2" s="13"/>
    </row>
    <row r="3" spans="1:26" x14ac:dyDescent="0.25">
      <c r="N3" s="80"/>
      <c r="O3" s="80"/>
      <c r="R3" s="13"/>
    </row>
    <row r="4" spans="1:26" x14ac:dyDescent="0.25">
      <c r="A4" s="681" t="s">
        <v>136</v>
      </c>
      <c r="B4" s="681"/>
      <c r="C4" s="681"/>
      <c r="D4" s="681"/>
      <c r="E4" s="681"/>
      <c r="F4" s="681"/>
      <c r="J4" s="688" t="s">
        <v>205</v>
      </c>
      <c r="K4" s="689"/>
      <c r="L4" s="689"/>
      <c r="M4" s="689"/>
      <c r="N4" s="689"/>
      <c r="O4" s="689"/>
      <c r="P4" s="689"/>
      <c r="Q4" s="689"/>
      <c r="R4" s="689"/>
      <c r="S4" s="689"/>
      <c r="T4" s="689"/>
      <c r="U4" s="690"/>
    </row>
    <row r="5" spans="1:26" x14ac:dyDescent="0.25">
      <c r="A5" s="681"/>
      <c r="B5" s="681"/>
      <c r="C5" s="681"/>
      <c r="D5" s="681"/>
      <c r="E5" s="681"/>
      <c r="F5" s="681"/>
      <c r="N5" s="80"/>
      <c r="O5" s="80"/>
      <c r="R5" s="13"/>
    </row>
    <row r="6" spans="1:26" x14ac:dyDescent="0.25">
      <c r="A6" s="681" t="s">
        <v>137</v>
      </c>
      <c r="B6" s="681"/>
      <c r="C6" s="681"/>
      <c r="D6" s="681"/>
      <c r="E6" s="681"/>
      <c r="F6" s="681"/>
      <c r="N6" s="80"/>
      <c r="O6" s="80"/>
      <c r="R6" s="13"/>
    </row>
    <row r="7" spans="1:26" x14ac:dyDescent="0.25">
      <c r="A7" s="681"/>
      <c r="B7" s="681"/>
      <c r="C7" s="681"/>
      <c r="D7" s="681"/>
      <c r="E7" s="681"/>
      <c r="F7" s="681"/>
      <c r="N7" s="80"/>
      <c r="O7" s="80"/>
      <c r="R7" s="13"/>
    </row>
    <row r="8" spans="1:26" x14ac:dyDescent="0.25">
      <c r="A8" s="681"/>
      <c r="B8" s="681"/>
      <c r="C8" s="681"/>
      <c r="D8" s="681"/>
      <c r="E8" s="681"/>
      <c r="F8" s="681"/>
      <c r="N8" s="691" t="s">
        <v>150</v>
      </c>
      <c r="O8" s="692"/>
      <c r="P8" s="686" t="s">
        <v>176</v>
      </c>
      <c r="Q8" s="693"/>
      <c r="R8" s="694"/>
      <c r="S8" t="s">
        <v>202</v>
      </c>
      <c r="W8" t="s">
        <v>176</v>
      </c>
    </row>
    <row r="9" spans="1:26" x14ac:dyDescent="0.25">
      <c r="A9" s="681" t="s">
        <v>151</v>
      </c>
      <c r="B9" s="681"/>
      <c r="C9" s="681"/>
      <c r="D9" s="681"/>
      <c r="E9" s="681"/>
      <c r="F9" s="681"/>
      <c r="J9" s="699" t="s">
        <v>148</v>
      </c>
      <c r="K9" s="699" t="s">
        <v>149</v>
      </c>
      <c r="L9" s="696" t="s">
        <v>27</v>
      </c>
      <c r="M9" s="696" t="s">
        <v>268</v>
      </c>
      <c r="N9" s="698" t="s">
        <v>269</v>
      </c>
      <c r="O9" s="695" t="s">
        <v>177</v>
      </c>
      <c r="P9" s="696" t="s">
        <v>270</v>
      </c>
      <c r="Q9" s="634" t="s">
        <v>178</v>
      </c>
      <c r="R9" s="697" t="s">
        <v>177</v>
      </c>
      <c r="S9" s="686" t="s">
        <v>201</v>
      </c>
      <c r="T9" s="674" t="s">
        <v>203</v>
      </c>
      <c r="U9" s="674" t="s">
        <v>204</v>
      </c>
      <c r="V9" s="687" t="s">
        <v>206</v>
      </c>
      <c r="W9" s="634" t="s">
        <v>207</v>
      </c>
      <c r="X9" s="634" t="s">
        <v>208</v>
      </c>
      <c r="Y9" s="674" t="s">
        <v>177</v>
      </c>
      <c r="Z9" t="s">
        <v>209</v>
      </c>
    </row>
    <row r="10" spans="1:26" x14ac:dyDescent="0.25">
      <c r="A10" s="681"/>
      <c r="B10" s="681"/>
      <c r="C10" s="681"/>
      <c r="D10" s="681"/>
      <c r="E10" s="681"/>
      <c r="F10" s="681"/>
      <c r="J10" s="699"/>
      <c r="K10" s="699"/>
      <c r="L10" s="696"/>
      <c r="M10" s="696"/>
      <c r="N10" s="698"/>
      <c r="O10" s="695"/>
      <c r="P10" s="696"/>
      <c r="Q10" s="634"/>
      <c r="R10" s="697"/>
      <c r="S10" s="686"/>
      <c r="T10" s="674"/>
      <c r="U10" s="674"/>
      <c r="V10" s="687"/>
      <c r="W10" s="634"/>
      <c r="X10" s="634"/>
      <c r="Y10" s="674"/>
    </row>
    <row r="11" spans="1:26" ht="15" customHeight="1" x14ac:dyDescent="0.25">
      <c r="A11" s="681" t="s">
        <v>141</v>
      </c>
      <c r="B11" s="681"/>
      <c r="C11" s="681"/>
      <c r="D11" s="681"/>
      <c r="E11" s="681"/>
      <c r="F11" s="681"/>
      <c r="J11" s="79">
        <v>0</v>
      </c>
      <c r="K11" s="79">
        <f>J11/8760</f>
        <v>0</v>
      </c>
      <c r="L11" s="79">
        <f>1-$E$24*K11^$E$25</f>
        <v>1</v>
      </c>
      <c r="M11" s="81">
        <f>L11*$B$28</f>
        <v>115.97739726027397</v>
      </c>
      <c r="N11" s="82">
        <f>IF(K11&lt;=$B$116,$B$110,0)</f>
        <v>0.29316057096623693</v>
      </c>
      <c r="O11" s="83">
        <f>IF(L11&gt;N11,N11,IF(K11&gt;$B$116,0,L11))</f>
        <v>0.29316057096623693</v>
      </c>
      <c r="P11" s="79">
        <f t="shared" ref="P11:P74" si="0">IF(K11&lt;=$B$116,1-$E$24*(K11/$B$116)^$E$25,0)</f>
        <v>1</v>
      </c>
      <c r="Q11" s="17">
        <f t="shared" ref="Q11:Q74" si="1">IF(K11&gt;$B$116,1-$E$24*((K11-$B$116)/(1-$B$116))^$E$25,0)</f>
        <v>0</v>
      </c>
      <c r="R11" s="58">
        <f>IF(P11&gt;N11,N11,P11)</f>
        <v>0.29316057096623693</v>
      </c>
      <c r="S11">
        <f>IF(K11&lt;=$B$272,$F$272,N11)</f>
        <v>0.34058360450489289</v>
      </c>
      <c r="T11">
        <f>IF(S11&lt;L11,S11,L11)</f>
        <v>0.34058360450489289</v>
      </c>
      <c r="U11">
        <f>IF(K11&lt;0.04,S11,0)</f>
        <v>0.34058360450489289</v>
      </c>
      <c r="V11" s="58">
        <f>IF(K11&lt;0.23,T11,0)</f>
        <v>0.34058360450489289</v>
      </c>
      <c r="W11" s="17">
        <f t="shared" ref="W11:W74" si="2">IF(K11&lt;=$B$272,1-$E$24*(K11/$B$272)^$E$25,0)</f>
        <v>1</v>
      </c>
      <c r="X11" s="17">
        <f t="shared" ref="X11:X74" si="3">IF(K11&gt;$B$272,1-$E$24*((K11-$B$272)/(1-$B$272))^$E$25,0)</f>
        <v>0</v>
      </c>
      <c r="Y11">
        <f>IF(W11&gt;$F$272,$F$272,W11)</f>
        <v>0.34058360450489289</v>
      </c>
      <c r="Z11" s="17">
        <f>IF(W11&gt;$B$110,$B$110,W11)</f>
        <v>0.29316057096623693</v>
      </c>
    </row>
    <row r="12" spans="1:26" x14ac:dyDescent="0.25">
      <c r="A12" s="681"/>
      <c r="B12" s="681"/>
      <c r="C12" s="681"/>
      <c r="D12" s="681"/>
      <c r="E12" s="681"/>
      <c r="F12" s="681"/>
      <c r="J12" s="79">
        <v>10</v>
      </c>
      <c r="K12" s="79">
        <f t="shared" ref="K12:K75" si="4">J12/8760</f>
        <v>1.1415525114155251E-3</v>
      </c>
      <c r="L12" s="79">
        <f t="shared" ref="L12:L75" si="5">1-$E$24*K12^$E$25</f>
        <v>0.69443381575285246</v>
      </c>
      <c r="M12" s="81">
        <f t="shared" ref="M12:M75" si="6">L12*$B$28</f>
        <v>80.538626520536468</v>
      </c>
      <c r="N12" s="82">
        <f t="shared" ref="N12:N75" si="7">IF(K12&lt;=$B$116,$B$110,0)</f>
        <v>0.29316057096623693</v>
      </c>
      <c r="O12" s="83">
        <f t="shared" ref="O12:O75" si="8">IF(L12&gt;N12,N12,IF(K12&gt;$B$116,0,L12))</f>
        <v>0.29316057096623693</v>
      </c>
      <c r="P12" s="79">
        <f t="shared" si="0"/>
        <v>0.64911774297458202</v>
      </c>
      <c r="Q12" s="17">
        <f t="shared" si="1"/>
        <v>0</v>
      </c>
      <c r="R12" s="58">
        <f t="shared" ref="R12:R75" si="9">IF(P12&gt;N12,N12,P12)</f>
        <v>0.29316057096623693</v>
      </c>
      <c r="S12" s="17">
        <f t="shared" ref="S12:S75" si="10">IF(K12&lt;=$B$272,$F$272,N12)</f>
        <v>0.34058360450489289</v>
      </c>
      <c r="T12" s="17">
        <f t="shared" ref="T12:T75" si="11">IF(S12&lt;L12,S12,L12)</f>
        <v>0.34058360450489289</v>
      </c>
      <c r="U12" s="17">
        <f t="shared" ref="U12:U75" si="12">IF(K12&lt;0.04,S12,0)</f>
        <v>0.34058360450489289</v>
      </c>
      <c r="V12" s="58">
        <f t="shared" ref="V12:V75" si="13">IF(K12&lt;0.23,T12,0)</f>
        <v>0.34058360450489289</v>
      </c>
      <c r="W12" s="17">
        <f t="shared" si="2"/>
        <v>0.6441136913892016</v>
      </c>
      <c r="X12" s="17">
        <f t="shared" si="3"/>
        <v>0</v>
      </c>
      <c r="Y12" s="17">
        <f t="shared" ref="Y12:Y75" si="14">IF(W12&gt;$F$272,$F$272,W12)</f>
        <v>0.34058360450489289</v>
      </c>
      <c r="Z12" s="17">
        <f t="shared" ref="Z12:Z75" si="15">IF(W12&gt;$B$110,$B$110,W12)</f>
        <v>0.29316057096623693</v>
      </c>
    </row>
    <row r="13" spans="1:26" x14ac:dyDescent="0.25">
      <c r="A13" s="681"/>
      <c r="B13" s="681"/>
      <c r="C13" s="681"/>
      <c r="D13" s="681"/>
      <c r="E13" s="681"/>
      <c r="F13" s="681"/>
      <c r="J13" s="79">
        <v>20</v>
      </c>
      <c r="K13" s="79">
        <f t="shared" si="4"/>
        <v>2.2831050228310501E-3</v>
      </c>
      <c r="L13" s="79">
        <f t="shared" si="5"/>
        <v>0.65587958886986808</v>
      </c>
      <c r="M13" s="81">
        <f t="shared" si="6"/>
        <v>76.067207633265866</v>
      </c>
      <c r="N13" s="82">
        <f t="shared" si="7"/>
        <v>0.29316057096623693</v>
      </c>
      <c r="O13" s="83">
        <f t="shared" si="8"/>
        <v>0.29316057096623693</v>
      </c>
      <c r="P13" s="79">
        <f t="shared" si="0"/>
        <v>0.60484584757522097</v>
      </c>
      <c r="Q13" s="17">
        <f t="shared" si="1"/>
        <v>0</v>
      </c>
      <c r="R13" s="58">
        <f t="shared" si="9"/>
        <v>0.29316057096623693</v>
      </c>
      <c r="S13" s="17">
        <f t="shared" si="10"/>
        <v>0.34058360450489289</v>
      </c>
      <c r="T13" s="17">
        <f t="shared" si="11"/>
        <v>0.34058360450489289</v>
      </c>
      <c r="U13" s="17">
        <f t="shared" si="12"/>
        <v>0.34058360450489289</v>
      </c>
      <c r="V13" s="58">
        <f t="shared" si="13"/>
        <v>0.34058360450489289</v>
      </c>
      <c r="W13" s="17">
        <f t="shared" si="2"/>
        <v>0.59921041938436881</v>
      </c>
      <c r="X13" s="17">
        <f t="shared" si="3"/>
        <v>0</v>
      </c>
      <c r="Y13" s="17">
        <f t="shared" si="14"/>
        <v>0.34058360450489289</v>
      </c>
      <c r="Z13" s="17">
        <f t="shared" si="15"/>
        <v>0.29316057096623693</v>
      </c>
    </row>
    <row r="14" spans="1:26" x14ac:dyDescent="0.25">
      <c r="J14" s="79">
        <v>30</v>
      </c>
      <c r="K14" s="79">
        <f t="shared" si="4"/>
        <v>3.4246575342465752E-3</v>
      </c>
      <c r="L14" s="79">
        <f t="shared" si="5"/>
        <v>0.63110947023280151</v>
      </c>
      <c r="M14" s="81">
        <f t="shared" si="6"/>
        <v>73.194433743910679</v>
      </c>
      <c r="N14" s="82">
        <f t="shared" si="7"/>
        <v>0.29316057096623693</v>
      </c>
      <c r="O14" s="83">
        <f t="shared" si="8"/>
        <v>0.29316057096623693</v>
      </c>
      <c r="P14" s="79">
        <f t="shared" si="0"/>
        <v>0.57640227108597331</v>
      </c>
      <c r="Q14" s="17">
        <f t="shared" si="1"/>
        <v>0</v>
      </c>
      <c r="R14" s="58">
        <f t="shared" si="9"/>
        <v>0.29316057096623693</v>
      </c>
      <c r="S14" s="17">
        <f t="shared" si="10"/>
        <v>0.34058360450489289</v>
      </c>
      <c r="T14" s="17">
        <f t="shared" si="11"/>
        <v>0.34058360450489289</v>
      </c>
      <c r="U14" s="17">
        <f t="shared" si="12"/>
        <v>0.34058360450489289</v>
      </c>
      <c r="V14" s="58">
        <f t="shared" si="13"/>
        <v>0.34058360450489289</v>
      </c>
      <c r="W14" s="17">
        <f t="shared" si="2"/>
        <v>0.57036119934610985</v>
      </c>
      <c r="X14" s="17">
        <f t="shared" si="3"/>
        <v>0</v>
      </c>
      <c r="Y14" s="17">
        <f t="shared" si="14"/>
        <v>0.34058360450489289</v>
      </c>
      <c r="Z14" s="17">
        <f t="shared" si="15"/>
        <v>0.29316057096623693</v>
      </c>
    </row>
    <row r="15" spans="1:26" x14ac:dyDescent="0.25">
      <c r="A15" t="s">
        <v>138</v>
      </c>
      <c r="J15" s="79">
        <v>40</v>
      </c>
      <c r="K15" s="79">
        <f t="shared" si="4"/>
        <v>4.5662100456621002E-3</v>
      </c>
      <c r="L15" s="79">
        <f t="shared" si="5"/>
        <v>0.61246085639963455</v>
      </c>
      <c r="M15" s="81">
        <f t="shared" si="6"/>
        <v>71.031616049028031</v>
      </c>
      <c r="N15" s="82">
        <f t="shared" si="7"/>
        <v>0.29316057096623693</v>
      </c>
      <c r="O15" s="83">
        <f t="shared" si="8"/>
        <v>0.29316057096623693</v>
      </c>
      <c r="P15" s="79">
        <f t="shared" si="0"/>
        <v>0.55498803073637837</v>
      </c>
      <c r="Q15" s="17">
        <f t="shared" si="1"/>
        <v>0</v>
      </c>
      <c r="R15" s="58">
        <f t="shared" si="9"/>
        <v>0.29316057096623693</v>
      </c>
      <c r="S15" s="17">
        <f t="shared" si="10"/>
        <v>0.34058360450489289</v>
      </c>
      <c r="T15" s="17">
        <f t="shared" si="11"/>
        <v>0.34058360450489289</v>
      </c>
      <c r="U15" s="17">
        <f t="shared" si="12"/>
        <v>0.34058360450489289</v>
      </c>
      <c r="V15" s="58">
        <f t="shared" si="13"/>
        <v>0.34058360450489289</v>
      </c>
      <c r="W15" s="17">
        <f t="shared" si="2"/>
        <v>0.54864156320853874</v>
      </c>
      <c r="X15" s="17">
        <f t="shared" si="3"/>
        <v>0</v>
      </c>
      <c r="Y15" s="17">
        <f t="shared" si="14"/>
        <v>0.34058360450489289</v>
      </c>
      <c r="Z15" s="17">
        <f t="shared" si="15"/>
        <v>0.29316057096623693</v>
      </c>
    </row>
    <row r="16" spans="1:26" x14ac:dyDescent="0.25">
      <c r="J16" s="79">
        <v>50</v>
      </c>
      <c r="K16" s="79">
        <f t="shared" si="4"/>
        <v>5.7077625570776253E-3</v>
      </c>
      <c r="L16" s="79">
        <f t="shared" si="5"/>
        <v>0.59734905722682874</v>
      </c>
      <c r="M16" s="81">
        <f t="shared" si="6"/>
        <v>69.278988913046049</v>
      </c>
      <c r="N16" s="82">
        <f t="shared" si="7"/>
        <v>0.29316057096623693</v>
      </c>
      <c r="O16" s="83">
        <f t="shared" si="8"/>
        <v>0.29316057096623693</v>
      </c>
      <c r="P16" s="79">
        <f t="shared" si="0"/>
        <v>0.53763512169464933</v>
      </c>
      <c r="Q16" s="17">
        <f t="shared" si="1"/>
        <v>0</v>
      </c>
      <c r="R16" s="58">
        <f t="shared" si="9"/>
        <v>0.29316057096623693</v>
      </c>
      <c r="S16" s="17">
        <f t="shared" si="10"/>
        <v>0.34058360450489289</v>
      </c>
      <c r="T16" s="17">
        <f t="shared" si="11"/>
        <v>0.34058360450489289</v>
      </c>
      <c r="U16" s="17">
        <f t="shared" si="12"/>
        <v>0.34058360450489289</v>
      </c>
      <c r="V16" s="58">
        <f t="shared" si="13"/>
        <v>0.34058360450489289</v>
      </c>
      <c r="W16" s="17">
        <f t="shared" si="2"/>
        <v>0.53104117841030574</v>
      </c>
      <c r="X16" s="17">
        <f t="shared" si="3"/>
        <v>0</v>
      </c>
      <c r="Y16" s="17">
        <f t="shared" si="14"/>
        <v>0.34058360450489289</v>
      </c>
      <c r="Z16" s="17">
        <f t="shared" si="15"/>
        <v>0.29316057096623693</v>
      </c>
    </row>
    <row r="17" spans="1:26" x14ac:dyDescent="0.25">
      <c r="C17" t="s">
        <v>22</v>
      </c>
      <c r="J17" s="79">
        <v>60</v>
      </c>
      <c r="K17" s="79">
        <f t="shared" si="4"/>
        <v>6.8493150684931503E-3</v>
      </c>
      <c r="L17" s="79">
        <f t="shared" si="5"/>
        <v>0.58456541558006014</v>
      </c>
      <c r="M17" s="81">
        <f t="shared" si="6"/>
        <v>67.796375427345779</v>
      </c>
      <c r="N17" s="82">
        <f t="shared" si="7"/>
        <v>0.29316057096623693</v>
      </c>
      <c r="O17" s="83">
        <f t="shared" si="8"/>
        <v>0.29316057096623693</v>
      </c>
      <c r="P17" s="79">
        <f t="shared" si="0"/>
        <v>0.52295564056988497</v>
      </c>
      <c r="Q17" s="17">
        <f t="shared" si="1"/>
        <v>0</v>
      </c>
      <c r="R17" s="58">
        <f t="shared" si="9"/>
        <v>0.29316057096623693</v>
      </c>
      <c r="S17" s="17">
        <f t="shared" si="10"/>
        <v>0.34058360450489289</v>
      </c>
      <c r="T17" s="17">
        <f t="shared" si="11"/>
        <v>0.34058360450489289</v>
      </c>
      <c r="U17" s="17">
        <f t="shared" si="12"/>
        <v>0.34058360450489289</v>
      </c>
      <c r="V17" s="58">
        <f t="shared" si="13"/>
        <v>0.34058360450489289</v>
      </c>
      <c r="W17" s="17">
        <f t="shared" si="2"/>
        <v>0.51615234819671107</v>
      </c>
      <c r="X17" s="17">
        <f t="shared" si="3"/>
        <v>0</v>
      </c>
      <c r="Y17" s="17">
        <f t="shared" si="14"/>
        <v>0.34058360450489289</v>
      </c>
      <c r="Z17" s="17">
        <f t="shared" si="15"/>
        <v>0.29316057096623693</v>
      </c>
    </row>
    <row r="18" spans="1:26" x14ac:dyDescent="0.25">
      <c r="J18" s="79">
        <v>70</v>
      </c>
      <c r="K18" s="79">
        <f t="shared" si="4"/>
        <v>7.9908675799086754E-3</v>
      </c>
      <c r="L18" s="79">
        <f t="shared" si="5"/>
        <v>0.57344087123987664</v>
      </c>
      <c r="M18" s="81">
        <f t="shared" si="6"/>
        <v>66.506179729064783</v>
      </c>
      <c r="N18" s="82">
        <f t="shared" si="7"/>
        <v>0.29316057096623693</v>
      </c>
      <c r="O18" s="83">
        <f t="shared" si="8"/>
        <v>0.29316057096623693</v>
      </c>
      <c r="P18" s="79">
        <f t="shared" si="0"/>
        <v>0.51018130418158281</v>
      </c>
      <c r="Q18" s="17">
        <f t="shared" si="1"/>
        <v>0</v>
      </c>
      <c r="R18" s="58">
        <f t="shared" si="9"/>
        <v>0.29316057096623693</v>
      </c>
      <c r="S18" s="17">
        <f t="shared" si="10"/>
        <v>0.34058360450489289</v>
      </c>
      <c r="T18" s="17">
        <f t="shared" si="11"/>
        <v>0.34058360450489289</v>
      </c>
      <c r="U18" s="17">
        <f t="shared" si="12"/>
        <v>0.34058360450489289</v>
      </c>
      <c r="V18" s="58">
        <f t="shared" si="13"/>
        <v>0.34058360450489289</v>
      </c>
      <c r="W18" s="17">
        <f t="shared" si="2"/>
        <v>0.50319583263868406</v>
      </c>
      <c r="X18" s="17">
        <f t="shared" si="3"/>
        <v>0</v>
      </c>
      <c r="Y18" s="17">
        <f t="shared" si="14"/>
        <v>0.34058360450489289</v>
      </c>
      <c r="Z18" s="17">
        <f t="shared" si="15"/>
        <v>0.29316057096623693</v>
      </c>
    </row>
    <row r="19" spans="1:26" x14ac:dyDescent="0.25">
      <c r="J19" s="79">
        <v>80</v>
      </c>
      <c r="K19" s="79">
        <f t="shared" si="4"/>
        <v>9.1324200913242004E-3</v>
      </c>
      <c r="L19" s="79">
        <f t="shared" si="5"/>
        <v>0.5635638486851906</v>
      </c>
      <c r="M19" s="81">
        <f t="shared" si="6"/>
        <v>65.360668360491275</v>
      </c>
      <c r="N19" s="82">
        <f t="shared" si="7"/>
        <v>0.29316057096623693</v>
      </c>
      <c r="O19" s="83">
        <f t="shared" si="8"/>
        <v>0.29316057096623693</v>
      </c>
      <c r="P19" s="79">
        <f t="shared" si="0"/>
        <v>0.49883949954041207</v>
      </c>
      <c r="Q19" s="17">
        <f t="shared" si="1"/>
        <v>0</v>
      </c>
      <c r="R19" s="58">
        <f t="shared" si="9"/>
        <v>0.29316057096623693</v>
      </c>
      <c r="S19" s="17">
        <f t="shared" si="10"/>
        <v>0.34058360450489289</v>
      </c>
      <c r="T19" s="17">
        <f t="shared" si="11"/>
        <v>0.34058360450489289</v>
      </c>
      <c r="U19" s="17">
        <f t="shared" si="12"/>
        <v>0.34058360450489289</v>
      </c>
      <c r="V19" s="58">
        <f t="shared" si="13"/>
        <v>0.34058360450489289</v>
      </c>
      <c r="W19" s="17">
        <f t="shared" si="2"/>
        <v>0.49169227865180154</v>
      </c>
      <c r="X19" s="17">
        <f t="shared" si="3"/>
        <v>0</v>
      </c>
      <c r="Y19" s="17">
        <f t="shared" si="14"/>
        <v>0.34058360450489289</v>
      </c>
      <c r="Z19" s="17">
        <f t="shared" si="15"/>
        <v>0.29316057096623693</v>
      </c>
    </row>
    <row r="20" spans="1:26" x14ac:dyDescent="0.25">
      <c r="J20" s="79">
        <v>90</v>
      </c>
      <c r="K20" s="79">
        <f t="shared" si="4"/>
        <v>1.0273972602739725E-2</v>
      </c>
      <c r="L20" s="79">
        <f t="shared" si="5"/>
        <v>0.55466203406244663</v>
      </c>
      <c r="M20" s="81">
        <f t="shared" si="6"/>
        <v>64.328259069651992</v>
      </c>
      <c r="N20" s="82">
        <f t="shared" si="7"/>
        <v>0.29316057096623693</v>
      </c>
      <c r="O20" s="83">
        <f t="shared" si="8"/>
        <v>0.29316057096623693</v>
      </c>
      <c r="P20" s="79">
        <f t="shared" si="0"/>
        <v>0.48861752810680625</v>
      </c>
      <c r="Q20" s="17">
        <f t="shared" si="1"/>
        <v>0</v>
      </c>
      <c r="R20" s="58">
        <f t="shared" si="9"/>
        <v>0.29316057096623693</v>
      </c>
      <c r="S20" s="17">
        <f t="shared" si="10"/>
        <v>0.34058360450489289</v>
      </c>
      <c r="T20" s="17">
        <f t="shared" si="11"/>
        <v>0.34058360450489289</v>
      </c>
      <c r="U20" s="17">
        <f t="shared" si="12"/>
        <v>0.34058360450489289</v>
      </c>
      <c r="V20" s="58">
        <f t="shared" si="13"/>
        <v>0.34058360450489289</v>
      </c>
      <c r="W20" s="17">
        <f t="shared" si="2"/>
        <v>0.4813245281959343</v>
      </c>
      <c r="X20" s="17">
        <f t="shared" si="3"/>
        <v>0</v>
      </c>
      <c r="Y20" s="17">
        <f t="shared" si="14"/>
        <v>0.34058360450489289</v>
      </c>
      <c r="Z20" s="17">
        <f t="shared" si="15"/>
        <v>0.29316057096623693</v>
      </c>
    </row>
    <row r="21" spans="1:26" x14ac:dyDescent="0.25">
      <c r="J21" s="79">
        <v>100</v>
      </c>
      <c r="K21" s="79">
        <f t="shared" si="4"/>
        <v>1.1415525114155251E-2</v>
      </c>
      <c r="L21" s="79">
        <f t="shared" si="5"/>
        <v>0.54654534725292536</v>
      </c>
      <c r="M21" s="81">
        <f t="shared" si="6"/>
        <v>63.386906859106915</v>
      </c>
      <c r="N21" s="82">
        <f t="shared" si="7"/>
        <v>0.29316057096623693</v>
      </c>
      <c r="O21" s="83">
        <f t="shared" si="8"/>
        <v>0.29316057096623693</v>
      </c>
      <c r="P21" s="79">
        <f t="shared" si="0"/>
        <v>0.47929712050244333</v>
      </c>
      <c r="Q21" s="17">
        <f t="shared" si="1"/>
        <v>0</v>
      </c>
      <c r="R21" s="58">
        <f t="shared" si="9"/>
        <v>0.29316057096623693</v>
      </c>
      <c r="S21" s="17">
        <f t="shared" si="10"/>
        <v>0.34058360450489289</v>
      </c>
      <c r="T21" s="17">
        <f t="shared" si="11"/>
        <v>0.34058360450489289</v>
      </c>
      <c r="U21" s="17">
        <f t="shared" si="12"/>
        <v>0.34058360450489289</v>
      </c>
      <c r="V21" s="58">
        <f t="shared" si="13"/>
        <v>0.34058360450489289</v>
      </c>
      <c r="W21" s="17">
        <f t="shared" si="2"/>
        <v>0.47187119907868447</v>
      </c>
      <c r="X21" s="17">
        <f t="shared" si="3"/>
        <v>0</v>
      </c>
      <c r="Y21" s="17">
        <f t="shared" si="14"/>
        <v>0.34058360450489289</v>
      </c>
      <c r="Z21" s="17">
        <f t="shared" si="15"/>
        <v>0.29316057096623693</v>
      </c>
    </row>
    <row r="22" spans="1:26" x14ac:dyDescent="0.25">
      <c r="A22" s="23" t="s">
        <v>61</v>
      </c>
      <c r="B22" s="24"/>
      <c r="C22" s="24"/>
      <c r="D22" s="24"/>
      <c r="J22" s="79">
        <v>110</v>
      </c>
      <c r="K22" s="79">
        <f t="shared" si="4"/>
        <v>1.2557077625570776E-2</v>
      </c>
      <c r="L22" s="79">
        <f t="shared" si="5"/>
        <v>0.5390755445258899</v>
      </c>
      <c r="M22" s="81">
        <f t="shared" si="6"/>
        <v>62.520578580777645</v>
      </c>
      <c r="N22" s="82">
        <f t="shared" si="7"/>
        <v>0.29316057096623693</v>
      </c>
      <c r="O22" s="83">
        <f t="shared" si="8"/>
        <v>0.29316057096623693</v>
      </c>
      <c r="P22" s="79">
        <f t="shared" si="0"/>
        <v>0.47071953117640419</v>
      </c>
      <c r="Q22" s="17">
        <f t="shared" si="1"/>
        <v>0</v>
      </c>
      <c r="R22" s="58">
        <f t="shared" si="9"/>
        <v>0.29316057096623693</v>
      </c>
      <c r="S22" s="17">
        <f t="shared" si="10"/>
        <v>0.34058360450489289</v>
      </c>
      <c r="T22" s="17">
        <f t="shared" si="11"/>
        <v>0.34058360450489289</v>
      </c>
      <c r="U22" s="17">
        <f t="shared" si="12"/>
        <v>0.34058360450489289</v>
      </c>
      <c r="V22" s="58">
        <f t="shared" si="13"/>
        <v>0.34058360450489289</v>
      </c>
      <c r="W22" s="17">
        <f t="shared" si="2"/>
        <v>0.4631712818246686</v>
      </c>
      <c r="X22" s="17">
        <f t="shared" si="3"/>
        <v>0</v>
      </c>
      <c r="Y22" s="17">
        <f t="shared" si="14"/>
        <v>0.34058360450489289</v>
      </c>
      <c r="Z22" s="17">
        <f t="shared" si="15"/>
        <v>0.29316057096623693</v>
      </c>
    </row>
    <row r="23" spans="1:26" x14ac:dyDescent="0.25">
      <c r="B23" t="s">
        <v>62</v>
      </c>
      <c r="J23" s="79">
        <v>120</v>
      </c>
      <c r="K23" s="79">
        <f t="shared" si="4"/>
        <v>1.3698630136986301E-2</v>
      </c>
      <c r="L23" s="79">
        <f t="shared" si="5"/>
        <v>0.53214875415456009</v>
      </c>
      <c r="M23" s="81">
        <f t="shared" si="6"/>
        <v>61.717227462143285</v>
      </c>
      <c r="N23" s="82">
        <f t="shared" si="7"/>
        <v>0.29316057096623693</v>
      </c>
      <c r="O23" s="83">
        <f t="shared" si="8"/>
        <v>0.29316057096623693</v>
      </c>
      <c r="P23" s="79">
        <f t="shared" si="0"/>
        <v>0.46276548401826612</v>
      </c>
      <c r="Q23" s="17">
        <f t="shared" si="1"/>
        <v>0</v>
      </c>
      <c r="R23" s="58">
        <f t="shared" si="9"/>
        <v>0.29316057096623693</v>
      </c>
      <c r="S23" s="17">
        <f t="shared" si="10"/>
        <v>0.34058360450489289</v>
      </c>
      <c r="T23" s="17">
        <f t="shared" si="11"/>
        <v>0.34058360450489289</v>
      </c>
      <c r="U23" s="17">
        <f t="shared" si="12"/>
        <v>0.34058360450489289</v>
      </c>
      <c r="V23" s="58">
        <f t="shared" si="13"/>
        <v>0.34058360450489289</v>
      </c>
      <c r="W23" s="17">
        <f t="shared" si="2"/>
        <v>0.45510379928615741</v>
      </c>
      <c r="X23" s="17">
        <f t="shared" si="3"/>
        <v>0</v>
      </c>
      <c r="Y23" s="17">
        <f t="shared" si="14"/>
        <v>0.34058360450489289</v>
      </c>
      <c r="Z23" s="17">
        <f t="shared" si="15"/>
        <v>0.29316057096623693</v>
      </c>
    </row>
    <row r="24" spans="1:26" ht="18" x14ac:dyDescent="0.35">
      <c r="A24" s="21" t="s">
        <v>139</v>
      </c>
      <c r="B24" s="28">
        <v>169327</v>
      </c>
      <c r="D24" s="25" t="s">
        <v>63</v>
      </c>
      <c r="E24" s="53">
        <f>1-E26</f>
        <v>0.97619047619047616</v>
      </c>
      <c r="J24" s="79">
        <v>130</v>
      </c>
      <c r="K24" s="79">
        <f t="shared" si="4"/>
        <v>1.4840182648401826E-2</v>
      </c>
      <c r="L24" s="79">
        <f t="shared" si="5"/>
        <v>0.52568483696480395</v>
      </c>
      <c r="M24" s="81">
        <f t="shared" si="6"/>
        <v>60.967559170369427</v>
      </c>
      <c r="N24" s="82">
        <f t="shared" si="7"/>
        <v>0.29316057096623693</v>
      </c>
      <c r="O24" s="83">
        <f t="shared" si="8"/>
        <v>0.29316057096623693</v>
      </c>
      <c r="P24" s="79">
        <f t="shared" si="0"/>
        <v>0.45534295505500699</v>
      </c>
      <c r="Q24" s="17">
        <f t="shared" si="1"/>
        <v>0</v>
      </c>
      <c r="R24" s="58">
        <f t="shared" si="9"/>
        <v>0.29316057096623693</v>
      </c>
      <c r="S24" s="17">
        <f t="shared" si="10"/>
        <v>0.34058360450489289</v>
      </c>
      <c r="T24" s="17">
        <f t="shared" si="11"/>
        <v>0.34058360450489289</v>
      </c>
      <c r="U24" s="17">
        <f t="shared" si="12"/>
        <v>0.34058360450489289</v>
      </c>
      <c r="V24" s="58">
        <f t="shared" si="13"/>
        <v>0.34058360450489289</v>
      </c>
      <c r="W24" s="17">
        <f t="shared" si="2"/>
        <v>0.44757541510485155</v>
      </c>
      <c r="X24" s="17">
        <f t="shared" si="3"/>
        <v>0</v>
      </c>
      <c r="Y24" s="17">
        <f t="shared" si="14"/>
        <v>0.34058360450489289</v>
      </c>
      <c r="Z24" s="17">
        <f t="shared" si="15"/>
        <v>0.29316057096623693</v>
      </c>
    </row>
    <row r="25" spans="1:26" ht="18" x14ac:dyDescent="0.35">
      <c r="A25" s="21" t="s">
        <v>145</v>
      </c>
      <c r="B25" s="15">
        <v>6</v>
      </c>
      <c r="D25" s="25" t="s">
        <v>64</v>
      </c>
      <c r="E25" s="53">
        <f>(E27-E26)/(1-E27)</f>
        <v>0.1714285714285714</v>
      </c>
      <c r="J25" s="79">
        <v>140</v>
      </c>
      <c r="K25" s="79">
        <f t="shared" si="4"/>
        <v>1.5981735159817351E-2</v>
      </c>
      <c r="L25" s="79">
        <f t="shared" si="5"/>
        <v>0.51962059178145203</v>
      </c>
      <c r="M25" s="81">
        <f t="shared" si="6"/>
        <v>60.264243797656114</v>
      </c>
      <c r="N25" s="82">
        <f t="shared" si="7"/>
        <v>0.29316057096623693</v>
      </c>
      <c r="O25" s="83">
        <f t="shared" si="8"/>
        <v>0.29316057096623693</v>
      </c>
      <c r="P25" s="79">
        <f t="shared" si="0"/>
        <v>0.44837937025149666</v>
      </c>
      <c r="Q25" s="17">
        <f t="shared" si="1"/>
        <v>0</v>
      </c>
      <c r="R25" s="58">
        <f t="shared" si="9"/>
        <v>0.29316057096623693</v>
      </c>
      <c r="S25" s="17">
        <f t="shared" si="10"/>
        <v>0.34058360450489289</v>
      </c>
      <c r="T25" s="17">
        <f t="shared" si="11"/>
        <v>0.34058360450489289</v>
      </c>
      <c r="U25" s="17">
        <f t="shared" si="12"/>
        <v>0.34058360450489289</v>
      </c>
      <c r="V25" s="58">
        <f t="shared" si="13"/>
        <v>0.34058360450489289</v>
      </c>
      <c r="W25" s="17">
        <f t="shared" si="2"/>
        <v>0.4405125202425445</v>
      </c>
      <c r="X25" s="17">
        <f t="shared" si="3"/>
        <v>0</v>
      </c>
      <c r="Y25" s="17">
        <f t="shared" si="14"/>
        <v>0.34058360450489289</v>
      </c>
      <c r="Z25" s="17">
        <f t="shared" si="15"/>
        <v>0.29316057096623693</v>
      </c>
    </row>
    <row r="26" spans="1:26" ht="18" x14ac:dyDescent="0.35">
      <c r="A26" s="21" t="s">
        <v>146</v>
      </c>
      <c r="B26" s="15">
        <v>7</v>
      </c>
      <c r="D26" s="25" t="s">
        <v>66</v>
      </c>
      <c r="E26" s="53">
        <f>B29/B28</f>
        <v>2.3809523809523812E-2</v>
      </c>
      <c r="J26" s="79">
        <v>150</v>
      </c>
      <c r="K26" s="79">
        <f t="shared" si="4"/>
        <v>1.7123287671232876E-2</v>
      </c>
      <c r="L26" s="79">
        <f t="shared" si="5"/>
        <v>0.51390524459761577</v>
      </c>
      <c r="M26" s="81">
        <f t="shared" si="6"/>
        <v>59.601392706835952</v>
      </c>
      <c r="N26" s="82">
        <f t="shared" si="7"/>
        <v>0.29316057096623693</v>
      </c>
      <c r="O26" s="83">
        <f t="shared" si="8"/>
        <v>0.29316057096623693</v>
      </c>
      <c r="P26" s="79">
        <f t="shared" si="0"/>
        <v>0.44181642571465518</v>
      </c>
      <c r="Q26" s="17">
        <f t="shared" si="1"/>
        <v>0</v>
      </c>
      <c r="R26" s="58">
        <f t="shared" si="9"/>
        <v>0.29316057096623693</v>
      </c>
      <c r="S26" s="17">
        <f t="shared" si="10"/>
        <v>0.34058360450489289</v>
      </c>
      <c r="T26" s="17">
        <f t="shared" si="11"/>
        <v>0.34058360450489289</v>
      </c>
      <c r="U26" s="17">
        <f t="shared" si="12"/>
        <v>0.34058360450489289</v>
      </c>
      <c r="V26" s="58">
        <f t="shared" si="13"/>
        <v>0.34058360450489289</v>
      </c>
      <c r="W26" s="17">
        <f t="shared" si="2"/>
        <v>0.4338559793144442</v>
      </c>
      <c r="X26" s="17">
        <f t="shared" si="3"/>
        <v>0</v>
      </c>
      <c r="Y26" s="17">
        <f t="shared" si="14"/>
        <v>0.34058360450489289</v>
      </c>
      <c r="Z26" s="17">
        <f t="shared" si="15"/>
        <v>0.29316057096623693</v>
      </c>
    </row>
    <row r="27" spans="1:26" ht="18" x14ac:dyDescent="0.35">
      <c r="A27" s="22" t="s">
        <v>144</v>
      </c>
      <c r="B27" s="50">
        <f>B24/8760</f>
        <v>19.329566210045662</v>
      </c>
      <c r="D27" s="25" t="s">
        <v>65</v>
      </c>
      <c r="E27" s="53">
        <f>B27/B28</f>
        <v>0.16666666666666666</v>
      </c>
      <c r="J27" s="79">
        <v>160</v>
      </c>
      <c r="K27" s="79">
        <f t="shared" si="4"/>
        <v>1.8264840182648401E-2</v>
      </c>
      <c r="L27" s="79">
        <f t="shared" si="5"/>
        <v>0.5084973548609979</v>
      </c>
      <c r="M27" s="81">
        <f t="shared" si="6"/>
        <v>58.97419973051246</v>
      </c>
      <c r="N27" s="82">
        <f t="shared" si="7"/>
        <v>0.29316057096623693</v>
      </c>
      <c r="O27" s="83">
        <f t="shared" si="8"/>
        <v>0.29316057096623693</v>
      </c>
      <c r="P27" s="79">
        <f t="shared" si="0"/>
        <v>0.43560653517587022</v>
      </c>
      <c r="Q27" s="17">
        <f t="shared" si="1"/>
        <v>0</v>
      </c>
      <c r="R27" s="58">
        <f t="shared" si="9"/>
        <v>0.29316057096623693</v>
      </c>
      <c r="S27" s="17">
        <f t="shared" si="10"/>
        <v>0.34058360450489289</v>
      </c>
      <c r="T27" s="17">
        <f t="shared" si="11"/>
        <v>0.34058360450489289</v>
      </c>
      <c r="U27" s="17">
        <f t="shared" si="12"/>
        <v>0.34058360450489289</v>
      </c>
      <c r="V27" s="58">
        <f t="shared" si="13"/>
        <v>0.34058360450489289</v>
      </c>
      <c r="W27" s="17">
        <f t="shared" si="2"/>
        <v>0.42755752740792541</v>
      </c>
      <c r="X27" s="17">
        <f t="shared" si="3"/>
        <v>0</v>
      </c>
      <c r="Y27" s="17">
        <f t="shared" si="14"/>
        <v>0.34058360450489289</v>
      </c>
      <c r="Z27" s="17">
        <f t="shared" si="15"/>
        <v>0.29316057096623693</v>
      </c>
    </row>
    <row r="28" spans="1:26" ht="18" x14ac:dyDescent="0.35">
      <c r="A28" s="22" t="s">
        <v>142</v>
      </c>
      <c r="B28" s="50">
        <f>B27*B25</f>
        <v>115.97739726027397</v>
      </c>
      <c r="J28" s="79">
        <v>170</v>
      </c>
      <c r="K28" s="79">
        <f t="shared" si="4"/>
        <v>1.9406392694063926E-2</v>
      </c>
      <c r="L28" s="79">
        <f t="shared" si="5"/>
        <v>0.50336263412320648</v>
      </c>
      <c r="M28" s="81">
        <f t="shared" si="6"/>
        <v>58.378688183685057</v>
      </c>
      <c r="N28" s="82">
        <f t="shared" si="7"/>
        <v>0.29316057096623693</v>
      </c>
      <c r="O28" s="83">
        <f t="shared" si="8"/>
        <v>0.29316057096623693</v>
      </c>
      <c r="P28" s="79">
        <f t="shared" si="0"/>
        <v>0.42971032514166596</v>
      </c>
      <c r="Q28" s="17">
        <f t="shared" si="1"/>
        <v>0</v>
      </c>
      <c r="R28" s="58">
        <f t="shared" si="9"/>
        <v>0.29316057096623693</v>
      </c>
      <c r="S28" s="17">
        <f t="shared" si="10"/>
        <v>0.34058360450489289</v>
      </c>
      <c r="T28" s="17">
        <f t="shared" si="11"/>
        <v>0.34058360450489289</v>
      </c>
      <c r="U28" s="17">
        <f t="shared" si="12"/>
        <v>0.34058360450489289</v>
      </c>
      <c r="V28" s="58">
        <f t="shared" si="13"/>
        <v>0.34058360450489289</v>
      </c>
      <c r="W28" s="17">
        <f t="shared" si="2"/>
        <v>0.42157722951068854</v>
      </c>
      <c r="X28" s="17">
        <f t="shared" si="3"/>
        <v>0</v>
      </c>
      <c r="Y28" s="17">
        <f t="shared" si="14"/>
        <v>0.34058360450489289</v>
      </c>
      <c r="Z28" s="17">
        <f t="shared" si="15"/>
        <v>0.29316057096623693</v>
      </c>
    </row>
    <row r="29" spans="1:26" ht="18" x14ac:dyDescent="0.35">
      <c r="A29" s="22" t="s">
        <v>143</v>
      </c>
      <c r="B29" s="50">
        <f>B27/B26</f>
        <v>2.7613666014350948</v>
      </c>
      <c r="J29" s="79">
        <v>180</v>
      </c>
      <c r="K29" s="79">
        <f t="shared" si="4"/>
        <v>2.0547945205479451E-2</v>
      </c>
      <c r="L29" s="79">
        <f t="shared" si="5"/>
        <v>0.49847237086176976</v>
      </c>
      <c r="M29" s="81">
        <f t="shared" si="6"/>
        <v>57.811528178706091</v>
      </c>
      <c r="N29" s="82">
        <f t="shared" si="7"/>
        <v>0.29316057096623693</v>
      </c>
      <c r="O29" s="83">
        <f t="shared" si="8"/>
        <v>0.29316057096623693</v>
      </c>
      <c r="P29" s="79">
        <f t="shared" si="0"/>
        <v>0.42409482611369242</v>
      </c>
      <c r="Q29" s="17">
        <f t="shared" si="1"/>
        <v>0</v>
      </c>
      <c r="R29" s="58">
        <f t="shared" si="9"/>
        <v>0.29316057096623693</v>
      </c>
      <c r="S29" s="17">
        <f t="shared" si="10"/>
        <v>0.34058360450489289</v>
      </c>
      <c r="T29" s="17">
        <f t="shared" si="11"/>
        <v>0.34058360450489289</v>
      </c>
      <c r="U29" s="17">
        <f t="shared" si="12"/>
        <v>0.34058360450489289</v>
      </c>
      <c r="V29" s="58">
        <f t="shared" si="13"/>
        <v>0.34058360450489289</v>
      </c>
      <c r="W29" s="17">
        <f t="shared" si="2"/>
        <v>0.41588164593511823</v>
      </c>
      <c r="X29" s="17">
        <f t="shared" si="3"/>
        <v>0</v>
      </c>
      <c r="Y29" s="17">
        <f t="shared" si="14"/>
        <v>0.34058360450489289</v>
      </c>
      <c r="Z29" s="17">
        <f t="shared" si="15"/>
        <v>0.29316057096623693</v>
      </c>
    </row>
    <row r="30" spans="1:26" x14ac:dyDescent="0.25">
      <c r="J30" s="79">
        <v>190</v>
      </c>
      <c r="K30" s="79">
        <f t="shared" si="4"/>
        <v>2.1689497716894976E-2</v>
      </c>
      <c r="L30" s="79">
        <f t="shared" si="5"/>
        <v>0.49380226915063952</v>
      </c>
      <c r="M30" s="81">
        <f t="shared" si="6"/>
        <v>57.269901937308454</v>
      </c>
      <c r="N30" s="82">
        <f t="shared" si="7"/>
        <v>0.29316057096623693</v>
      </c>
      <c r="O30" s="83">
        <f t="shared" si="8"/>
        <v>0.29316057096623693</v>
      </c>
      <c r="P30" s="79">
        <f t="shared" si="0"/>
        <v>0.41873213903175344</v>
      </c>
      <c r="Q30" s="17">
        <f t="shared" si="1"/>
        <v>0</v>
      </c>
      <c r="R30" s="58">
        <f t="shared" si="9"/>
        <v>0.29316057096623693</v>
      </c>
      <c r="S30" s="17">
        <f t="shared" si="10"/>
        <v>0.34058360450489289</v>
      </c>
      <c r="T30" s="17">
        <f t="shared" si="11"/>
        <v>0.34058360450489289</v>
      </c>
      <c r="U30" s="17">
        <f t="shared" si="12"/>
        <v>0.34058360450489289</v>
      </c>
      <c r="V30" s="58">
        <f t="shared" si="13"/>
        <v>0.34058360450489289</v>
      </c>
      <c r="W30" s="17">
        <f t="shared" si="2"/>
        <v>0.41044247974300174</v>
      </c>
      <c r="X30" s="17">
        <f t="shared" si="3"/>
        <v>0</v>
      </c>
      <c r="Y30" s="17">
        <f t="shared" si="14"/>
        <v>0.34058360450489289</v>
      </c>
      <c r="Z30" s="17">
        <f t="shared" si="15"/>
        <v>0.29316057096623693</v>
      </c>
    </row>
    <row r="31" spans="1:26" x14ac:dyDescent="0.25">
      <c r="A31" s="55" t="s">
        <v>28</v>
      </c>
      <c r="J31" s="79">
        <v>200</v>
      </c>
      <c r="K31" s="79">
        <f t="shared" si="4"/>
        <v>2.2831050228310501E-2</v>
      </c>
      <c r="L31" s="79">
        <f t="shared" si="5"/>
        <v>0.48933157667085281</v>
      </c>
      <c r="M31" s="81">
        <f t="shared" si="6"/>
        <v>56.751402659551708</v>
      </c>
      <c r="N31" s="82">
        <f t="shared" si="7"/>
        <v>0.29316057096623693</v>
      </c>
      <c r="O31" s="83">
        <f t="shared" si="8"/>
        <v>0.29316057096623693</v>
      </c>
      <c r="P31" s="79">
        <f t="shared" si="0"/>
        <v>0.41359843396671458</v>
      </c>
      <c r="Q31" s="17">
        <f t="shared" si="1"/>
        <v>0</v>
      </c>
      <c r="R31" s="58">
        <f t="shared" si="9"/>
        <v>0.29316057096623693</v>
      </c>
      <c r="S31" s="17">
        <f t="shared" si="10"/>
        <v>0.34058360450489289</v>
      </c>
      <c r="T31" s="17">
        <f t="shared" si="11"/>
        <v>0.34058360450489289</v>
      </c>
      <c r="U31" s="17">
        <f t="shared" si="12"/>
        <v>0.34058360450489289</v>
      </c>
      <c r="V31" s="58">
        <f t="shared" si="13"/>
        <v>0.34058360450489289</v>
      </c>
      <c r="W31" s="17">
        <f t="shared" si="2"/>
        <v>0.40523556115845549</v>
      </c>
      <c r="X31" s="17">
        <f t="shared" si="3"/>
        <v>0</v>
      </c>
      <c r="Y31" s="17">
        <f t="shared" si="14"/>
        <v>0.34058360450489289</v>
      </c>
      <c r="Z31" s="17">
        <f t="shared" si="15"/>
        <v>0.29316057096623693</v>
      </c>
    </row>
    <row r="32" spans="1:26" ht="18" x14ac:dyDescent="0.35">
      <c r="A32" s="22" t="s">
        <v>198</v>
      </c>
      <c r="B32" s="56">
        <v>34</v>
      </c>
      <c r="J32" s="79">
        <v>210</v>
      </c>
      <c r="K32" s="79">
        <f t="shared" si="4"/>
        <v>2.3972602739726026E-2</v>
      </c>
      <c r="L32" s="79">
        <f t="shared" si="5"/>
        <v>0.48504241929438752</v>
      </c>
      <c r="M32" s="81">
        <f t="shared" si="6"/>
        <v>56.253957350589559</v>
      </c>
      <c r="N32" s="82">
        <f t="shared" si="7"/>
        <v>0.29316057096623693</v>
      </c>
      <c r="O32" s="83">
        <f t="shared" si="8"/>
        <v>0.29316057096623693</v>
      </c>
      <c r="P32" s="79">
        <f t="shared" si="0"/>
        <v>0.4086731860218239</v>
      </c>
      <c r="Q32" s="17">
        <f t="shared" si="1"/>
        <v>0</v>
      </c>
      <c r="R32" s="58">
        <f t="shared" si="9"/>
        <v>0.29316057096623693</v>
      </c>
      <c r="S32" s="17">
        <f t="shared" si="10"/>
        <v>0.34058360450489289</v>
      </c>
      <c r="T32" s="17">
        <f t="shared" si="11"/>
        <v>0.34058360450489289</v>
      </c>
      <c r="U32" s="17">
        <f t="shared" si="12"/>
        <v>0.34058360450489289</v>
      </c>
      <c r="V32" s="58">
        <f t="shared" si="13"/>
        <v>0.34058360450489289</v>
      </c>
      <c r="W32" s="17">
        <f t="shared" si="2"/>
        <v>0.40024007257217142</v>
      </c>
      <c r="X32" s="17">
        <f t="shared" si="3"/>
        <v>0</v>
      </c>
      <c r="Y32" s="17">
        <f t="shared" si="14"/>
        <v>0.34058360450489289</v>
      </c>
      <c r="Z32" s="17">
        <f t="shared" si="15"/>
        <v>0.29316057096623693</v>
      </c>
    </row>
    <row r="33" spans="1:26" ht="18" x14ac:dyDescent="0.35">
      <c r="A33" s="22" t="s">
        <v>199</v>
      </c>
      <c r="B33" s="29">
        <v>3910</v>
      </c>
      <c r="J33" s="79">
        <v>220</v>
      </c>
      <c r="K33" s="79">
        <f t="shared" si="4"/>
        <v>2.5114155251141551E-2</v>
      </c>
      <c r="L33" s="79">
        <f t="shared" si="5"/>
        <v>0.48091928592008903</v>
      </c>
      <c r="M33" s="81">
        <f t="shared" si="6"/>
        <v>55.77576707328145</v>
      </c>
      <c r="N33" s="82">
        <f t="shared" si="7"/>
        <v>0.29316057096623693</v>
      </c>
      <c r="O33" s="83">
        <f t="shared" si="8"/>
        <v>0.29316057096623693</v>
      </c>
      <c r="P33" s="79">
        <f t="shared" si="0"/>
        <v>0.40393858376877967</v>
      </c>
      <c r="Q33" s="17">
        <f t="shared" si="1"/>
        <v>0</v>
      </c>
      <c r="R33" s="58">
        <f t="shared" si="9"/>
        <v>0.29316057096623693</v>
      </c>
      <c r="S33" s="17">
        <f t="shared" si="10"/>
        <v>0.34058360450489289</v>
      </c>
      <c r="T33" s="17">
        <f t="shared" si="11"/>
        <v>0.34058360450489289</v>
      </c>
      <c r="U33" s="17">
        <f t="shared" si="12"/>
        <v>0.34058360450489289</v>
      </c>
      <c r="V33" s="58">
        <f t="shared" si="13"/>
        <v>0.34058360450489289</v>
      </c>
      <c r="W33" s="17">
        <f t="shared" si="2"/>
        <v>0.39543794854099201</v>
      </c>
      <c r="X33" s="17">
        <f t="shared" si="3"/>
        <v>0</v>
      </c>
      <c r="Y33" s="17">
        <f t="shared" si="14"/>
        <v>0.34058360450489289</v>
      </c>
      <c r="Z33" s="17">
        <f t="shared" si="15"/>
        <v>0.29316057096623693</v>
      </c>
    </row>
    <row r="34" spans="1:26" x14ac:dyDescent="0.25">
      <c r="J34" s="79">
        <v>230</v>
      </c>
      <c r="K34" s="79">
        <f t="shared" si="4"/>
        <v>2.6255707762557076E-2</v>
      </c>
      <c r="L34" s="79">
        <f t="shared" si="5"/>
        <v>0.47694862443015751</v>
      </c>
      <c r="M34" s="81">
        <f t="shared" si="6"/>
        <v>55.31526008827759</v>
      </c>
      <c r="N34" s="82">
        <f t="shared" si="7"/>
        <v>0.29316057096623693</v>
      </c>
      <c r="O34" s="83">
        <f t="shared" si="8"/>
        <v>0.29316057096623693</v>
      </c>
      <c r="P34" s="79">
        <f t="shared" si="0"/>
        <v>0.39937906528376244</v>
      </c>
      <c r="Q34" s="17">
        <f t="shared" si="1"/>
        <v>0</v>
      </c>
      <c r="R34" s="58">
        <f t="shared" si="9"/>
        <v>0.29316057096623693</v>
      </c>
      <c r="S34" s="17">
        <f t="shared" si="10"/>
        <v>0.34058360450489289</v>
      </c>
      <c r="T34" s="17">
        <f t="shared" si="11"/>
        <v>0.34058360450489289</v>
      </c>
      <c r="U34" s="17">
        <f t="shared" si="12"/>
        <v>0.34058360450489289</v>
      </c>
      <c r="V34" s="58">
        <f t="shared" si="13"/>
        <v>0.34058360450489289</v>
      </c>
      <c r="W34" s="17">
        <f t="shared" si="2"/>
        <v>0.39081340520719221</v>
      </c>
      <c r="X34" s="17">
        <f t="shared" si="3"/>
        <v>0</v>
      </c>
      <c r="Y34" s="17">
        <f t="shared" si="14"/>
        <v>0.34058360450489289</v>
      </c>
      <c r="Z34" s="17">
        <f t="shared" si="15"/>
        <v>0.29316057096623693</v>
      </c>
    </row>
    <row r="35" spans="1:26" x14ac:dyDescent="0.25">
      <c r="J35" s="79">
        <v>240</v>
      </c>
      <c r="K35" s="79">
        <f t="shared" si="4"/>
        <v>2.7397260273972601E-2</v>
      </c>
      <c r="L35" s="79">
        <f t="shared" si="5"/>
        <v>0.4731185210669131</v>
      </c>
      <c r="M35" s="81">
        <f t="shared" si="6"/>
        <v>54.871054668970679</v>
      </c>
      <c r="N35" s="82">
        <f t="shared" si="7"/>
        <v>0.29316057096623693</v>
      </c>
      <c r="O35" s="83">
        <f t="shared" si="8"/>
        <v>0.29316057096623693</v>
      </c>
      <c r="P35" s="79">
        <f t="shared" si="0"/>
        <v>0.39498094997513622</v>
      </c>
      <c r="Q35" s="17">
        <f t="shared" si="1"/>
        <v>0</v>
      </c>
      <c r="R35" s="58">
        <f t="shared" si="9"/>
        <v>0.29316057096623693</v>
      </c>
      <c r="S35" s="17">
        <f t="shared" si="10"/>
        <v>0.34058360450489289</v>
      </c>
      <c r="T35" s="17">
        <f t="shared" si="11"/>
        <v>0.34058360450489289</v>
      </c>
      <c r="U35" s="17">
        <f t="shared" si="12"/>
        <v>0.34058360450489289</v>
      </c>
      <c r="V35" s="58">
        <f t="shared" si="13"/>
        <v>0.34058360450489289</v>
      </c>
      <c r="W35" s="17">
        <f t="shared" si="2"/>
        <v>0.38635256687555142</v>
      </c>
      <c r="X35" s="17">
        <f t="shared" si="3"/>
        <v>0</v>
      </c>
      <c r="Y35" s="17">
        <f t="shared" si="14"/>
        <v>0.34058360450489289</v>
      </c>
      <c r="Z35" s="17">
        <f t="shared" si="15"/>
        <v>0.29316057096623693</v>
      </c>
    </row>
    <row r="36" spans="1:26" x14ac:dyDescent="0.25">
      <c r="J36" s="79">
        <v>250</v>
      </c>
      <c r="K36" s="79">
        <f t="shared" si="4"/>
        <v>2.8538812785388126E-2</v>
      </c>
      <c r="L36" s="79">
        <f t="shared" si="5"/>
        <v>0.46941844328889581</v>
      </c>
      <c r="M36" s="81">
        <f t="shared" si="6"/>
        <v>54.44192927861566</v>
      </c>
      <c r="N36" s="82">
        <f t="shared" si="7"/>
        <v>0.29316057096623693</v>
      </c>
      <c r="O36" s="83">
        <f t="shared" si="8"/>
        <v>0.29316057096623693</v>
      </c>
      <c r="P36" s="79">
        <f t="shared" si="0"/>
        <v>0.3907321433045976</v>
      </c>
      <c r="Q36" s="17">
        <f t="shared" si="1"/>
        <v>0</v>
      </c>
      <c r="R36" s="58">
        <f t="shared" si="9"/>
        <v>0.29316057096623693</v>
      </c>
      <c r="S36" s="17">
        <f t="shared" si="10"/>
        <v>0.34058360450489289</v>
      </c>
      <c r="T36" s="17">
        <f t="shared" si="11"/>
        <v>0.34058360450489289</v>
      </c>
      <c r="U36" s="17">
        <f t="shared" si="12"/>
        <v>0.34058360450489289</v>
      </c>
      <c r="V36" s="58">
        <f t="shared" si="13"/>
        <v>0.34058360450489289</v>
      </c>
      <c r="W36" s="17">
        <f t="shared" si="2"/>
        <v>0.38204316652342873</v>
      </c>
      <c r="X36" s="17">
        <f t="shared" si="3"/>
        <v>0</v>
      </c>
      <c r="Y36" s="17">
        <f t="shared" si="14"/>
        <v>0.34058360450489289</v>
      </c>
      <c r="Z36" s="17">
        <f t="shared" si="15"/>
        <v>0.29316057096623693</v>
      </c>
    </row>
    <row r="37" spans="1:26" x14ac:dyDescent="0.25">
      <c r="J37" s="79">
        <v>260</v>
      </c>
      <c r="K37" s="79">
        <f t="shared" si="4"/>
        <v>2.9680365296803651E-2</v>
      </c>
      <c r="L37" s="79">
        <f t="shared" si="5"/>
        <v>0.46583903153069239</v>
      </c>
      <c r="M37" s="81">
        <f t="shared" si="6"/>
        <v>54.026798419176409</v>
      </c>
      <c r="N37" s="82">
        <f t="shared" si="7"/>
        <v>0.29316057096623693</v>
      </c>
      <c r="O37" s="83">
        <f t="shared" si="8"/>
        <v>0.29316057096623693</v>
      </c>
      <c r="P37" s="79">
        <f t="shared" si="0"/>
        <v>0.38662189766456989</v>
      </c>
      <c r="Q37" s="17">
        <f t="shared" si="1"/>
        <v>0</v>
      </c>
      <c r="R37" s="58">
        <f t="shared" si="9"/>
        <v>0.29316057096623693</v>
      </c>
      <c r="S37" s="17">
        <f t="shared" si="10"/>
        <v>0.34058360450489289</v>
      </c>
      <c r="T37" s="17">
        <f t="shared" si="11"/>
        <v>0.34058360450489289</v>
      </c>
      <c r="U37" s="17">
        <f t="shared" si="12"/>
        <v>0.34058360450489289</v>
      </c>
      <c r="V37" s="58">
        <f t="shared" si="13"/>
        <v>0.34058360450489289</v>
      </c>
      <c r="W37" s="17">
        <f t="shared" si="2"/>
        <v>0.37787430326794902</v>
      </c>
      <c r="X37" s="17">
        <f t="shared" si="3"/>
        <v>0</v>
      </c>
      <c r="Y37" s="17">
        <f t="shared" si="14"/>
        <v>0.34058360450489289</v>
      </c>
      <c r="Z37" s="17">
        <f t="shared" si="15"/>
        <v>0.29316057096623693</v>
      </c>
    </row>
    <row r="38" spans="1:26" x14ac:dyDescent="0.25">
      <c r="J38" s="79">
        <v>270</v>
      </c>
      <c r="K38" s="79">
        <f t="shared" si="4"/>
        <v>3.0821917808219176E-2</v>
      </c>
      <c r="L38" s="79">
        <f t="shared" si="5"/>
        <v>0.46237192906373048</v>
      </c>
      <c r="M38" s="81">
        <f t="shared" si="6"/>
        <v>53.624692899023486</v>
      </c>
      <c r="N38" s="82">
        <f t="shared" si="7"/>
        <v>0.29316057096623693</v>
      </c>
      <c r="O38" s="83">
        <f t="shared" si="8"/>
        <v>0.29316057096623693</v>
      </c>
      <c r="P38" s="79">
        <f t="shared" si="0"/>
        <v>0.38264061700701524</v>
      </c>
      <c r="Q38" s="17">
        <f t="shared" si="1"/>
        <v>0</v>
      </c>
      <c r="R38" s="58">
        <f t="shared" si="9"/>
        <v>0.29316057096623693</v>
      </c>
      <c r="S38" s="17">
        <f t="shared" si="10"/>
        <v>0.34058360450489289</v>
      </c>
      <c r="T38" s="17">
        <f t="shared" si="11"/>
        <v>0.34058360450489289</v>
      </c>
      <c r="U38" s="17">
        <f t="shared" si="12"/>
        <v>0.34058360450489289</v>
      </c>
      <c r="V38" s="58">
        <f t="shared" si="13"/>
        <v>0.34058360450489289</v>
      </c>
      <c r="W38" s="17">
        <f t="shared" si="2"/>
        <v>0.37383624420855888</v>
      </c>
      <c r="X38" s="17">
        <f t="shared" si="3"/>
        <v>0</v>
      </c>
      <c r="Y38" s="17">
        <f t="shared" si="14"/>
        <v>0.34058360450489289</v>
      </c>
      <c r="Z38" s="17">
        <f t="shared" si="15"/>
        <v>0.29316057096623693</v>
      </c>
    </row>
    <row r="39" spans="1:26" x14ac:dyDescent="0.25">
      <c r="J39" s="79">
        <v>280</v>
      </c>
      <c r="K39" s="79">
        <f t="shared" si="4"/>
        <v>3.1963470319634701E-2</v>
      </c>
      <c r="L39" s="79">
        <f t="shared" si="5"/>
        <v>0.45900964184927018</v>
      </c>
      <c r="M39" s="81">
        <f t="shared" si="6"/>
        <v>53.234743579048889</v>
      </c>
      <c r="N39" s="82">
        <f t="shared" si="7"/>
        <v>0.29316057096623693</v>
      </c>
      <c r="O39" s="83">
        <f t="shared" si="8"/>
        <v>0.29316057096623693</v>
      </c>
      <c r="P39" s="79">
        <f t="shared" si="0"/>
        <v>0.3787796959123455</v>
      </c>
      <c r="Q39" s="17">
        <f t="shared" si="1"/>
        <v>0</v>
      </c>
      <c r="R39" s="58">
        <f t="shared" si="9"/>
        <v>0.29316057096623693</v>
      </c>
      <c r="S39" s="17">
        <f t="shared" si="10"/>
        <v>0.34058360450489289</v>
      </c>
      <c r="T39" s="17">
        <f t="shared" si="11"/>
        <v>0.34058360450489289</v>
      </c>
      <c r="U39" s="17">
        <f t="shared" si="12"/>
        <v>0.34058360450489289</v>
      </c>
      <c r="V39" s="58">
        <f t="shared" si="13"/>
        <v>0.34058360450489289</v>
      </c>
      <c r="W39" s="17">
        <f t="shared" si="2"/>
        <v>0.36992026120084576</v>
      </c>
      <c r="X39" s="17">
        <f t="shared" si="3"/>
        <v>0</v>
      </c>
      <c r="Y39" s="17">
        <f t="shared" si="14"/>
        <v>0.34058360450489289</v>
      </c>
      <c r="Z39" s="17">
        <f t="shared" si="15"/>
        <v>0.29316057096623693</v>
      </c>
    </row>
    <row r="40" spans="1:26" x14ac:dyDescent="0.25">
      <c r="J40" s="79">
        <v>290</v>
      </c>
      <c r="K40" s="79">
        <f t="shared" si="4"/>
        <v>3.3105022831050226E-2</v>
      </c>
      <c r="L40" s="79">
        <f t="shared" si="5"/>
        <v>0.45574542222565284</v>
      </c>
      <c r="M40" s="81">
        <f t="shared" si="6"/>
        <v>52.856167883015836</v>
      </c>
      <c r="N40" s="82">
        <f t="shared" si="7"/>
        <v>0.29316057096623693</v>
      </c>
      <c r="O40" s="83">
        <f t="shared" si="8"/>
        <v>0.29316057096623693</v>
      </c>
      <c r="P40" s="79">
        <f t="shared" si="0"/>
        <v>0.37503138602725961</v>
      </c>
      <c r="Q40" s="17">
        <f t="shared" si="1"/>
        <v>0</v>
      </c>
      <c r="R40" s="58">
        <f t="shared" si="9"/>
        <v>0.29316057096623693</v>
      </c>
      <c r="S40" s="17">
        <f t="shared" si="10"/>
        <v>0.34058360450489289</v>
      </c>
      <c r="T40" s="17">
        <f t="shared" si="11"/>
        <v>0.34058360450489289</v>
      </c>
      <c r="U40" s="17">
        <f t="shared" si="12"/>
        <v>0.34058360450489289</v>
      </c>
      <c r="V40" s="58">
        <f t="shared" si="13"/>
        <v>0.34058360450489289</v>
      </c>
      <c r="W40" s="17">
        <f t="shared" si="2"/>
        <v>0.3661184953895984</v>
      </c>
      <c r="X40" s="17">
        <f t="shared" si="3"/>
        <v>0</v>
      </c>
      <c r="Y40" s="17">
        <f t="shared" si="14"/>
        <v>0.34058360450489289</v>
      </c>
      <c r="Z40" s="17">
        <f t="shared" si="15"/>
        <v>0.29316057096623693</v>
      </c>
    </row>
    <row r="41" spans="1:26" x14ac:dyDescent="0.25">
      <c r="J41" s="79">
        <v>300</v>
      </c>
      <c r="K41" s="79">
        <f t="shared" si="4"/>
        <v>3.4246575342465752E-2</v>
      </c>
      <c r="L41" s="79">
        <f t="shared" si="5"/>
        <v>0.45257317170288003</v>
      </c>
      <c r="M41" s="81">
        <f t="shared" si="6"/>
        <v>52.488258523927101</v>
      </c>
      <c r="N41" s="82">
        <f t="shared" si="7"/>
        <v>0.29316057096623693</v>
      </c>
      <c r="O41" s="83">
        <f t="shared" si="8"/>
        <v>0.29316057096623693</v>
      </c>
      <c r="P41" s="79">
        <f t="shared" si="0"/>
        <v>0.3713886844435651</v>
      </c>
      <c r="Q41" s="17">
        <f t="shared" si="1"/>
        <v>0</v>
      </c>
      <c r="R41" s="58">
        <f t="shared" si="9"/>
        <v>0.29316057096623693</v>
      </c>
      <c r="S41" s="17">
        <f t="shared" si="10"/>
        <v>0.34058360450489289</v>
      </c>
      <c r="T41" s="17">
        <f t="shared" si="11"/>
        <v>0.34058360450489289</v>
      </c>
      <c r="U41" s="17">
        <f t="shared" si="12"/>
        <v>0.34058360450489289</v>
      </c>
      <c r="V41" s="58">
        <f t="shared" si="13"/>
        <v>0.34058360450489289</v>
      </c>
      <c r="W41" s="17">
        <f t="shared" si="2"/>
        <v>0.362423843995761</v>
      </c>
      <c r="X41" s="17">
        <f t="shared" si="3"/>
        <v>0</v>
      </c>
      <c r="Y41" s="17">
        <f t="shared" si="14"/>
        <v>0.34058360450489289</v>
      </c>
      <c r="Z41" s="17">
        <f t="shared" si="15"/>
        <v>0.29316057096623693</v>
      </c>
    </row>
    <row r="42" spans="1:26" x14ac:dyDescent="0.25">
      <c r="J42" s="79">
        <v>310</v>
      </c>
      <c r="K42" s="79">
        <f t="shared" si="4"/>
        <v>3.5388127853881277E-2</v>
      </c>
      <c r="L42" s="79">
        <f t="shared" si="5"/>
        <v>0.4494873591998757</v>
      </c>
      <c r="M42" s="81">
        <f t="shared" si="6"/>
        <v>52.130374021395447</v>
      </c>
      <c r="N42" s="82">
        <f t="shared" si="7"/>
        <v>0.29316057096623693</v>
      </c>
      <c r="O42" s="83">
        <f t="shared" si="8"/>
        <v>0.29316057096623693</v>
      </c>
      <c r="P42" s="79">
        <f t="shared" si="0"/>
        <v>0.36784523980986295</v>
      </c>
      <c r="Q42" s="17">
        <f t="shared" si="1"/>
        <v>0</v>
      </c>
      <c r="R42" s="58">
        <f t="shared" si="9"/>
        <v>0.29316057096623693</v>
      </c>
      <c r="S42" s="17">
        <f t="shared" si="10"/>
        <v>0.34058360450489289</v>
      </c>
      <c r="T42" s="17">
        <f t="shared" si="11"/>
        <v>0.34058360450489289</v>
      </c>
      <c r="U42" s="17">
        <f t="shared" si="12"/>
        <v>0.34058360450489289</v>
      </c>
      <c r="V42" s="58">
        <f t="shared" si="13"/>
        <v>0.34058360450489289</v>
      </c>
      <c r="W42" s="17">
        <f t="shared" si="2"/>
        <v>0.35882986508914549</v>
      </c>
      <c r="X42" s="17">
        <f t="shared" si="3"/>
        <v>0</v>
      </c>
      <c r="Y42" s="17">
        <f t="shared" si="14"/>
        <v>0.34058360450489289</v>
      </c>
      <c r="Z42" s="17">
        <f t="shared" si="15"/>
        <v>0.29316057096623693</v>
      </c>
    </row>
    <row r="43" spans="1:26" x14ac:dyDescent="0.25">
      <c r="J43" s="79">
        <v>320</v>
      </c>
      <c r="K43" s="79">
        <f t="shared" si="4"/>
        <v>3.6529680365296802E-2</v>
      </c>
      <c r="L43" s="79">
        <f t="shared" si="5"/>
        <v>0.44648295185706699</v>
      </c>
      <c r="M43" s="81">
        <f t="shared" si="6"/>
        <v>51.781930677466839</v>
      </c>
      <c r="N43" s="82">
        <f t="shared" si="7"/>
        <v>0.29316057096623693</v>
      </c>
      <c r="O43" s="83">
        <f t="shared" si="8"/>
        <v>0.29316057096623693</v>
      </c>
      <c r="P43" s="79">
        <f t="shared" si="0"/>
        <v>0.36439527288349727</v>
      </c>
      <c r="Q43" s="17">
        <f t="shared" si="1"/>
        <v>0</v>
      </c>
      <c r="R43" s="58">
        <f t="shared" si="9"/>
        <v>0.29316057096623693</v>
      </c>
      <c r="S43" s="17">
        <f t="shared" si="10"/>
        <v>0.34058360450489289</v>
      </c>
      <c r="T43" s="17">
        <f t="shared" si="11"/>
        <v>0.34058360450489289</v>
      </c>
      <c r="U43" s="17">
        <f t="shared" si="12"/>
        <v>0.34058360450489289</v>
      </c>
      <c r="V43" s="58">
        <f t="shared" si="13"/>
        <v>0.34058360450489289</v>
      </c>
      <c r="W43" s="17">
        <f t="shared" si="2"/>
        <v>0.35533069700734443</v>
      </c>
      <c r="X43" s="17">
        <f t="shared" si="3"/>
        <v>0</v>
      </c>
      <c r="Y43" s="17">
        <f t="shared" si="14"/>
        <v>0.34058360450489289</v>
      </c>
      <c r="Z43" s="17">
        <f t="shared" si="15"/>
        <v>0.29316057096623693</v>
      </c>
    </row>
    <row r="44" spans="1:26" x14ac:dyDescent="0.25">
      <c r="J44" s="79">
        <v>330</v>
      </c>
      <c r="K44" s="79">
        <f t="shared" si="4"/>
        <v>3.7671232876712327E-2</v>
      </c>
      <c r="L44" s="79">
        <f t="shared" si="5"/>
        <v>0.44355535616147213</v>
      </c>
      <c r="M44" s="81">
        <f t="shared" si="6"/>
        <v>51.442395748461365</v>
      </c>
      <c r="N44" s="82">
        <f t="shared" si="7"/>
        <v>0.29316057096623693</v>
      </c>
      <c r="O44" s="83">
        <f t="shared" si="8"/>
        <v>0.29316057096623693</v>
      </c>
      <c r="P44" s="79">
        <f t="shared" si="0"/>
        <v>0.36103350892437613</v>
      </c>
      <c r="Q44" s="17">
        <f t="shared" si="1"/>
        <v>0</v>
      </c>
      <c r="R44" s="58">
        <f t="shared" si="9"/>
        <v>0.29316057096623693</v>
      </c>
      <c r="S44" s="17">
        <f t="shared" si="10"/>
        <v>0.34058360450489289</v>
      </c>
      <c r="T44" s="17">
        <f t="shared" si="11"/>
        <v>0.34058360450489289</v>
      </c>
      <c r="U44" s="17">
        <f t="shared" si="12"/>
        <v>0.34058360450489289</v>
      </c>
      <c r="V44" s="58">
        <f t="shared" si="13"/>
        <v>0.34058360450489289</v>
      </c>
      <c r="W44" s="17">
        <f t="shared" si="2"/>
        <v>0.3519209897853981</v>
      </c>
      <c r="X44" s="17">
        <f t="shared" si="3"/>
        <v>0</v>
      </c>
      <c r="Y44" s="17">
        <f t="shared" si="14"/>
        <v>0.34058360450489289</v>
      </c>
      <c r="Z44" s="17">
        <f t="shared" si="15"/>
        <v>0.29316057096623693</v>
      </c>
    </row>
    <row r="45" spans="1:26" x14ac:dyDescent="0.25">
      <c r="J45" s="79">
        <v>340</v>
      </c>
      <c r="K45" s="79">
        <f t="shared" si="4"/>
        <v>3.8812785388127852E-2</v>
      </c>
      <c r="L45" s="79">
        <f t="shared" si="5"/>
        <v>0.44070036758426645</v>
      </c>
      <c r="M45" s="81">
        <f t="shared" si="6"/>
        <v>51.111281604069241</v>
      </c>
      <c r="N45" s="82">
        <f t="shared" si="7"/>
        <v>0.29316057096623693</v>
      </c>
      <c r="O45" s="83">
        <f t="shared" si="8"/>
        <v>0.29316057096623693</v>
      </c>
      <c r="P45" s="79">
        <f t="shared" si="0"/>
        <v>0.35775511986368913</v>
      </c>
      <c r="Q45" s="17">
        <f t="shared" si="1"/>
        <v>0</v>
      </c>
      <c r="R45" s="58">
        <f t="shared" si="9"/>
        <v>0.29316057096623693</v>
      </c>
      <c r="S45" s="17">
        <f t="shared" si="10"/>
        <v>0.34058360450489289</v>
      </c>
      <c r="T45" s="17">
        <f t="shared" si="11"/>
        <v>0.34058360450489289</v>
      </c>
      <c r="U45" s="17">
        <f t="shared" si="12"/>
        <v>0.34058360450489289</v>
      </c>
      <c r="V45" s="58">
        <f t="shared" si="13"/>
        <v>0.34058360450489289</v>
      </c>
      <c r="W45" s="17">
        <f t="shared" si="2"/>
        <v>0.34859584649975905</v>
      </c>
      <c r="X45" s="17">
        <f t="shared" si="3"/>
        <v>0</v>
      </c>
      <c r="Y45" s="17">
        <f t="shared" si="14"/>
        <v>0.34058360450489289</v>
      </c>
      <c r="Z45" s="17">
        <f t="shared" si="15"/>
        <v>0.29316057096623693</v>
      </c>
    </row>
    <row r="46" spans="1:26" x14ac:dyDescent="0.25">
      <c r="J46" s="79">
        <v>350</v>
      </c>
      <c r="K46" s="79">
        <f t="shared" si="4"/>
        <v>3.9954337899543377E-2</v>
      </c>
      <c r="L46" s="79">
        <f t="shared" si="5"/>
        <v>0.43791412728822077</v>
      </c>
      <c r="M46" s="81">
        <f t="shared" si="6"/>
        <v>50.788140706392163</v>
      </c>
      <c r="N46" s="82">
        <f t="shared" si="7"/>
        <v>0.29316057096623693</v>
      </c>
      <c r="O46" s="83">
        <f t="shared" si="8"/>
        <v>0.29316057096623693</v>
      </c>
      <c r="P46" s="79">
        <f t="shared" si="0"/>
        <v>0.35455567459097215</v>
      </c>
      <c r="Q46" s="17">
        <f t="shared" si="1"/>
        <v>0</v>
      </c>
      <c r="R46" s="58">
        <f t="shared" si="9"/>
        <v>0.29316057096623693</v>
      </c>
      <c r="S46" s="17">
        <f t="shared" si="10"/>
        <v>0.34058360450489289</v>
      </c>
      <c r="T46" s="17">
        <f t="shared" si="11"/>
        <v>0.34058360450489289</v>
      </c>
      <c r="U46" s="17">
        <f t="shared" si="12"/>
        <v>0.34058360450489289</v>
      </c>
      <c r="V46" s="58">
        <f t="shared" si="13"/>
        <v>0.34058360450489289</v>
      </c>
      <c r="W46" s="17">
        <f t="shared" si="2"/>
        <v>0.34535077284638527</v>
      </c>
      <c r="X46" s="17">
        <f t="shared" si="3"/>
        <v>0</v>
      </c>
      <c r="Y46" s="17">
        <f t="shared" si="14"/>
        <v>0.34058360450489289</v>
      </c>
      <c r="Z46" s="17">
        <f t="shared" si="15"/>
        <v>0.29316057096623693</v>
      </c>
    </row>
    <row r="47" spans="1:26" x14ac:dyDescent="0.25">
      <c r="J47" s="79">
        <v>360</v>
      </c>
      <c r="K47" s="79">
        <f t="shared" si="4"/>
        <v>4.1095890410958902E-2</v>
      </c>
      <c r="L47" s="79">
        <f t="shared" si="5"/>
        <v>0.43519308474075957</v>
      </c>
      <c r="M47" s="81">
        <f t="shared" si="6"/>
        <v>50.472561273903146</v>
      </c>
      <c r="N47" s="82">
        <f t="shared" si="7"/>
        <v>0.29316057096623693</v>
      </c>
      <c r="O47" s="83">
        <f t="shared" si="8"/>
        <v>0.29316057096623693</v>
      </c>
      <c r="P47" s="79">
        <f t="shared" si="0"/>
        <v>0.35143109602260825</v>
      </c>
      <c r="Q47" s="17">
        <f t="shared" si="1"/>
        <v>0</v>
      </c>
      <c r="R47" s="58">
        <f t="shared" si="9"/>
        <v>0.29316057096623693</v>
      </c>
      <c r="S47" s="17">
        <f t="shared" si="10"/>
        <v>0.34058360450489289</v>
      </c>
      <c r="T47" s="17">
        <f t="shared" si="11"/>
        <v>0.34058360450489289</v>
      </c>
      <c r="U47" s="17">
        <f t="shared" si="12"/>
        <v>0</v>
      </c>
      <c r="V47" s="58">
        <f t="shared" si="13"/>
        <v>0.34058360450489289</v>
      </c>
      <c r="W47" s="17">
        <f t="shared" si="2"/>
        <v>0.34218163359697906</v>
      </c>
      <c r="X47" s="17">
        <f t="shared" si="3"/>
        <v>0</v>
      </c>
      <c r="Y47" s="17">
        <f t="shared" si="14"/>
        <v>0.34058360450489289</v>
      </c>
      <c r="Z47" s="17">
        <f t="shared" si="15"/>
        <v>0.29316057096623693</v>
      </c>
    </row>
    <row r="48" spans="1:26" x14ac:dyDescent="0.25">
      <c r="J48" s="79">
        <v>370</v>
      </c>
      <c r="K48" s="79">
        <f t="shared" si="4"/>
        <v>4.2237442922374427E-2</v>
      </c>
      <c r="L48" s="79">
        <f t="shared" si="5"/>
        <v>0.43253396528684973</v>
      </c>
      <c r="M48" s="81">
        <f t="shared" si="6"/>
        <v>50.164163520634524</v>
      </c>
      <c r="N48" s="82">
        <f t="shared" si="7"/>
        <v>0.29316057096623693</v>
      </c>
      <c r="O48" s="83">
        <f t="shared" si="8"/>
        <v>0.29316057096623693</v>
      </c>
      <c r="P48" s="79">
        <f t="shared" si="0"/>
        <v>0.34837762386571081</v>
      </c>
      <c r="Q48" s="17">
        <f t="shared" si="1"/>
        <v>0</v>
      </c>
      <c r="R48" s="58">
        <f t="shared" si="9"/>
        <v>0.29316057096623693</v>
      </c>
      <c r="S48" s="17">
        <f t="shared" si="10"/>
        <v>0.34058360450489289</v>
      </c>
      <c r="T48" s="17">
        <f t="shared" si="11"/>
        <v>0.34058360450489289</v>
      </c>
      <c r="U48" s="17">
        <f t="shared" si="12"/>
        <v>0</v>
      </c>
      <c r="V48" s="58">
        <f t="shared" si="13"/>
        <v>0.34058360450489289</v>
      </c>
      <c r="W48" s="17">
        <f t="shared" si="2"/>
        <v>0.33908461483183439</v>
      </c>
      <c r="X48" s="17">
        <f t="shared" si="3"/>
        <v>0</v>
      </c>
      <c r="Y48" s="17">
        <f t="shared" si="14"/>
        <v>0.33908461483183439</v>
      </c>
      <c r="Z48" s="17">
        <f t="shared" si="15"/>
        <v>0.29316057096623693</v>
      </c>
    </row>
    <row r="49" spans="1:26" x14ac:dyDescent="0.25">
      <c r="J49" s="79">
        <v>380</v>
      </c>
      <c r="K49" s="79">
        <f t="shared" si="4"/>
        <v>4.3378995433789952E-2</v>
      </c>
      <c r="L49" s="79">
        <f t="shared" si="5"/>
        <v>0.4299337419086553</v>
      </c>
      <c r="M49" s="81">
        <f t="shared" si="6"/>
        <v>49.862596380936218</v>
      </c>
      <c r="N49" s="82">
        <f t="shared" si="7"/>
        <v>0.29316057096623693</v>
      </c>
      <c r="O49" s="83">
        <f t="shared" si="8"/>
        <v>0.29316057096623693</v>
      </c>
      <c r="P49" s="79">
        <f t="shared" si="0"/>
        <v>0.34539178218967914</v>
      </c>
      <c r="Q49" s="17">
        <f t="shared" si="1"/>
        <v>0</v>
      </c>
      <c r="R49" s="58">
        <f t="shared" si="9"/>
        <v>0.29316057096623693</v>
      </c>
      <c r="S49" s="17">
        <f t="shared" si="10"/>
        <v>0.34058360450489289</v>
      </c>
      <c r="T49" s="17">
        <f t="shared" si="11"/>
        <v>0.34058360450489289</v>
      </c>
      <c r="U49" s="17">
        <f t="shared" si="12"/>
        <v>0</v>
      </c>
      <c r="V49" s="58">
        <f t="shared" si="13"/>
        <v>0.34058360450489289</v>
      </c>
      <c r="W49" s="17">
        <f t="shared" si="2"/>
        <v>0.33605619104891782</v>
      </c>
      <c r="X49" s="17">
        <f t="shared" si="3"/>
        <v>0</v>
      </c>
      <c r="Y49" s="17">
        <f t="shared" si="14"/>
        <v>0.33605619104891782</v>
      </c>
      <c r="Z49" s="17">
        <f t="shared" si="15"/>
        <v>0.29316057096623693</v>
      </c>
    </row>
    <row r="50" spans="1:26" x14ac:dyDescent="0.25">
      <c r="J50" s="79">
        <v>390</v>
      </c>
      <c r="K50" s="79">
        <f t="shared" si="4"/>
        <v>4.4520547945205477E-2</v>
      </c>
      <c r="L50" s="79">
        <f t="shared" si="5"/>
        <v>0.42738961053638924</v>
      </c>
      <c r="M50" s="81">
        <f t="shared" si="6"/>
        <v>49.567534646092589</v>
      </c>
      <c r="N50" s="82">
        <f t="shared" si="7"/>
        <v>0.29316057096623693</v>
      </c>
      <c r="O50" s="83">
        <f t="shared" si="8"/>
        <v>0.29316057096623693</v>
      </c>
      <c r="P50" s="79">
        <f t="shared" si="0"/>
        <v>0.34247035107560053</v>
      </c>
      <c r="Q50" s="17">
        <f t="shared" si="1"/>
        <v>0</v>
      </c>
      <c r="R50" s="58">
        <f t="shared" si="9"/>
        <v>0.29316057096623693</v>
      </c>
      <c r="S50" s="17">
        <f t="shared" si="10"/>
        <v>0.34058360450489289</v>
      </c>
      <c r="T50" s="17">
        <f t="shared" si="11"/>
        <v>0.34058360450489289</v>
      </c>
      <c r="U50" s="17">
        <f t="shared" si="12"/>
        <v>0</v>
      </c>
      <c r="V50" s="58">
        <f t="shared" si="13"/>
        <v>0.34058360450489289</v>
      </c>
      <c r="W50" s="17">
        <f t="shared" si="2"/>
        <v>0.33309309640895468</v>
      </c>
      <c r="X50" s="17">
        <f t="shared" si="3"/>
        <v>0</v>
      </c>
      <c r="Y50" s="17">
        <f t="shared" si="14"/>
        <v>0.33309309640895468</v>
      </c>
      <c r="Z50" s="17">
        <f t="shared" si="15"/>
        <v>0.29316057096623693</v>
      </c>
    </row>
    <row r="51" spans="1:26" x14ac:dyDescent="0.25">
      <c r="A51" s="684" t="s">
        <v>152</v>
      </c>
      <c r="B51" s="684"/>
      <c r="C51" s="684"/>
      <c r="D51" s="684"/>
      <c r="E51" s="684"/>
      <c r="F51" s="684"/>
      <c r="J51" s="79">
        <v>400</v>
      </c>
      <c r="K51" s="79">
        <f t="shared" si="4"/>
        <v>4.5662100456621002E-2</v>
      </c>
      <c r="L51" s="79">
        <f t="shared" si="5"/>
        <v>0.42489896838497154</v>
      </c>
      <c r="M51" s="81">
        <f t="shared" si="6"/>
        <v>49.278676451864435</v>
      </c>
      <c r="N51" s="82">
        <f t="shared" si="7"/>
        <v>0.29316057096623693</v>
      </c>
      <c r="O51" s="83">
        <f t="shared" si="8"/>
        <v>0.29316057096623693</v>
      </c>
      <c r="P51" s="79">
        <f t="shared" si="0"/>
        <v>0.33961034174019167</v>
      </c>
      <c r="Q51" s="17">
        <f t="shared" si="1"/>
        <v>0</v>
      </c>
      <c r="R51" s="58">
        <f t="shared" si="9"/>
        <v>0.29316057096623693</v>
      </c>
      <c r="S51" s="17">
        <f t="shared" si="10"/>
        <v>0.34058360450489289</v>
      </c>
      <c r="T51" s="17">
        <f t="shared" si="11"/>
        <v>0.34058360450489289</v>
      </c>
      <c r="U51" s="17">
        <f t="shared" si="12"/>
        <v>0</v>
      </c>
      <c r="V51" s="58">
        <f t="shared" si="13"/>
        <v>0.34058360450489289</v>
      </c>
      <c r="W51" s="17">
        <f t="shared" si="2"/>
        <v>0.33019229950460371</v>
      </c>
      <c r="X51" s="17">
        <f t="shared" si="3"/>
        <v>0</v>
      </c>
      <c r="Y51" s="17">
        <f t="shared" si="14"/>
        <v>0.33019229950460371</v>
      </c>
      <c r="Z51" s="17">
        <f t="shared" si="15"/>
        <v>0.29316057096623693</v>
      </c>
    </row>
    <row r="52" spans="1:26" x14ac:dyDescent="0.25">
      <c r="A52" s="684"/>
      <c r="B52" s="684"/>
      <c r="C52" s="684"/>
      <c r="D52" s="684"/>
      <c r="E52" s="684"/>
      <c r="F52" s="684"/>
      <c r="J52" s="79">
        <v>410</v>
      </c>
      <c r="K52" s="79">
        <f t="shared" si="4"/>
        <v>4.6803652968036527E-2</v>
      </c>
      <c r="L52" s="79">
        <f t="shared" si="5"/>
        <v>0.42245939487991535</v>
      </c>
      <c r="M52" s="81">
        <f t="shared" si="6"/>
        <v>48.995741066322893</v>
      </c>
      <c r="N52" s="82">
        <f t="shared" si="7"/>
        <v>0.29316057096623693</v>
      </c>
      <c r="O52" s="83">
        <f t="shared" si="8"/>
        <v>0.29316057096623693</v>
      </c>
      <c r="P52" s="79">
        <f t="shared" si="0"/>
        <v>0.33680897463295578</v>
      </c>
      <c r="Q52" s="17">
        <f t="shared" si="1"/>
        <v>0</v>
      </c>
      <c r="R52" s="58">
        <f t="shared" si="9"/>
        <v>0.29316057096623693</v>
      </c>
      <c r="S52" s="17">
        <f t="shared" si="10"/>
        <v>0.34058360450489289</v>
      </c>
      <c r="T52" s="17">
        <f t="shared" si="11"/>
        <v>0.34058360450489289</v>
      </c>
      <c r="U52" s="17">
        <f t="shared" si="12"/>
        <v>0</v>
      </c>
      <c r="V52" s="58">
        <f t="shared" si="13"/>
        <v>0.34058360450489289</v>
      </c>
      <c r="W52" s="17">
        <f t="shared" si="2"/>
        <v>0.32735098114524952</v>
      </c>
      <c r="X52" s="17">
        <f t="shared" si="3"/>
        <v>0</v>
      </c>
      <c r="Y52" s="17">
        <f t="shared" si="14"/>
        <v>0.32735098114524952</v>
      </c>
      <c r="Z52" s="17">
        <f t="shared" si="15"/>
        <v>0.29316057096623693</v>
      </c>
    </row>
    <row r="53" spans="1:26" x14ac:dyDescent="0.25">
      <c r="A53" s="684"/>
      <c r="B53" s="684"/>
      <c r="C53" s="684"/>
      <c r="D53" s="684"/>
      <c r="E53" s="684"/>
      <c r="F53" s="684"/>
      <c r="J53" s="79">
        <v>420</v>
      </c>
      <c r="K53" s="79">
        <f t="shared" si="4"/>
        <v>4.7945205479452052E-2</v>
      </c>
      <c r="L53" s="79">
        <f t="shared" si="5"/>
        <v>0.42006863480788537</v>
      </c>
      <c r="M53" s="81">
        <f t="shared" si="6"/>
        <v>48.718466935695076</v>
      </c>
      <c r="N53" s="82">
        <f t="shared" si="7"/>
        <v>0.29316057096623693</v>
      </c>
      <c r="O53" s="83">
        <f t="shared" si="8"/>
        <v>0.29316057096623693</v>
      </c>
      <c r="P53" s="79">
        <f t="shared" si="0"/>
        <v>0.33406366008793531</v>
      </c>
      <c r="Q53" s="17">
        <f t="shared" si="1"/>
        <v>0</v>
      </c>
      <c r="R53" s="58">
        <f t="shared" si="9"/>
        <v>0.29316057096623693</v>
      </c>
      <c r="S53" s="17">
        <f t="shared" si="10"/>
        <v>0.34058360450489289</v>
      </c>
      <c r="T53" s="17">
        <f t="shared" si="11"/>
        <v>0.34058360450489289</v>
      </c>
      <c r="U53" s="17">
        <f t="shared" si="12"/>
        <v>0</v>
      </c>
      <c r="V53" s="58">
        <f t="shared" si="13"/>
        <v>0.34058360450489289</v>
      </c>
      <c r="W53" s="17">
        <f t="shared" si="2"/>
        <v>0.32456651473282538</v>
      </c>
      <c r="X53" s="17">
        <f t="shared" si="3"/>
        <v>0</v>
      </c>
      <c r="Y53" s="17">
        <f t="shared" si="14"/>
        <v>0.32456651473282538</v>
      </c>
      <c r="Z53" s="17">
        <f t="shared" si="15"/>
        <v>0.29316057096623693</v>
      </c>
    </row>
    <row r="54" spans="1:26" x14ac:dyDescent="0.25">
      <c r="J54" s="79">
        <v>430</v>
      </c>
      <c r="K54" s="79">
        <f t="shared" si="4"/>
        <v>4.9086757990867577E-2</v>
      </c>
      <c r="L54" s="79">
        <f t="shared" si="5"/>
        <v>0.41772458338609431</v>
      </c>
      <c r="M54" s="81">
        <f t="shared" si="6"/>
        <v>48.446609952751501</v>
      </c>
      <c r="N54" s="82">
        <f t="shared" si="7"/>
        <v>0.29316057096623693</v>
      </c>
      <c r="O54" s="83">
        <f t="shared" si="8"/>
        <v>0.29316057096623693</v>
      </c>
      <c r="P54" s="79">
        <f t="shared" si="0"/>
        <v>0.33137198117886957</v>
      </c>
      <c r="Q54" s="17">
        <f t="shared" si="1"/>
        <v>0</v>
      </c>
      <c r="R54" s="58">
        <f t="shared" si="9"/>
        <v>0.29316057096623693</v>
      </c>
      <c r="S54" s="17">
        <f t="shared" si="10"/>
        <v>0.34058360450489289</v>
      </c>
      <c r="T54" s="17">
        <f t="shared" si="11"/>
        <v>0.34058360450489289</v>
      </c>
      <c r="U54" s="17">
        <f t="shared" si="12"/>
        <v>0</v>
      </c>
      <c r="V54" s="58">
        <f t="shared" si="13"/>
        <v>0.34058360450489289</v>
      </c>
      <c r="W54" s="17">
        <f t="shared" si="2"/>
        <v>0.32183644887246043</v>
      </c>
      <c r="X54" s="17">
        <f t="shared" si="3"/>
        <v>0</v>
      </c>
      <c r="Y54" s="17">
        <f t="shared" si="14"/>
        <v>0.32183644887246043</v>
      </c>
      <c r="Z54" s="17">
        <f t="shared" si="15"/>
        <v>0.29316057096623693</v>
      </c>
    </row>
    <row r="55" spans="1:26" x14ac:dyDescent="0.25">
      <c r="J55" s="79">
        <v>440</v>
      </c>
      <c r="K55" s="79">
        <f t="shared" si="4"/>
        <v>5.0228310502283102E-2</v>
      </c>
      <c r="L55" s="79">
        <f t="shared" si="5"/>
        <v>0.41542527299282173</v>
      </c>
      <c r="M55" s="81">
        <f t="shared" si="6"/>
        <v>48.17994191784625</v>
      </c>
      <c r="N55" s="82">
        <f t="shared" si="7"/>
        <v>0.29316057096623693</v>
      </c>
      <c r="O55" s="83">
        <f t="shared" si="8"/>
        <v>0.29316057096623693</v>
      </c>
      <c r="P55" s="79">
        <f t="shared" si="0"/>
        <v>0.32873167848182472</v>
      </c>
      <c r="Q55" s="17">
        <f t="shared" si="1"/>
        <v>0</v>
      </c>
      <c r="R55" s="58">
        <f t="shared" si="9"/>
        <v>0.29316057096623693</v>
      </c>
      <c r="S55" s="17">
        <f t="shared" si="10"/>
        <v>0.34058360450489289</v>
      </c>
      <c r="T55" s="17">
        <f t="shared" si="11"/>
        <v>0.34058360450489289</v>
      </c>
      <c r="U55" s="17">
        <f t="shared" si="12"/>
        <v>0</v>
      </c>
      <c r="V55" s="58">
        <f t="shared" si="13"/>
        <v>0.34058360450489289</v>
      </c>
      <c r="W55" s="17">
        <f t="shared" si="2"/>
        <v>0.31915849191780477</v>
      </c>
      <c r="X55" s="17">
        <f t="shared" si="3"/>
        <v>0</v>
      </c>
      <c r="Y55" s="17">
        <f t="shared" si="14"/>
        <v>0.31915849191780477</v>
      </c>
      <c r="Z55" s="17">
        <f t="shared" si="15"/>
        <v>0.29316057096623693</v>
      </c>
    </row>
    <row r="56" spans="1:26" x14ac:dyDescent="0.25">
      <c r="A56" s="17" t="s">
        <v>72</v>
      </c>
      <c r="J56" s="79">
        <v>450</v>
      </c>
      <c r="K56" s="79">
        <f t="shared" si="4"/>
        <v>5.1369863013698627E-2</v>
      </c>
      <c r="L56" s="79">
        <f t="shared" si="5"/>
        <v>0.4131688613409904</v>
      </c>
      <c r="M56" s="81">
        <f t="shared" si="6"/>
        <v>47.918249167319097</v>
      </c>
      <c r="N56" s="82">
        <f t="shared" si="7"/>
        <v>0.29316057096623693</v>
      </c>
      <c r="O56" s="83">
        <f t="shared" si="8"/>
        <v>0.29316057096623693</v>
      </c>
      <c r="P56" s="79">
        <f t="shared" si="0"/>
        <v>0.326140636494886</v>
      </c>
      <c r="Q56" s="17">
        <f t="shared" si="1"/>
        <v>0</v>
      </c>
      <c r="R56" s="58">
        <f t="shared" si="9"/>
        <v>0.29316057096623693</v>
      </c>
      <c r="S56" s="17">
        <f t="shared" si="10"/>
        <v>0.34058360450489289</v>
      </c>
      <c r="T56" s="17">
        <f t="shared" si="11"/>
        <v>0.34058360450489289</v>
      </c>
      <c r="U56" s="17">
        <f t="shared" si="12"/>
        <v>0</v>
      </c>
      <c r="V56" s="58">
        <f t="shared" si="13"/>
        <v>0.34058360450489289</v>
      </c>
      <c r="W56" s="17">
        <f t="shared" si="2"/>
        <v>0.3165304981970497</v>
      </c>
      <c r="X56" s="17">
        <f t="shared" si="3"/>
        <v>0</v>
      </c>
      <c r="Y56" s="17">
        <f t="shared" si="14"/>
        <v>0.3165304981970497</v>
      </c>
      <c r="Z56" s="17">
        <f t="shared" si="15"/>
        <v>0.29316057096623693</v>
      </c>
    </row>
    <row r="57" spans="1:26" x14ac:dyDescent="0.25">
      <c r="J57" s="79">
        <v>460</v>
      </c>
      <c r="K57" s="79">
        <f t="shared" si="4"/>
        <v>5.2511415525114152E-2</v>
      </c>
      <c r="L57" s="79">
        <f t="shared" si="5"/>
        <v>0.41095362090952503</v>
      </c>
      <c r="M57" s="81">
        <f t="shared" si="6"/>
        <v>47.66133134777202</v>
      </c>
      <c r="N57" s="82">
        <f t="shared" si="7"/>
        <v>0.29316057096623693</v>
      </c>
      <c r="O57" s="83">
        <f t="shared" si="8"/>
        <v>0.29316057096623693</v>
      </c>
      <c r="P57" s="79">
        <f t="shared" si="0"/>
        <v>0.32359687150216709</v>
      </c>
      <c r="Q57" s="17">
        <f t="shared" si="1"/>
        <v>0</v>
      </c>
      <c r="R57" s="58">
        <f t="shared" si="9"/>
        <v>0.29316057096623693</v>
      </c>
      <c r="S57" s="17">
        <f t="shared" si="10"/>
        <v>0.34058360450489289</v>
      </c>
      <c r="T57" s="17">
        <f t="shared" si="11"/>
        <v>0.34058360450489289</v>
      </c>
      <c r="U57" s="17">
        <f t="shared" si="12"/>
        <v>0</v>
      </c>
      <c r="V57" s="58">
        <f t="shared" si="13"/>
        <v>0.34058360450489289</v>
      </c>
      <c r="W57" s="17">
        <f t="shared" si="2"/>
        <v>0.31395045570385938</v>
      </c>
      <c r="X57" s="17">
        <f t="shared" si="3"/>
        <v>0</v>
      </c>
      <c r="Y57" s="17">
        <f t="shared" si="14"/>
        <v>0.31395045570385938</v>
      </c>
      <c r="Z57" s="17">
        <f t="shared" si="15"/>
        <v>0.29316057096623693</v>
      </c>
    </row>
    <row r="58" spans="1:26" x14ac:dyDescent="0.25">
      <c r="J58" s="79">
        <v>470</v>
      </c>
      <c r="K58" s="79">
        <f t="shared" si="4"/>
        <v>5.3652968036529677E-2</v>
      </c>
      <c r="L58" s="79">
        <f t="shared" si="5"/>
        <v>0.40877792947449465</v>
      </c>
      <c r="M58" s="81">
        <f t="shared" si="6"/>
        <v>47.409000317895725</v>
      </c>
      <c r="N58" s="82">
        <f t="shared" si="7"/>
        <v>0.29316057096623693</v>
      </c>
      <c r="O58" s="83">
        <f t="shared" si="8"/>
        <v>0.29316057096623693</v>
      </c>
      <c r="P58" s="79">
        <f t="shared" si="0"/>
        <v>0.32109852070070266</v>
      </c>
      <c r="Q58" s="17">
        <f t="shared" si="1"/>
        <v>0</v>
      </c>
      <c r="R58" s="58">
        <f t="shared" si="9"/>
        <v>0.29316057096623693</v>
      </c>
      <c r="S58" s="17">
        <f t="shared" si="10"/>
        <v>0.34058360450489289</v>
      </c>
      <c r="T58" s="17">
        <f t="shared" si="11"/>
        <v>0.34058360450489289</v>
      </c>
      <c r="U58" s="17">
        <f t="shared" si="12"/>
        <v>0</v>
      </c>
      <c r="V58" s="58">
        <f t="shared" si="13"/>
        <v>0.34058360450489289</v>
      </c>
      <c r="W58" s="17">
        <f t="shared" si="2"/>
        <v>0.31141647506919989</v>
      </c>
      <c r="X58" s="17">
        <f t="shared" si="3"/>
        <v>0</v>
      </c>
      <c r="Y58" s="17">
        <f t="shared" si="14"/>
        <v>0.31141647506919989</v>
      </c>
      <c r="Z58" s="17">
        <f t="shared" si="15"/>
        <v>0.29316057096623693</v>
      </c>
    </row>
    <row r="59" spans="1:26" x14ac:dyDescent="0.25">
      <c r="J59" s="79">
        <v>480</v>
      </c>
      <c r="K59" s="79">
        <f t="shared" si="4"/>
        <v>5.4794520547945202E-2</v>
      </c>
      <c r="L59" s="79">
        <f t="shared" si="5"/>
        <v>0.40664026160480382</v>
      </c>
      <c r="M59" s="81">
        <f t="shared" si="6"/>
        <v>47.161079162162068</v>
      </c>
      <c r="N59" s="82">
        <f t="shared" si="7"/>
        <v>0.29316057096623693</v>
      </c>
      <c r="O59" s="83">
        <f t="shared" si="8"/>
        <v>0.29316057096623693</v>
      </c>
      <c r="P59" s="79">
        <f t="shared" si="0"/>
        <v>0.31864383243493188</v>
      </c>
      <c r="Q59" s="17">
        <f t="shared" si="1"/>
        <v>0</v>
      </c>
      <c r="R59" s="58">
        <f t="shared" si="9"/>
        <v>0.29316057096623693</v>
      </c>
      <c r="S59" s="17">
        <f t="shared" si="10"/>
        <v>0.34058360450489289</v>
      </c>
      <c r="T59" s="17">
        <f t="shared" si="11"/>
        <v>0.34058360450489289</v>
      </c>
      <c r="U59" s="17">
        <f t="shared" si="12"/>
        <v>0</v>
      </c>
      <c r="V59" s="58">
        <f t="shared" si="13"/>
        <v>0.34058360450489289</v>
      </c>
      <c r="W59" s="17">
        <f t="shared" si="2"/>
        <v>0.3089267796565528</v>
      </c>
      <c r="X59" s="17">
        <f t="shared" si="3"/>
        <v>0</v>
      </c>
      <c r="Y59" s="17">
        <f t="shared" si="14"/>
        <v>0.3089267796565528</v>
      </c>
      <c r="Z59" s="17">
        <f t="shared" si="15"/>
        <v>0.29316057096623693</v>
      </c>
    </row>
    <row r="60" spans="1:26" x14ac:dyDescent="0.25">
      <c r="J60" s="79">
        <v>490</v>
      </c>
      <c r="K60" s="79">
        <f t="shared" si="4"/>
        <v>5.5936073059360727E-2</v>
      </c>
      <c r="L60" s="79">
        <f t="shared" si="5"/>
        <v>0.40453918100626962</v>
      </c>
      <c r="M60" s="81">
        <f t="shared" si="6"/>
        <v>46.917401302910015</v>
      </c>
      <c r="N60" s="82">
        <f t="shared" si="7"/>
        <v>0.29316057096623693</v>
      </c>
      <c r="O60" s="83">
        <f t="shared" si="8"/>
        <v>0.29316057096623693</v>
      </c>
      <c r="P60" s="79">
        <f t="shared" si="0"/>
        <v>0.31623115740538843</v>
      </c>
      <c r="Q60" s="17">
        <f t="shared" si="1"/>
        <v>0</v>
      </c>
      <c r="R60" s="58">
        <f t="shared" si="9"/>
        <v>0.29316057096623693</v>
      </c>
      <c r="S60" s="17">
        <f t="shared" si="10"/>
        <v>0.34058360450489289</v>
      </c>
      <c r="T60" s="17">
        <f t="shared" si="11"/>
        <v>0.34058360450489289</v>
      </c>
      <c r="U60" s="17">
        <f t="shared" si="12"/>
        <v>0</v>
      </c>
      <c r="V60" s="58">
        <f t="shared" si="13"/>
        <v>0.34058360450489289</v>
      </c>
      <c r="W60" s="17">
        <f t="shared" si="2"/>
        <v>0.30647969664522967</v>
      </c>
      <c r="X60" s="17">
        <f t="shared" si="3"/>
        <v>0</v>
      </c>
      <c r="Y60" s="17">
        <f t="shared" si="14"/>
        <v>0.30647969664522967</v>
      </c>
      <c r="Z60" s="17">
        <f t="shared" si="15"/>
        <v>0.29316057096623693</v>
      </c>
    </row>
    <row r="61" spans="1:26" x14ac:dyDescent="0.25">
      <c r="A61" s="17" t="s">
        <v>76</v>
      </c>
      <c r="J61" s="79">
        <v>500</v>
      </c>
      <c r="K61" s="79">
        <f t="shared" si="4"/>
        <v>5.7077625570776253E-2</v>
      </c>
      <c r="L61" s="79">
        <f t="shared" si="5"/>
        <v>0.40247333361399262</v>
      </c>
      <c r="M61" s="81">
        <f t="shared" si="6"/>
        <v>46.677809699216802</v>
      </c>
      <c r="N61" s="82">
        <f t="shared" si="7"/>
        <v>0.29316057096623693</v>
      </c>
      <c r="O61" s="83">
        <f t="shared" si="8"/>
        <v>0.29316057096623693</v>
      </c>
      <c r="P61" s="79">
        <f t="shared" si="0"/>
        <v>0.31385894073665521</v>
      </c>
      <c r="Q61" s="17">
        <f t="shared" si="1"/>
        <v>0</v>
      </c>
      <c r="R61" s="58">
        <f t="shared" si="9"/>
        <v>0.29316057096623693</v>
      </c>
      <c r="S61" s="17">
        <f t="shared" si="10"/>
        <v>0.34058360450489289</v>
      </c>
      <c r="T61" s="17">
        <f t="shared" si="11"/>
        <v>0.34058360450489289</v>
      </c>
      <c r="U61" s="17">
        <f t="shared" si="12"/>
        <v>0</v>
      </c>
      <c r="V61" s="58">
        <f t="shared" si="13"/>
        <v>0.34058360450489289</v>
      </c>
      <c r="W61" s="17">
        <f t="shared" si="2"/>
        <v>0.30407364898520428</v>
      </c>
      <c r="X61" s="17">
        <f t="shared" si="3"/>
        <v>0</v>
      </c>
      <c r="Y61" s="17">
        <f t="shared" si="14"/>
        <v>0.30407364898520428</v>
      </c>
      <c r="Z61" s="17">
        <f t="shared" si="15"/>
        <v>0.29316057096623693</v>
      </c>
    </row>
    <row r="62" spans="1:26" x14ac:dyDescent="0.25">
      <c r="J62" s="79">
        <v>510</v>
      </c>
      <c r="K62" s="79">
        <f t="shared" si="4"/>
        <v>5.8219178082191778E-2</v>
      </c>
      <c r="L62" s="79">
        <f t="shared" si="5"/>
        <v>0.40044144134647808</v>
      </c>
      <c r="M62" s="81">
        <f t="shared" si="6"/>
        <v>46.44215612251719</v>
      </c>
      <c r="N62" s="82">
        <f t="shared" si="7"/>
        <v>0.29316057096623693</v>
      </c>
      <c r="O62" s="83">
        <f t="shared" si="8"/>
        <v>0.29316057096623693</v>
      </c>
      <c r="P62" s="79">
        <f t="shared" si="0"/>
        <v>0.31152571480521074</v>
      </c>
      <c r="Q62" s="17">
        <f t="shared" si="1"/>
        <v>0</v>
      </c>
      <c r="R62" s="58">
        <f t="shared" si="9"/>
        <v>0.29316057096623693</v>
      </c>
      <c r="S62" s="17">
        <f t="shared" si="10"/>
        <v>0.34058360450489289</v>
      </c>
      <c r="T62" s="17">
        <f t="shared" si="11"/>
        <v>0.34058360450489289</v>
      </c>
      <c r="U62" s="17">
        <f t="shared" si="12"/>
        <v>0</v>
      </c>
      <c r="V62" s="58">
        <f t="shared" si="13"/>
        <v>0.34058360450489289</v>
      </c>
      <c r="W62" s="17">
        <f t="shared" si="2"/>
        <v>0.30170714812267518</v>
      </c>
      <c r="X62" s="17">
        <f t="shared" si="3"/>
        <v>0</v>
      </c>
      <c r="Y62" s="17">
        <f t="shared" si="14"/>
        <v>0.30170714812267518</v>
      </c>
      <c r="Z62" s="17">
        <f t="shared" si="15"/>
        <v>0.29316057096623693</v>
      </c>
    </row>
    <row r="63" spans="1:26" x14ac:dyDescent="0.25">
      <c r="J63" s="79">
        <v>520</v>
      </c>
      <c r="K63" s="79">
        <f t="shared" si="4"/>
        <v>5.9360730593607303E-2</v>
      </c>
      <c r="L63" s="79">
        <f t="shared" si="5"/>
        <v>0.39844229644647433</v>
      </c>
      <c r="M63" s="81">
        <f t="shared" si="6"/>
        <v>46.210300500268602</v>
      </c>
      <c r="N63" s="82">
        <f t="shared" si="7"/>
        <v>0.29316057096623693</v>
      </c>
      <c r="O63" s="83">
        <f t="shared" si="8"/>
        <v>0.29316057096623693</v>
      </c>
      <c r="P63" s="79">
        <f t="shared" si="0"/>
        <v>0.30923009274100099</v>
      </c>
      <c r="Q63" s="17">
        <f t="shared" si="1"/>
        <v>0</v>
      </c>
      <c r="R63" s="58">
        <f t="shared" si="9"/>
        <v>0.29316057096623693</v>
      </c>
      <c r="S63" s="17">
        <f t="shared" si="10"/>
        <v>0.34058360450489289</v>
      </c>
      <c r="T63" s="17">
        <f t="shared" si="11"/>
        <v>0.34058360450489289</v>
      </c>
      <c r="U63" s="17">
        <f t="shared" si="12"/>
        <v>0</v>
      </c>
      <c r="V63" s="58">
        <f t="shared" si="13"/>
        <v>0.34058360450489289</v>
      </c>
      <c r="W63" s="17">
        <f t="shared" si="2"/>
        <v>0.29937878740896162</v>
      </c>
      <c r="X63" s="17">
        <f t="shared" si="3"/>
        <v>0</v>
      </c>
      <c r="Y63" s="17">
        <f t="shared" si="14"/>
        <v>0.29937878740896162</v>
      </c>
      <c r="Z63" s="17">
        <f t="shared" si="15"/>
        <v>0.29316057096623693</v>
      </c>
    </row>
    <row r="64" spans="1:26" x14ac:dyDescent="0.25">
      <c r="J64" s="79">
        <v>530</v>
      </c>
      <c r="K64" s="79">
        <f t="shared" si="4"/>
        <v>6.0502283105022828E-2</v>
      </c>
      <c r="L64" s="79">
        <f t="shared" si="5"/>
        <v>0.39647475634326268</v>
      </c>
      <c r="M64" s="81">
        <f t="shared" si="6"/>
        <v>45.982110320092907</v>
      </c>
      <c r="N64" s="82">
        <f t="shared" si="7"/>
        <v>0.29316057096623693</v>
      </c>
      <c r="O64" s="83">
        <f t="shared" si="8"/>
        <v>0.29316057096623693</v>
      </c>
      <c r="P64" s="79">
        <f t="shared" si="0"/>
        <v>0.30697076252779731</v>
      </c>
      <c r="Q64" s="17">
        <f t="shared" si="1"/>
        <v>0</v>
      </c>
      <c r="R64" s="58">
        <f t="shared" si="9"/>
        <v>0.29316057096623693</v>
      </c>
      <c r="S64" s="17">
        <f t="shared" si="10"/>
        <v>0.34058360450489289</v>
      </c>
      <c r="T64" s="17">
        <f t="shared" si="11"/>
        <v>0.34058360450489289</v>
      </c>
      <c r="U64" s="17">
        <f t="shared" si="12"/>
        <v>0</v>
      </c>
      <c r="V64" s="58">
        <f t="shared" si="13"/>
        <v>0.34058360450489289</v>
      </c>
      <c r="W64" s="17">
        <f t="shared" si="2"/>
        <v>0.29708723611672394</v>
      </c>
      <c r="X64" s="17">
        <f t="shared" si="3"/>
        <v>0</v>
      </c>
      <c r="Y64" s="17">
        <f t="shared" si="14"/>
        <v>0.29708723611672394</v>
      </c>
      <c r="Z64" s="17">
        <f t="shared" si="15"/>
        <v>0.29316057096623693</v>
      </c>
    </row>
    <row r="65" spans="1:26" x14ac:dyDescent="0.25">
      <c r="J65" s="79">
        <v>540</v>
      </c>
      <c r="K65" s="79">
        <f t="shared" si="4"/>
        <v>6.1643835616438353E-2</v>
      </c>
      <c r="L65" s="79">
        <f t="shared" si="5"/>
        <v>0.39453773897948641</v>
      </c>
      <c r="M65" s="81">
        <f t="shared" si="6"/>
        <v>45.757460087794172</v>
      </c>
      <c r="N65" s="82">
        <f t="shared" si="7"/>
        <v>0.29316057096623693</v>
      </c>
      <c r="O65" s="83">
        <f t="shared" si="8"/>
        <v>0.29316057096623693</v>
      </c>
      <c r="P65" s="79">
        <f t="shared" si="0"/>
        <v>0.30474648163698537</v>
      </c>
      <c r="Q65" s="17">
        <f t="shared" si="1"/>
        <v>0</v>
      </c>
      <c r="R65" s="58">
        <f t="shared" si="9"/>
        <v>0.29316057096623693</v>
      </c>
      <c r="S65" s="17">
        <f t="shared" si="10"/>
        <v>0.34058360450489289</v>
      </c>
      <c r="T65" s="17">
        <f t="shared" si="11"/>
        <v>0.34058360450489289</v>
      </c>
      <c r="U65" s="17">
        <f t="shared" si="12"/>
        <v>0</v>
      </c>
      <c r="V65" s="58">
        <f t="shared" si="13"/>
        <v>0.34058360450489289</v>
      </c>
      <c r="W65" s="17">
        <f t="shared" si="2"/>
        <v>0.294831233997223</v>
      </c>
      <c r="X65" s="17">
        <f t="shared" si="3"/>
        <v>0</v>
      </c>
      <c r="Y65" s="17">
        <f t="shared" si="14"/>
        <v>0.294831233997223</v>
      </c>
      <c r="Z65" s="17">
        <f t="shared" si="15"/>
        <v>0.29316057096623693</v>
      </c>
    </row>
    <row r="66" spans="1:26" x14ac:dyDescent="0.25">
      <c r="A66" s="17" t="s">
        <v>155</v>
      </c>
      <c r="J66" s="79">
        <v>550</v>
      </c>
      <c r="K66" s="79">
        <f t="shared" si="4"/>
        <v>6.2785388127853878E-2</v>
      </c>
      <c r="L66" s="79">
        <f t="shared" si="5"/>
        <v>0.39263021855274693</v>
      </c>
      <c r="M66" s="81">
        <f t="shared" si="6"/>
        <v>45.536230833480126</v>
      </c>
      <c r="N66" s="82">
        <f t="shared" si="7"/>
        <v>0.29316057096623693</v>
      </c>
      <c r="O66" s="83">
        <f t="shared" si="8"/>
        <v>0.29316057096623693</v>
      </c>
      <c r="P66" s="79">
        <f t="shared" si="0"/>
        <v>0.30255607213763103</v>
      </c>
      <c r="Q66" s="17">
        <f t="shared" si="1"/>
        <v>0</v>
      </c>
      <c r="R66" s="58">
        <f t="shared" si="9"/>
        <v>0.29316057096623693</v>
      </c>
      <c r="S66" s="17">
        <f t="shared" si="10"/>
        <v>0.34058360450489289</v>
      </c>
      <c r="T66" s="17">
        <f t="shared" si="11"/>
        <v>0.34058360450489289</v>
      </c>
      <c r="U66" s="17">
        <f t="shared" si="12"/>
        <v>0</v>
      </c>
      <c r="V66" s="58">
        <f t="shared" si="13"/>
        <v>0.34058360450489289</v>
      </c>
      <c r="W66" s="17">
        <f t="shared" si="2"/>
        <v>0.29260958632064982</v>
      </c>
      <c r="X66" s="17">
        <f t="shared" si="3"/>
        <v>0</v>
      </c>
      <c r="Y66" s="17">
        <f t="shared" si="14"/>
        <v>0.29260958632064982</v>
      </c>
      <c r="Z66" s="17">
        <f t="shared" si="15"/>
        <v>0.29260958632064982</v>
      </c>
    </row>
    <row r="67" spans="1:26" x14ac:dyDescent="0.25">
      <c r="J67" s="79">
        <v>560</v>
      </c>
      <c r="K67" s="79">
        <f t="shared" si="4"/>
        <v>6.3926940639269403E-2</v>
      </c>
      <c r="L67" s="79">
        <f t="shared" si="5"/>
        <v>0.39075122162833265</v>
      </c>
      <c r="M67" s="81">
        <f t="shared" si="6"/>
        <v>45.318309660726499</v>
      </c>
      <c r="N67" s="82">
        <f t="shared" si="7"/>
        <v>0.29316057096623693</v>
      </c>
      <c r="O67" s="83">
        <f t="shared" si="8"/>
        <v>0.29316057096623693</v>
      </c>
      <c r="P67" s="79">
        <f t="shared" si="0"/>
        <v>0.3003984162327189</v>
      </c>
      <c r="Q67" s="17">
        <f t="shared" si="1"/>
        <v>0</v>
      </c>
      <c r="R67" s="58">
        <f t="shared" si="9"/>
        <v>0.29316057096623693</v>
      </c>
      <c r="S67" s="17">
        <f t="shared" si="10"/>
        <v>0.34058360450489289</v>
      </c>
      <c r="T67" s="17">
        <f t="shared" si="11"/>
        <v>0.34058360450489289</v>
      </c>
      <c r="U67" s="17">
        <f t="shared" si="12"/>
        <v>0</v>
      </c>
      <c r="V67" s="58">
        <f t="shared" si="13"/>
        <v>0.34058360450489289</v>
      </c>
      <c r="W67" s="17">
        <f t="shared" si="2"/>
        <v>0.29042115934870461</v>
      </c>
      <c r="X67" s="17">
        <f t="shared" si="3"/>
        <v>0</v>
      </c>
      <c r="Y67" s="17">
        <f t="shared" si="14"/>
        <v>0.29042115934870461</v>
      </c>
      <c r="Z67" s="17">
        <f t="shared" si="15"/>
        <v>0.29042115934870461</v>
      </c>
    </row>
    <row r="68" spans="1:26" x14ac:dyDescent="0.25">
      <c r="A68" s="10" t="s">
        <v>156</v>
      </c>
      <c r="J68" s="79">
        <v>570</v>
      </c>
      <c r="K68" s="79">
        <f t="shared" si="4"/>
        <v>6.5068493150684928E-2</v>
      </c>
      <c r="L68" s="79">
        <f t="shared" si="5"/>
        <v>0.38889982358472486</v>
      </c>
      <c r="M68" s="81">
        <f t="shared" si="6"/>
        <v>45.1035893343361</v>
      </c>
      <c r="N68" s="82">
        <f t="shared" si="7"/>
        <v>0.29316057096623693</v>
      </c>
      <c r="O68" s="83">
        <f t="shared" si="8"/>
        <v>0.29316057096623693</v>
      </c>
      <c r="P68" s="79">
        <f t="shared" si="0"/>
        <v>0.29827245217752063</v>
      </c>
      <c r="Q68" s="17">
        <f t="shared" si="1"/>
        <v>0</v>
      </c>
      <c r="R68" s="58">
        <f t="shared" si="9"/>
        <v>0.29316057096623693</v>
      </c>
      <c r="S68" s="17">
        <f t="shared" si="10"/>
        <v>0.34058360450489289</v>
      </c>
      <c r="T68" s="17">
        <f t="shared" si="11"/>
        <v>0.34058360450489289</v>
      </c>
      <c r="U68" s="17">
        <f t="shared" si="12"/>
        <v>0</v>
      </c>
      <c r="V68" s="58">
        <f t="shared" si="13"/>
        <v>0.34058360450489289</v>
      </c>
      <c r="W68" s="17">
        <f t="shared" si="2"/>
        <v>0.28826487619475494</v>
      </c>
      <c r="X68" s="17">
        <f t="shared" si="3"/>
        <v>0</v>
      </c>
      <c r="Y68" s="17">
        <f t="shared" si="14"/>
        <v>0.28826487619475494</v>
      </c>
      <c r="Z68" s="17">
        <f t="shared" si="15"/>
        <v>0.28826487619475494</v>
      </c>
    </row>
    <row r="69" spans="1:26" x14ac:dyDescent="0.25">
      <c r="J69" s="79">
        <v>580</v>
      </c>
      <c r="K69" s="79">
        <f t="shared" si="4"/>
        <v>6.6210045662100453E-2</v>
      </c>
      <c r="L69" s="79">
        <f t="shared" si="5"/>
        <v>0.38707514535809406</v>
      </c>
      <c r="M69" s="81">
        <f t="shared" si="6"/>
        <v>44.89196790277397</v>
      </c>
      <c r="N69" s="82">
        <f t="shared" si="7"/>
        <v>0.29316057096623693</v>
      </c>
      <c r="O69" s="83">
        <f t="shared" si="8"/>
        <v>0.29316057096623693</v>
      </c>
      <c r="P69" s="79">
        <f t="shared" si="0"/>
        <v>0.29617717054129244</v>
      </c>
      <c r="Q69" s="17">
        <f t="shared" si="1"/>
        <v>0</v>
      </c>
      <c r="R69" s="58">
        <f t="shared" si="9"/>
        <v>0.29316057096623693</v>
      </c>
      <c r="S69" s="17">
        <f t="shared" si="10"/>
        <v>0.34058360450489289</v>
      </c>
      <c r="T69" s="17">
        <f t="shared" si="11"/>
        <v>0.34058360450489289</v>
      </c>
      <c r="U69" s="17">
        <f t="shared" si="12"/>
        <v>0</v>
      </c>
      <c r="V69" s="58">
        <f t="shared" si="13"/>
        <v>0.34058360450489289</v>
      </c>
      <c r="W69" s="17">
        <f t="shared" si="2"/>
        <v>0.28613971303222074</v>
      </c>
      <c r="X69" s="17">
        <f t="shared" si="3"/>
        <v>0</v>
      </c>
      <c r="Y69" s="17">
        <f t="shared" si="14"/>
        <v>0.28613971303222074</v>
      </c>
      <c r="Z69" s="17">
        <f t="shared" si="15"/>
        <v>0.28613971303222074</v>
      </c>
    </row>
    <row r="70" spans="1:26" x14ac:dyDescent="0.25">
      <c r="A70" s="681" t="s">
        <v>157</v>
      </c>
      <c r="B70" s="681"/>
      <c r="C70" s="681"/>
      <c r="D70" s="681"/>
      <c r="E70" s="681"/>
      <c r="F70" s="681"/>
      <c r="J70" s="79">
        <v>590</v>
      </c>
      <c r="K70" s="79">
        <f t="shared" si="4"/>
        <v>6.7351598173515978E-2</v>
      </c>
      <c r="L70" s="79">
        <f t="shared" si="5"/>
        <v>0.38527635045594477</v>
      </c>
      <c r="M70" s="81">
        <f t="shared" si="6"/>
        <v>44.683348351817642</v>
      </c>
      <c r="N70" s="82">
        <f t="shared" si="7"/>
        <v>0.29316057096623693</v>
      </c>
      <c r="O70" s="83">
        <f t="shared" si="8"/>
        <v>0.29316057096623693</v>
      </c>
      <c r="P70" s="79">
        <f t="shared" si="0"/>
        <v>0.29411161077803849</v>
      </c>
      <c r="Q70" s="17">
        <f t="shared" si="1"/>
        <v>0</v>
      </c>
      <c r="R70" s="58">
        <f t="shared" si="9"/>
        <v>0.29316057096623693</v>
      </c>
      <c r="S70" s="17">
        <f t="shared" si="10"/>
        <v>0.34058360450489289</v>
      </c>
      <c r="T70" s="17">
        <f t="shared" si="11"/>
        <v>0.34058360450489289</v>
      </c>
      <c r="U70" s="17">
        <f t="shared" si="12"/>
        <v>0</v>
      </c>
      <c r="V70" s="58">
        <f t="shared" si="13"/>
        <v>0.34058360450489289</v>
      </c>
      <c r="W70" s="17">
        <f t="shared" si="2"/>
        <v>0.2840446956164322</v>
      </c>
      <c r="X70" s="17">
        <f t="shared" si="3"/>
        <v>0</v>
      </c>
      <c r="Y70" s="17">
        <f t="shared" si="14"/>
        <v>0.2840446956164322</v>
      </c>
      <c r="Z70" s="17">
        <f t="shared" si="15"/>
        <v>0.2840446956164322</v>
      </c>
    </row>
    <row r="71" spans="1:26" x14ac:dyDescent="0.25">
      <c r="A71" s="681"/>
      <c r="B71" s="681"/>
      <c r="C71" s="681"/>
      <c r="D71" s="681"/>
      <c r="E71" s="681"/>
      <c r="F71" s="681"/>
      <c r="J71" s="79">
        <v>600</v>
      </c>
      <c r="K71" s="79">
        <f t="shared" si="4"/>
        <v>6.8493150684931503E-2</v>
      </c>
      <c r="L71" s="79">
        <f t="shared" si="5"/>
        <v>0.38350264221350072</v>
      </c>
      <c r="M71" s="81">
        <f t="shared" si="6"/>
        <v>44.477638286359891</v>
      </c>
      <c r="N71" s="82">
        <f t="shared" si="7"/>
        <v>0.29316057096623693</v>
      </c>
      <c r="O71" s="83">
        <f t="shared" si="8"/>
        <v>0.29316057096623693</v>
      </c>
      <c r="P71" s="79">
        <f t="shared" si="0"/>
        <v>0.29207485807601163</v>
      </c>
      <c r="Q71" s="17">
        <f t="shared" si="1"/>
        <v>0</v>
      </c>
      <c r="R71" s="58">
        <f t="shared" si="9"/>
        <v>0.29207485807601163</v>
      </c>
      <c r="S71" s="17">
        <f t="shared" si="10"/>
        <v>0.34058360450489289</v>
      </c>
      <c r="T71" s="17">
        <f t="shared" si="11"/>
        <v>0.34058360450489289</v>
      </c>
      <c r="U71" s="17">
        <f t="shared" si="12"/>
        <v>0</v>
      </c>
      <c r="V71" s="58">
        <f t="shared" si="13"/>
        <v>0.34058360450489289</v>
      </c>
      <c r="W71" s="17">
        <f t="shared" si="2"/>
        <v>0.28197889608919968</v>
      </c>
      <c r="X71" s="17">
        <f t="shared" si="3"/>
        <v>0</v>
      </c>
      <c r="Y71" s="17">
        <f t="shared" si="14"/>
        <v>0.28197889608919968</v>
      </c>
      <c r="Z71" s="17">
        <f t="shared" si="15"/>
        <v>0.28197889608919968</v>
      </c>
    </row>
    <row r="72" spans="1:26" ht="15" customHeight="1" x14ac:dyDescent="0.25">
      <c r="A72" s="681"/>
      <c r="B72" s="681"/>
      <c r="C72" s="681"/>
      <c r="D72" s="681"/>
      <c r="E72" s="681"/>
      <c r="F72" s="681"/>
      <c r="J72" s="79">
        <v>610</v>
      </c>
      <c r="K72" s="79">
        <f t="shared" si="4"/>
        <v>6.9634703196347028E-2</v>
      </c>
      <c r="L72" s="79">
        <f t="shared" si="5"/>
        <v>0.3817532612694079</v>
      </c>
      <c r="M72" s="81">
        <f t="shared" si="6"/>
        <v>44.274749637647282</v>
      </c>
      <c r="N72" s="82">
        <f t="shared" si="7"/>
        <v>0.29316057096623693</v>
      </c>
      <c r="O72" s="83">
        <f t="shared" si="8"/>
        <v>0.29316057096623693</v>
      </c>
      <c r="P72" s="79">
        <f t="shared" si="0"/>
        <v>0.29006604045905959</v>
      </c>
      <c r="Q72" s="17">
        <f t="shared" si="1"/>
        <v>0</v>
      </c>
      <c r="R72" s="58">
        <f t="shared" si="9"/>
        <v>0.29006604045905959</v>
      </c>
      <c r="S72" s="17">
        <f t="shared" si="10"/>
        <v>0.34058360450489289</v>
      </c>
      <c r="T72" s="17">
        <f t="shared" si="11"/>
        <v>0.34058360450489289</v>
      </c>
      <c r="U72" s="17">
        <f t="shared" si="12"/>
        <v>0</v>
      </c>
      <c r="V72" s="58">
        <f t="shared" si="13"/>
        <v>0.34058360450489289</v>
      </c>
      <c r="W72" s="17">
        <f t="shared" si="2"/>
        <v>0.27994143003882133</v>
      </c>
      <c r="X72" s="17">
        <f t="shared" si="3"/>
        <v>0</v>
      </c>
      <c r="Y72" s="17">
        <f t="shared" si="14"/>
        <v>0.27994143003882133</v>
      </c>
      <c r="Z72" s="17">
        <f t="shared" si="15"/>
        <v>0.27994143003882133</v>
      </c>
    </row>
    <row r="73" spans="1:26" x14ac:dyDescent="0.25">
      <c r="A73" s="681" t="s">
        <v>158</v>
      </c>
      <c r="B73" s="681"/>
      <c r="C73" s="681"/>
      <c r="D73" s="681"/>
      <c r="E73" s="681"/>
      <c r="F73" s="681"/>
      <c r="J73" s="79">
        <v>620</v>
      </c>
      <c r="K73" s="79">
        <f t="shared" si="4"/>
        <v>7.0776255707762553E-2</v>
      </c>
      <c r="L73" s="79">
        <f t="shared" si="5"/>
        <v>0.38002748323993618</v>
      </c>
      <c r="M73" s="81">
        <f t="shared" si="6"/>
        <v>44.074598393540185</v>
      </c>
      <c r="N73" s="82">
        <f t="shared" si="7"/>
        <v>0.29316057096623693</v>
      </c>
      <c r="O73" s="83">
        <f t="shared" si="8"/>
        <v>0.29316057096623693</v>
      </c>
      <c r="P73" s="79">
        <f t="shared" si="0"/>
        <v>0.28808432611590384</v>
      </c>
      <c r="Q73" s="17">
        <f t="shared" si="1"/>
        <v>0</v>
      </c>
      <c r="R73" s="58">
        <f t="shared" si="9"/>
        <v>0.28808432611590384</v>
      </c>
      <c r="S73" s="17">
        <f t="shared" si="10"/>
        <v>0.34058360450489289</v>
      </c>
      <c r="T73" s="17">
        <f t="shared" si="11"/>
        <v>0.34058360450489289</v>
      </c>
      <c r="U73" s="17">
        <f t="shared" si="12"/>
        <v>0</v>
      </c>
      <c r="V73" s="58">
        <f t="shared" si="13"/>
        <v>0.34058360450489289</v>
      </c>
      <c r="W73" s="17">
        <f t="shared" si="2"/>
        <v>0.27793145379127437</v>
      </c>
      <c r="X73" s="17">
        <f t="shared" si="3"/>
        <v>0</v>
      </c>
      <c r="Y73" s="17">
        <f t="shared" si="14"/>
        <v>0.27793145379127437</v>
      </c>
      <c r="Z73" s="17">
        <f t="shared" si="15"/>
        <v>0.27793145379127437</v>
      </c>
    </row>
    <row r="74" spans="1:26" x14ac:dyDescent="0.25">
      <c r="A74" s="681"/>
      <c r="B74" s="681"/>
      <c r="C74" s="681"/>
      <c r="D74" s="681"/>
      <c r="E74" s="681"/>
      <c r="F74" s="681"/>
      <c r="J74" s="79">
        <v>630</v>
      </c>
      <c r="K74" s="79">
        <f t="shared" si="4"/>
        <v>7.1917808219178078E-2</v>
      </c>
      <c r="L74" s="79">
        <f t="shared" si="5"/>
        <v>0.37832461657313909</v>
      </c>
      <c r="M74" s="81">
        <f t="shared" si="6"/>
        <v>43.877104349643787</v>
      </c>
      <c r="N74" s="82">
        <f t="shared" si="7"/>
        <v>0.29316057096623693</v>
      </c>
      <c r="O74" s="83">
        <f t="shared" si="8"/>
        <v>0.29316057096623693</v>
      </c>
      <c r="P74" s="79">
        <f t="shared" si="0"/>
        <v>0.28612892093606945</v>
      </c>
      <c r="Q74" s="17">
        <f t="shared" si="1"/>
        <v>0</v>
      </c>
      <c r="R74" s="58">
        <f t="shared" si="9"/>
        <v>0.28612892093606945</v>
      </c>
      <c r="S74" s="17">
        <f t="shared" si="10"/>
        <v>0.34058360450489289</v>
      </c>
      <c r="T74" s="17">
        <f t="shared" si="11"/>
        <v>0.34058360450489289</v>
      </c>
      <c r="U74" s="17">
        <f t="shared" si="12"/>
        <v>0</v>
      </c>
      <c r="V74" s="58">
        <f t="shared" si="13"/>
        <v>0.34058360450489289</v>
      </c>
      <c r="W74" s="17">
        <f t="shared" si="2"/>
        <v>0.27594816191100335</v>
      </c>
      <c r="X74" s="17">
        <f t="shared" si="3"/>
        <v>0</v>
      </c>
      <c r="Y74" s="17">
        <f t="shared" si="14"/>
        <v>0.27594816191100335</v>
      </c>
      <c r="Z74" s="17">
        <f t="shared" si="15"/>
        <v>0.27594816191100335</v>
      </c>
    </row>
    <row r="75" spans="1:26" x14ac:dyDescent="0.25">
      <c r="A75" s="681" t="s">
        <v>159</v>
      </c>
      <c r="B75" s="681"/>
      <c r="C75" s="681"/>
      <c r="D75" s="681"/>
      <c r="E75" s="681"/>
      <c r="F75" s="681"/>
      <c r="J75" s="79">
        <v>640</v>
      </c>
      <c r="K75" s="79">
        <f t="shared" si="4"/>
        <v>7.3059360730593603E-2</v>
      </c>
      <c r="L75" s="79">
        <f t="shared" si="5"/>
        <v>0.37664400056642977</v>
      </c>
      <c r="M75" s="81">
        <f t="shared" si="6"/>
        <v>43.682190879391683</v>
      </c>
      <c r="N75" s="82">
        <f t="shared" si="7"/>
        <v>0.29316057096623693</v>
      </c>
      <c r="O75" s="83">
        <f t="shared" si="8"/>
        <v>0.29316057096623693</v>
      </c>
      <c r="P75" s="79">
        <f t="shared" ref="P75:P138" si="16">IF(K75&lt;=$B$116,1-$E$24*(K75/$B$116)^$E$25,0)</f>
        <v>0.28419906623346181</v>
      </c>
      <c r="Q75" s="17">
        <f t="shared" ref="Q75:Q138" si="17">IF(K75&gt;$B$116,1-$E$24*((K75-$B$116)/(1-$B$116))^$E$25,0)</f>
        <v>0</v>
      </c>
      <c r="R75" s="58">
        <f t="shared" si="9"/>
        <v>0.28419906623346181</v>
      </c>
      <c r="S75" s="17">
        <f t="shared" si="10"/>
        <v>0.34058360450489289</v>
      </c>
      <c r="T75" s="17">
        <f t="shared" si="11"/>
        <v>0.34058360450489289</v>
      </c>
      <c r="U75" s="17">
        <f t="shared" si="12"/>
        <v>0</v>
      </c>
      <c r="V75" s="58">
        <f t="shared" si="13"/>
        <v>0.34058360450489289</v>
      </c>
      <c r="W75" s="17">
        <f t="shared" ref="W75:W138" si="18">IF(K75&lt;=$B$272,1-$E$24*(K75/$B$272)^$E$25,0)</f>
        <v>0.27399078489203232</v>
      </c>
      <c r="X75" s="17">
        <f t="shared" ref="X75:X138" si="19">IF(K75&gt;$B$272,1-$E$24*((K75-$B$272)/(1-$B$272))^$E$25,0)</f>
        <v>0</v>
      </c>
      <c r="Y75" s="17">
        <f t="shared" si="14"/>
        <v>0.27399078489203232</v>
      </c>
      <c r="Z75" s="17">
        <f t="shared" si="15"/>
        <v>0.27399078489203232</v>
      </c>
    </row>
    <row r="76" spans="1:26" x14ac:dyDescent="0.25">
      <c r="A76" s="681"/>
      <c r="B76" s="681"/>
      <c r="C76" s="681"/>
      <c r="D76" s="681"/>
      <c r="E76" s="681"/>
      <c r="F76" s="681"/>
      <c r="J76" s="79">
        <v>650</v>
      </c>
      <c r="K76" s="79">
        <f t="shared" ref="K76:K139" si="20">J76/8760</f>
        <v>7.4200913242009128E-2</v>
      </c>
      <c r="L76" s="79">
        <f t="shared" ref="L76:L139" si="21">1-$E$24*K76^$E$25</f>
        <v>0.37498500353278219</v>
      </c>
      <c r="M76" s="81">
        <f t="shared" ref="M76:M139" si="22">L76*$B$28</f>
        <v>43.489784721366718</v>
      </c>
      <c r="N76" s="82">
        <f t="shared" ref="N76:N139" si="23">IF(K76&lt;=$B$116,$B$110,0)</f>
        <v>0.29316057096623693</v>
      </c>
      <c r="O76" s="83">
        <f t="shared" ref="O76:O139" si="24">IF(L76&gt;N76,N76,IF(K76&gt;$B$116,0,L76))</f>
        <v>0.29316057096623693</v>
      </c>
      <c r="P76" s="79">
        <f t="shared" si="16"/>
        <v>0.28229403664061314</v>
      </c>
      <c r="Q76" s="17">
        <f t="shared" si="17"/>
        <v>0</v>
      </c>
      <c r="R76" s="58">
        <f t="shared" ref="R76:R139" si="25">IF(P76&gt;N76,N76,P76)</f>
        <v>0.28229403664061314</v>
      </c>
      <c r="S76" s="17">
        <f t="shared" ref="S76:S139" si="26">IF(K76&lt;=$B$272,$F$272,N76)</f>
        <v>0.34058360450489289</v>
      </c>
      <c r="T76" s="17">
        <f t="shared" ref="T76:T139" si="27">IF(S76&lt;L76,S76,L76)</f>
        <v>0.34058360450489289</v>
      </c>
      <c r="U76" s="17">
        <f t="shared" ref="U76:U139" si="28">IF(K76&lt;0.04,S76,0)</f>
        <v>0</v>
      </c>
      <c r="V76" s="58">
        <f t="shared" ref="V76:V139" si="29">IF(K76&lt;0.23,T76,0)</f>
        <v>0.34058360450489289</v>
      </c>
      <c r="W76" s="17">
        <f t="shared" si="18"/>
        <v>0.27205858702218066</v>
      </c>
      <c r="X76" s="17">
        <f t="shared" si="19"/>
        <v>0</v>
      </c>
      <c r="Y76" s="17">
        <f t="shared" ref="Y76:Y139" si="30">IF(W76&gt;$F$272,$F$272,W76)</f>
        <v>0.27205858702218066</v>
      </c>
      <c r="Z76" s="17">
        <f t="shared" ref="Z76:Z139" si="31">IF(W76&gt;$B$110,$B$110,W76)</f>
        <v>0.27205858702218066</v>
      </c>
    </row>
    <row r="77" spans="1:26" x14ac:dyDescent="0.25">
      <c r="A77" s="43"/>
      <c r="B77" s="43"/>
      <c r="C77" s="43"/>
      <c r="D77" s="43"/>
      <c r="E77" s="43"/>
      <c r="F77" s="43"/>
      <c r="J77" s="79">
        <v>660</v>
      </c>
      <c r="K77" s="79">
        <f t="shared" si="20"/>
        <v>7.5342465753424653E-2</v>
      </c>
      <c r="L77" s="79">
        <f t="shared" si="21"/>
        <v>0.37334702110231455</v>
      </c>
      <c r="M77" s="81">
        <f t="shared" si="22"/>
        <v>43.299815782323023</v>
      </c>
      <c r="N77" s="82">
        <f t="shared" si="23"/>
        <v>0.29316057096623693</v>
      </c>
      <c r="O77" s="83">
        <f t="shared" si="24"/>
        <v>0.29316057096623693</v>
      </c>
      <c r="P77" s="79">
        <f t="shared" si="16"/>
        <v>0.28041313815838564</v>
      </c>
      <c r="Q77" s="17">
        <f t="shared" si="17"/>
        <v>0</v>
      </c>
      <c r="R77" s="58">
        <f t="shared" si="25"/>
        <v>0.28041313815838564</v>
      </c>
      <c r="S77" s="17">
        <f t="shared" si="26"/>
        <v>0.34058360450489289</v>
      </c>
      <c r="T77" s="17">
        <f t="shared" si="27"/>
        <v>0.34058360450489289</v>
      </c>
      <c r="U77" s="17">
        <f t="shared" si="28"/>
        <v>0</v>
      </c>
      <c r="V77" s="58">
        <f t="shared" si="29"/>
        <v>0.34058360450489289</v>
      </c>
      <c r="W77" s="17">
        <f t="shared" si="18"/>
        <v>0.27015086440495206</v>
      </c>
      <c r="X77" s="17">
        <f t="shared" si="19"/>
        <v>0</v>
      </c>
      <c r="Y77" s="17">
        <f t="shared" si="30"/>
        <v>0.27015086440495206</v>
      </c>
      <c r="Z77" s="17">
        <f t="shared" si="31"/>
        <v>0.27015086440495206</v>
      </c>
    </row>
    <row r="78" spans="1:26" x14ac:dyDescent="0.25">
      <c r="A78" s="681" t="s">
        <v>160</v>
      </c>
      <c r="B78" s="681"/>
      <c r="C78" s="681"/>
      <c r="D78" s="681"/>
      <c r="E78" s="681"/>
      <c r="F78" s="681"/>
      <c r="J78" s="79">
        <v>670</v>
      </c>
      <c r="K78" s="79">
        <f t="shared" si="20"/>
        <v>7.6484018264840178E-2</v>
      </c>
      <c r="L78" s="79">
        <f t="shared" si="21"/>
        <v>0.37172947464736872</v>
      </c>
      <c r="M78" s="81">
        <f t="shared" si="22"/>
        <v>43.112216954530822</v>
      </c>
      <c r="N78" s="82">
        <f t="shared" si="23"/>
        <v>0.29316057096623693</v>
      </c>
      <c r="O78" s="83">
        <f t="shared" si="24"/>
        <v>0.29316057096623693</v>
      </c>
      <c r="P78" s="79">
        <f t="shared" si="16"/>
        <v>0.27855570634748916</v>
      </c>
      <c r="Q78" s="17">
        <f t="shared" si="17"/>
        <v>0</v>
      </c>
      <c r="R78" s="58">
        <f t="shared" si="25"/>
        <v>0.27855570634748916</v>
      </c>
      <c r="S78" s="17">
        <f t="shared" si="26"/>
        <v>0.34058360450489289</v>
      </c>
      <c r="T78" s="17">
        <f t="shared" si="27"/>
        <v>0.34058360450489289</v>
      </c>
      <c r="U78" s="17">
        <f t="shared" si="28"/>
        <v>0</v>
      </c>
      <c r="V78" s="58">
        <f t="shared" si="29"/>
        <v>0.34058360450489289</v>
      </c>
      <c r="W78" s="17">
        <f t="shared" si="18"/>
        <v>0.26826694312526111</v>
      </c>
      <c r="X78" s="17">
        <f t="shared" si="19"/>
        <v>0</v>
      </c>
      <c r="Y78" s="17">
        <f t="shared" si="30"/>
        <v>0.26826694312526111</v>
      </c>
      <c r="Z78" s="17">
        <f t="shared" si="31"/>
        <v>0.26826694312526111</v>
      </c>
    </row>
    <row r="79" spans="1:26" x14ac:dyDescent="0.25">
      <c r="A79" s="681"/>
      <c r="B79" s="681"/>
      <c r="C79" s="681"/>
      <c r="D79" s="681"/>
      <c r="E79" s="681"/>
      <c r="F79" s="681"/>
      <c r="J79" s="79">
        <v>680</v>
      </c>
      <c r="K79" s="79">
        <f t="shared" si="20"/>
        <v>7.7625570776255703E-2</v>
      </c>
      <c r="L79" s="79">
        <f t="shared" si="21"/>
        <v>0.37013180982041038</v>
      </c>
      <c r="M79" s="81">
        <f t="shared" si="22"/>
        <v>42.92692394620591</v>
      </c>
      <c r="N79" s="82">
        <f t="shared" si="23"/>
        <v>0.29316057096623693</v>
      </c>
      <c r="O79" s="83">
        <f t="shared" si="24"/>
        <v>0.29316057096623693</v>
      </c>
      <c r="P79" s="79">
        <f t="shared" si="16"/>
        <v>0.27672110464954791</v>
      </c>
      <c r="Q79" s="17">
        <f t="shared" si="17"/>
        <v>0</v>
      </c>
      <c r="R79" s="58">
        <f t="shared" si="25"/>
        <v>0.27672110464954791</v>
      </c>
      <c r="S79" s="17">
        <f t="shared" si="26"/>
        <v>0.34058360450489289</v>
      </c>
      <c r="T79" s="17">
        <f t="shared" si="27"/>
        <v>0.34058360450489289</v>
      </c>
      <c r="U79" s="17">
        <f t="shared" si="28"/>
        <v>0</v>
      </c>
      <c r="V79" s="58">
        <f t="shared" si="29"/>
        <v>0.34058360450489289</v>
      </c>
      <c r="W79" s="17">
        <f t="shared" si="18"/>
        <v>0.26640617754655549</v>
      </c>
      <c r="X79" s="17">
        <f t="shared" si="19"/>
        <v>0</v>
      </c>
      <c r="Y79" s="17">
        <f t="shared" si="30"/>
        <v>0.26640617754655549</v>
      </c>
      <c r="Z79" s="17">
        <f t="shared" si="31"/>
        <v>0.26640617754655549</v>
      </c>
    </row>
    <row r="80" spans="1:26" x14ac:dyDescent="0.25">
      <c r="A80" s="681" t="s">
        <v>161</v>
      </c>
      <c r="B80" s="681"/>
      <c r="C80" s="681"/>
      <c r="D80" s="681"/>
      <c r="E80" s="681"/>
      <c r="F80" s="681"/>
      <c r="J80" s="79">
        <v>690</v>
      </c>
      <c r="K80" s="79">
        <f t="shared" si="20"/>
        <v>7.8767123287671229E-2</v>
      </c>
      <c r="L80" s="79">
        <f t="shared" si="21"/>
        <v>0.36855349519513381</v>
      </c>
      <c r="M80" s="81">
        <f t="shared" si="22"/>
        <v>42.743875123908509</v>
      </c>
      <c r="N80" s="82">
        <f t="shared" si="23"/>
        <v>0.29316057096623693</v>
      </c>
      <c r="O80" s="83">
        <f t="shared" si="24"/>
        <v>0.29316057096623693</v>
      </c>
      <c r="P80" s="79">
        <f t="shared" si="16"/>
        <v>0.274908722826678</v>
      </c>
      <c r="Q80" s="17">
        <f t="shared" si="17"/>
        <v>0</v>
      </c>
      <c r="R80" s="58">
        <f t="shared" si="25"/>
        <v>0.274908722826678</v>
      </c>
      <c r="S80" s="17">
        <f t="shared" si="26"/>
        <v>0.34058360450489289</v>
      </c>
      <c r="T80" s="17">
        <f t="shared" si="27"/>
        <v>0.34058360450489289</v>
      </c>
      <c r="U80" s="17">
        <f t="shared" si="28"/>
        <v>0</v>
      </c>
      <c r="V80" s="58">
        <f t="shared" si="29"/>
        <v>0.34058360450489289</v>
      </c>
      <c r="W80" s="17">
        <f t="shared" si="18"/>
        <v>0.26456794872814093</v>
      </c>
      <c r="X80" s="17">
        <f t="shared" si="19"/>
        <v>0</v>
      </c>
      <c r="Y80" s="17">
        <f t="shared" si="30"/>
        <v>0.26456794872814093</v>
      </c>
      <c r="Z80" s="17">
        <f t="shared" si="31"/>
        <v>0.26456794872814093</v>
      </c>
    </row>
    <row r="81" spans="1:26" x14ac:dyDescent="0.25">
      <c r="A81" s="681"/>
      <c r="B81" s="681"/>
      <c r="C81" s="681"/>
      <c r="D81" s="681"/>
      <c r="E81" s="681"/>
      <c r="F81" s="681"/>
      <c r="J81" s="79">
        <v>700</v>
      </c>
      <c r="K81" s="79">
        <f t="shared" si="20"/>
        <v>7.9908675799086754E-2</v>
      </c>
      <c r="L81" s="79">
        <f t="shared" si="21"/>
        <v>0.36699402100210599</v>
      </c>
      <c r="M81" s="81">
        <f t="shared" si="22"/>
        <v>42.563011365906576</v>
      </c>
      <c r="N81" s="82">
        <f t="shared" si="23"/>
        <v>0.29316057096623693</v>
      </c>
      <c r="O81" s="83">
        <f t="shared" si="24"/>
        <v>0.29316057096623693</v>
      </c>
      <c r="P81" s="79">
        <f t="shared" si="16"/>
        <v>0.27311797550962569</v>
      </c>
      <c r="Q81" s="17">
        <f t="shared" si="17"/>
        <v>0</v>
      </c>
      <c r="R81" s="58">
        <f t="shared" si="25"/>
        <v>0.27311797550962569</v>
      </c>
      <c r="S81" s="17">
        <f t="shared" si="26"/>
        <v>0.34058360450489289</v>
      </c>
      <c r="T81" s="17">
        <f t="shared" si="27"/>
        <v>0.34058360450489289</v>
      </c>
      <c r="U81" s="17">
        <f t="shared" si="28"/>
        <v>0</v>
      </c>
      <c r="V81" s="58">
        <f t="shared" si="29"/>
        <v>0.34058360450489289</v>
      </c>
      <c r="W81" s="17">
        <f t="shared" si="18"/>
        <v>0.26275166295261287</v>
      </c>
      <c r="X81" s="17">
        <f t="shared" si="19"/>
        <v>0</v>
      </c>
      <c r="Y81" s="17">
        <f t="shared" si="30"/>
        <v>0.26275166295261287</v>
      </c>
      <c r="Z81" s="17">
        <f t="shared" si="31"/>
        <v>0.26275166295261287</v>
      </c>
    </row>
    <row r="82" spans="1:26" x14ac:dyDescent="0.25">
      <c r="A82" s="43"/>
      <c r="B82" s="43"/>
      <c r="C82" s="43"/>
      <c r="D82" s="43"/>
      <c r="E82" s="43"/>
      <c r="F82" s="43"/>
      <c r="J82" s="79">
        <v>710</v>
      </c>
      <c r="K82" s="79">
        <f t="shared" si="20"/>
        <v>8.1050228310502279E-2</v>
      </c>
      <c r="L82" s="79">
        <f t="shared" si="21"/>
        <v>0.36545289795112157</v>
      </c>
      <c r="M82" s="81">
        <f t="shared" si="22"/>
        <v>42.384275925595588</v>
      </c>
      <c r="N82" s="82">
        <f t="shared" si="23"/>
        <v>0.29316057096623693</v>
      </c>
      <c r="O82" s="83">
        <f t="shared" si="24"/>
        <v>0.29316057096623693</v>
      </c>
      <c r="P82" s="79">
        <f t="shared" si="16"/>
        <v>0.27134830084547523</v>
      </c>
      <c r="Q82" s="17">
        <f t="shared" si="17"/>
        <v>0</v>
      </c>
      <c r="R82" s="58">
        <f t="shared" si="25"/>
        <v>0.27134830084547523</v>
      </c>
      <c r="S82" s="17">
        <f t="shared" si="26"/>
        <v>0.34058360450489289</v>
      </c>
      <c r="T82" s="17">
        <f t="shared" si="27"/>
        <v>0.34058360450489289</v>
      </c>
      <c r="U82" s="17">
        <f t="shared" si="28"/>
        <v>0</v>
      </c>
      <c r="V82" s="58">
        <f t="shared" si="29"/>
        <v>0.34058360450489289</v>
      </c>
      <c r="W82" s="17">
        <f t="shared" si="18"/>
        <v>0.26095675035427945</v>
      </c>
      <c r="X82" s="17">
        <f t="shared" si="19"/>
        <v>0</v>
      </c>
      <c r="Y82" s="17">
        <f t="shared" si="30"/>
        <v>0.26095675035427945</v>
      </c>
      <c r="Z82" s="17">
        <f t="shared" si="31"/>
        <v>0.26095675035427945</v>
      </c>
    </row>
    <row r="83" spans="1:26" x14ac:dyDescent="0.25">
      <c r="A83" s="681" t="s">
        <v>162</v>
      </c>
      <c r="B83" s="681"/>
      <c r="C83" s="681"/>
      <c r="D83" s="681"/>
      <c r="E83" s="681"/>
      <c r="F83" s="681"/>
      <c r="J83" s="79">
        <v>720</v>
      </c>
      <c r="K83" s="79">
        <f t="shared" si="20"/>
        <v>8.2191780821917804E-2</v>
      </c>
      <c r="L83" s="79">
        <f t="shared" si="21"/>
        <v>0.36392965613319239</v>
      </c>
      <c r="M83" s="81">
        <f t="shared" si="22"/>
        <v>42.207614304154156</v>
      </c>
      <c r="N83" s="82">
        <f t="shared" si="23"/>
        <v>0.29316057096623693</v>
      </c>
      <c r="O83" s="83">
        <f t="shared" si="24"/>
        <v>0.29316057096623693</v>
      </c>
      <c r="P83" s="79">
        <f t="shared" si="16"/>
        <v>0.26959915923680111</v>
      </c>
      <c r="Q83" s="17">
        <f t="shared" si="17"/>
        <v>0</v>
      </c>
      <c r="R83" s="58">
        <f t="shared" si="25"/>
        <v>0.26959915923680111</v>
      </c>
      <c r="S83" s="17">
        <f t="shared" si="26"/>
        <v>0.34058360450489289</v>
      </c>
      <c r="T83" s="17">
        <f t="shared" si="27"/>
        <v>0.34058360450489289</v>
      </c>
      <c r="U83" s="17">
        <f t="shared" si="28"/>
        <v>0</v>
      </c>
      <c r="V83" s="58">
        <f t="shared" si="29"/>
        <v>0.34058360450489289</v>
      </c>
      <c r="W83" s="17">
        <f t="shared" si="18"/>
        <v>0.25918266364033227</v>
      </c>
      <c r="X83" s="17">
        <f t="shared" si="19"/>
        <v>0</v>
      </c>
      <c r="Y83" s="17">
        <f t="shared" si="30"/>
        <v>0.25918266364033227</v>
      </c>
      <c r="Z83" s="17">
        <f t="shared" si="31"/>
        <v>0.25918266364033227</v>
      </c>
    </row>
    <row r="84" spans="1:26" x14ac:dyDescent="0.25">
      <c r="A84" s="681"/>
      <c r="B84" s="681"/>
      <c r="C84" s="681"/>
      <c r="D84" s="681"/>
      <c r="E84" s="681"/>
      <c r="F84" s="681"/>
      <c r="J84" s="79">
        <v>730</v>
      </c>
      <c r="K84" s="79">
        <f t="shared" si="20"/>
        <v>8.3333333333333329E-2</v>
      </c>
      <c r="L84" s="79">
        <f t="shared" si="21"/>
        <v>0.362423843995761</v>
      </c>
      <c r="M84" s="81">
        <f t="shared" si="22"/>
        <v>42.032974131691937</v>
      </c>
      <c r="N84" s="82">
        <f t="shared" si="23"/>
        <v>0.29316057096623693</v>
      </c>
      <c r="O84" s="83">
        <f t="shared" si="24"/>
        <v>0.29316057096623693</v>
      </c>
      <c r="P84" s="79">
        <f t="shared" si="16"/>
        <v>0.26787003216490346</v>
      </c>
      <c r="Q84" s="17">
        <f t="shared" si="17"/>
        <v>0</v>
      </c>
      <c r="R84" s="58">
        <f t="shared" si="25"/>
        <v>0.26787003216490346</v>
      </c>
      <c r="S84" s="17">
        <f t="shared" si="26"/>
        <v>0.34058360450489289</v>
      </c>
      <c r="T84" s="17">
        <f t="shared" si="27"/>
        <v>0.34058360450489289</v>
      </c>
      <c r="U84" s="17">
        <f t="shared" si="28"/>
        <v>0</v>
      </c>
      <c r="V84" s="58">
        <f t="shared" si="29"/>
        <v>0.34058360450489289</v>
      </c>
      <c r="W84" s="17">
        <f t="shared" si="18"/>
        <v>0.25742887689729932</v>
      </c>
      <c r="X84" s="17">
        <f t="shared" si="19"/>
        <v>0</v>
      </c>
      <c r="Y84" s="17">
        <f t="shared" si="30"/>
        <v>0.25742887689729932</v>
      </c>
      <c r="Z84" s="17">
        <f t="shared" si="31"/>
        <v>0.25742887689729932</v>
      </c>
    </row>
    <row r="85" spans="1:26" x14ac:dyDescent="0.25">
      <c r="A85" s="681" t="s">
        <v>163</v>
      </c>
      <c r="B85" s="681"/>
      <c r="C85" s="681"/>
      <c r="D85" s="681"/>
      <c r="E85" s="681"/>
      <c r="F85" s="681"/>
      <c r="J85" s="79">
        <v>740</v>
      </c>
      <c r="K85" s="79">
        <f t="shared" si="20"/>
        <v>8.4474885844748854E-2</v>
      </c>
      <c r="L85" s="79">
        <f t="shared" si="21"/>
        <v>0.36093502738532213</v>
      </c>
      <c r="M85" s="81">
        <f t="shared" si="22"/>
        <v>41.860305056215374</v>
      </c>
      <c r="N85" s="82">
        <f t="shared" si="23"/>
        <v>0.29316057096623693</v>
      </c>
      <c r="O85" s="83">
        <f t="shared" si="24"/>
        <v>0.29316057096623693</v>
      </c>
      <c r="P85" s="79">
        <f t="shared" si="16"/>
        <v>0.26616042109044891</v>
      </c>
      <c r="Q85" s="17">
        <f t="shared" si="17"/>
        <v>0</v>
      </c>
      <c r="R85" s="58">
        <f t="shared" si="25"/>
        <v>0.26616042109044891</v>
      </c>
      <c r="S85" s="17">
        <f t="shared" si="26"/>
        <v>0.34058360450489289</v>
      </c>
      <c r="T85" s="17">
        <f t="shared" si="27"/>
        <v>0.34058360450489289</v>
      </c>
      <c r="U85" s="17">
        <f t="shared" si="28"/>
        <v>0</v>
      </c>
      <c r="V85" s="58">
        <f t="shared" si="29"/>
        <v>0.34058360450489289</v>
      </c>
      <c r="W85" s="17">
        <f t="shared" si="18"/>
        <v>0.25569488447600774</v>
      </c>
      <c r="X85" s="17">
        <f t="shared" si="19"/>
        <v>0</v>
      </c>
      <c r="Y85" s="17">
        <f t="shared" si="30"/>
        <v>0.25569488447600774</v>
      </c>
      <c r="Z85" s="17">
        <f t="shared" si="31"/>
        <v>0.25569488447600774</v>
      </c>
    </row>
    <row r="86" spans="1:26" x14ac:dyDescent="0.25">
      <c r="A86" s="681"/>
      <c r="B86" s="681"/>
      <c r="C86" s="681"/>
      <c r="D86" s="681"/>
      <c r="E86" s="681"/>
      <c r="F86" s="681"/>
      <c r="J86" s="79">
        <v>750</v>
      </c>
      <c r="K86" s="79">
        <f t="shared" si="20"/>
        <v>8.5616438356164379E-2</v>
      </c>
      <c r="L86" s="79">
        <f t="shared" si="21"/>
        <v>0.3594627886521734</v>
      </c>
      <c r="M86" s="81">
        <f t="shared" si="22"/>
        <v>41.689558639799017</v>
      </c>
      <c r="N86" s="82">
        <f t="shared" si="23"/>
        <v>0.29316057096623693</v>
      </c>
      <c r="O86" s="83">
        <f t="shared" si="24"/>
        <v>0.29316057096623693</v>
      </c>
      <c r="P86" s="79">
        <f t="shared" si="16"/>
        <v>0.26446984642545368</v>
      </c>
      <c r="Q86" s="17">
        <f t="shared" si="17"/>
        <v>0</v>
      </c>
      <c r="R86" s="58">
        <f t="shared" si="25"/>
        <v>0.26446984642545368</v>
      </c>
      <c r="S86" s="17">
        <f t="shared" si="26"/>
        <v>0.34058360450489289</v>
      </c>
      <c r="T86" s="17">
        <f t="shared" si="27"/>
        <v>0.34058360450489289</v>
      </c>
      <c r="U86" s="17">
        <f t="shared" si="28"/>
        <v>0</v>
      </c>
      <c r="V86" s="58">
        <f t="shared" si="29"/>
        <v>0.34058360450489289</v>
      </c>
      <c r="W86" s="17">
        <f t="shared" si="18"/>
        <v>0.25398019994890575</v>
      </c>
      <c r="X86" s="17">
        <f t="shared" si="19"/>
        <v>0</v>
      </c>
      <c r="Y86" s="17">
        <f t="shared" si="30"/>
        <v>0.25398019994890575</v>
      </c>
      <c r="Z86" s="17">
        <f t="shared" si="31"/>
        <v>0.25398019994890575</v>
      </c>
    </row>
    <row r="87" spans="1:26" ht="15" customHeight="1" x14ac:dyDescent="0.25">
      <c r="A87" s="681"/>
      <c r="B87" s="681"/>
      <c r="C87" s="681"/>
      <c r="D87" s="681"/>
      <c r="E87" s="681"/>
      <c r="F87" s="681"/>
      <c r="J87" s="79">
        <v>760</v>
      </c>
      <c r="K87" s="79">
        <f t="shared" si="20"/>
        <v>8.6757990867579904E-2</v>
      </c>
      <c r="L87" s="79">
        <f t="shared" si="21"/>
        <v>0.35800672581249249</v>
      </c>
      <c r="M87" s="81">
        <f t="shared" si="22"/>
        <v>41.520688261405425</v>
      </c>
      <c r="N87" s="82">
        <f t="shared" si="23"/>
        <v>0.29316057096623693</v>
      </c>
      <c r="O87" s="83">
        <f t="shared" si="24"/>
        <v>0.29316057096623693</v>
      </c>
      <c r="P87" s="79">
        <f t="shared" si="16"/>
        <v>0.26279784657109539</v>
      </c>
      <c r="Q87" s="17">
        <f t="shared" si="17"/>
        <v>0</v>
      </c>
      <c r="R87" s="58">
        <f t="shared" si="25"/>
        <v>0.26279784657109539</v>
      </c>
      <c r="S87" s="17">
        <f t="shared" si="26"/>
        <v>0.34058360450489289</v>
      </c>
      <c r="T87" s="17">
        <f t="shared" si="27"/>
        <v>0.34058360450489289</v>
      </c>
      <c r="U87" s="17">
        <f t="shared" si="28"/>
        <v>0</v>
      </c>
      <c r="V87" s="58">
        <f t="shared" si="29"/>
        <v>0.34058360450489289</v>
      </c>
      <c r="W87" s="17">
        <f t="shared" si="18"/>
        <v>0.25228435513415293</v>
      </c>
      <c r="X87" s="17">
        <f t="shared" si="19"/>
        <v>0</v>
      </c>
      <c r="Y87" s="17">
        <f t="shared" si="30"/>
        <v>0.25228435513415293</v>
      </c>
      <c r="Z87" s="17">
        <f t="shared" si="31"/>
        <v>0.25228435513415293</v>
      </c>
    </row>
    <row r="88" spans="1:26" x14ac:dyDescent="0.25">
      <c r="J88" s="79">
        <v>770</v>
      </c>
      <c r="K88" s="79">
        <f t="shared" si="20"/>
        <v>8.7899543378995429E-2</v>
      </c>
      <c r="L88" s="79">
        <f t="shared" si="21"/>
        <v>0.35656645176336754</v>
      </c>
      <c r="M88" s="81">
        <f t="shared" si="22"/>
        <v>41.353649025846394</v>
      </c>
      <c r="N88" s="82">
        <f t="shared" si="23"/>
        <v>0.29316057096623693</v>
      </c>
      <c r="O88" s="83">
        <f t="shared" si="24"/>
        <v>0.29316057096623693</v>
      </c>
      <c r="P88" s="79">
        <f t="shared" si="16"/>
        <v>0.26114397701633041</v>
      </c>
      <c r="Q88" s="17">
        <f t="shared" si="17"/>
        <v>0</v>
      </c>
      <c r="R88" s="58">
        <f t="shared" si="25"/>
        <v>0.26114397701633041</v>
      </c>
      <c r="S88" s="17">
        <f t="shared" si="26"/>
        <v>0.34058360450489289</v>
      </c>
      <c r="T88" s="17">
        <f t="shared" si="27"/>
        <v>0.34058360450489289</v>
      </c>
      <c r="U88" s="17">
        <f t="shared" si="28"/>
        <v>0</v>
      </c>
      <c r="V88" s="58">
        <f t="shared" si="29"/>
        <v>0.34058360450489289</v>
      </c>
      <c r="W88" s="17">
        <f t="shared" si="18"/>
        <v>0.25060689918138168</v>
      </c>
      <c r="X88" s="17">
        <f t="shared" si="19"/>
        <v>0</v>
      </c>
      <c r="Y88" s="17">
        <f t="shared" si="30"/>
        <v>0.25060689918138168</v>
      </c>
      <c r="Z88" s="17">
        <f t="shared" si="31"/>
        <v>0.25060689918138168</v>
      </c>
    </row>
    <row r="89" spans="1:26" x14ac:dyDescent="0.25">
      <c r="A89" s="681" t="s">
        <v>164</v>
      </c>
      <c r="B89" s="681"/>
      <c r="C89" s="681"/>
      <c r="D89" s="681"/>
      <c r="E89" s="681"/>
      <c r="F89" s="681"/>
      <c r="J89" s="79">
        <v>780</v>
      </c>
      <c r="K89" s="79">
        <f t="shared" si="20"/>
        <v>8.9041095890410954E-2</v>
      </c>
      <c r="L89" s="79">
        <f t="shared" si="21"/>
        <v>0.35514159354679276</v>
      </c>
      <c r="M89" s="81">
        <f t="shared" si="22"/>
        <v>41.188397678423136</v>
      </c>
      <c r="N89" s="82">
        <f t="shared" si="23"/>
        <v>0.29316057096623693</v>
      </c>
      <c r="O89" s="83">
        <f t="shared" si="24"/>
        <v>0.29316057096623693</v>
      </c>
      <c r="P89" s="79">
        <f t="shared" si="16"/>
        <v>0.25950780949273877</v>
      </c>
      <c r="Q89" s="17">
        <f t="shared" si="17"/>
        <v>0</v>
      </c>
      <c r="R89" s="58">
        <f t="shared" si="25"/>
        <v>0.25950780949273877</v>
      </c>
      <c r="S89" s="17">
        <f t="shared" si="26"/>
        <v>0.34058360450489289</v>
      </c>
      <c r="T89" s="17">
        <f t="shared" si="27"/>
        <v>0.34058360450489289</v>
      </c>
      <c r="U89" s="17">
        <f t="shared" si="28"/>
        <v>0</v>
      </c>
      <c r="V89" s="58">
        <f t="shared" si="29"/>
        <v>0.34058360450489289</v>
      </c>
      <c r="W89" s="17">
        <f t="shared" si="18"/>
        <v>0.24894739771449004</v>
      </c>
      <c r="X89" s="17">
        <f t="shared" si="19"/>
        <v>0</v>
      </c>
      <c r="Y89" s="17">
        <f t="shared" si="30"/>
        <v>0.24894739771449004</v>
      </c>
      <c r="Z89" s="17">
        <f t="shared" si="31"/>
        <v>0.24894739771449004</v>
      </c>
    </row>
    <row r="90" spans="1:26" x14ac:dyDescent="0.25">
      <c r="A90" s="681"/>
      <c r="B90" s="681"/>
      <c r="C90" s="681"/>
      <c r="D90" s="681"/>
      <c r="E90" s="681"/>
      <c r="F90" s="681"/>
      <c r="J90" s="79">
        <v>790</v>
      </c>
      <c r="K90" s="79">
        <f t="shared" si="20"/>
        <v>9.0182648401826479E-2</v>
      </c>
      <c r="L90" s="79">
        <f t="shared" si="21"/>
        <v>0.35373179165899005</v>
      </c>
      <c r="M90" s="81">
        <f t="shared" si="22"/>
        <v>41.024892524823159</v>
      </c>
      <c r="N90" s="82">
        <f t="shared" si="23"/>
        <v>0.29316057096623693</v>
      </c>
      <c r="O90" s="83">
        <f t="shared" si="24"/>
        <v>0.29316057096623693</v>
      </c>
      <c r="P90" s="79">
        <f t="shared" si="16"/>
        <v>0.25788893118141754</v>
      </c>
      <c r="Q90" s="17">
        <f t="shared" si="17"/>
        <v>0</v>
      </c>
      <c r="R90" s="58">
        <f t="shared" si="25"/>
        <v>0.25788893118141754</v>
      </c>
      <c r="S90" s="17">
        <f t="shared" si="26"/>
        <v>0.34058360450489289</v>
      </c>
      <c r="T90" s="17">
        <f t="shared" si="27"/>
        <v>0.34058360450489289</v>
      </c>
      <c r="U90" s="17">
        <f t="shared" si="28"/>
        <v>0</v>
      </c>
      <c r="V90" s="58">
        <f t="shared" si="29"/>
        <v>0.34058360450489289</v>
      </c>
      <c r="W90" s="17">
        <f t="shared" si="18"/>
        <v>0.2473054320272241</v>
      </c>
      <c r="X90" s="17">
        <f t="shared" si="19"/>
        <v>0</v>
      </c>
      <c r="Y90" s="17">
        <f t="shared" si="30"/>
        <v>0.2473054320272241</v>
      </c>
      <c r="Z90" s="17">
        <f t="shared" si="31"/>
        <v>0.2473054320272241</v>
      </c>
    </row>
    <row r="91" spans="1:26" ht="15" customHeight="1" x14ac:dyDescent="0.25">
      <c r="A91" s="681"/>
      <c r="B91" s="681"/>
      <c r="C91" s="681"/>
      <c r="D91" s="681"/>
      <c r="E91" s="681"/>
      <c r="F91" s="681"/>
      <c r="J91" s="79">
        <v>800</v>
      </c>
      <c r="K91" s="79">
        <f t="shared" si="20"/>
        <v>9.1324200913242004E-2</v>
      </c>
      <c r="L91" s="79">
        <f t="shared" si="21"/>
        <v>0.35233669940173029</v>
      </c>
      <c r="M91" s="81">
        <f t="shared" si="22"/>
        <v>40.863093355888211</v>
      </c>
      <c r="N91" s="82">
        <f t="shared" si="23"/>
        <v>0.29316057096623693</v>
      </c>
      <c r="O91" s="83">
        <f t="shared" si="24"/>
        <v>0.29316057096623693</v>
      </c>
      <c r="P91" s="79">
        <f t="shared" si="16"/>
        <v>0.25628694396810048</v>
      </c>
      <c r="Q91" s="17">
        <f t="shared" si="17"/>
        <v>0</v>
      </c>
      <c r="R91" s="58">
        <f t="shared" si="25"/>
        <v>0.25628694396810048</v>
      </c>
      <c r="S91" s="17">
        <f t="shared" si="26"/>
        <v>0.34058360450489289</v>
      </c>
      <c r="T91" s="17">
        <f t="shared" si="27"/>
        <v>0.34058360450489289</v>
      </c>
      <c r="U91" s="17">
        <f t="shared" si="28"/>
        <v>0</v>
      </c>
      <c r="V91" s="58">
        <f t="shared" si="29"/>
        <v>0.34058360450489289</v>
      </c>
      <c r="W91" s="17">
        <f t="shared" si="18"/>
        <v>0.24568059832767397</v>
      </c>
      <c r="X91" s="17">
        <f t="shared" si="19"/>
        <v>0</v>
      </c>
      <c r="Y91" s="17">
        <f t="shared" si="30"/>
        <v>0.24568059832767397</v>
      </c>
      <c r="Z91" s="17">
        <f t="shared" si="31"/>
        <v>0.24568059832767397</v>
      </c>
    </row>
    <row r="92" spans="1:26" x14ac:dyDescent="0.25">
      <c r="A92" s="43"/>
      <c r="B92" s="43"/>
      <c r="C92" s="43"/>
      <c r="D92" s="43"/>
      <c r="E92" s="43"/>
      <c r="F92" s="43"/>
      <c r="J92" s="79">
        <v>810</v>
      </c>
      <c r="K92" s="79">
        <f t="shared" si="20"/>
        <v>9.2465753424657529E-2</v>
      </c>
      <c r="L92" s="79">
        <f t="shared" si="21"/>
        <v>0.35095598227260716</v>
      </c>
      <c r="M92" s="81">
        <f t="shared" si="22"/>
        <v>40.702961376899829</v>
      </c>
      <c r="N92" s="82">
        <f t="shared" si="23"/>
        <v>0.29316057096623693</v>
      </c>
      <c r="O92" s="83">
        <f t="shared" si="24"/>
        <v>0.29316057096623693</v>
      </c>
      <c r="P92" s="79">
        <f t="shared" si="16"/>
        <v>0.2547014637430095</v>
      </c>
      <c r="Q92" s="17">
        <f t="shared" si="17"/>
        <v>0</v>
      </c>
      <c r="R92" s="58">
        <f t="shared" si="25"/>
        <v>0.2547014637430095</v>
      </c>
      <c r="S92" s="17">
        <f t="shared" si="26"/>
        <v>0.34058360450489289</v>
      </c>
      <c r="T92" s="17">
        <f t="shared" si="27"/>
        <v>0.34058360450489289</v>
      </c>
      <c r="U92" s="17">
        <f t="shared" si="28"/>
        <v>0</v>
      </c>
      <c r="V92" s="58">
        <f t="shared" si="29"/>
        <v>0.34058360450489289</v>
      </c>
      <c r="W92" s="17">
        <f t="shared" si="18"/>
        <v>0.24407250702814087</v>
      </c>
      <c r="X92" s="17">
        <f t="shared" si="19"/>
        <v>0</v>
      </c>
      <c r="Y92" s="17">
        <f t="shared" si="30"/>
        <v>0.24407250702814087</v>
      </c>
      <c r="Z92" s="17">
        <f t="shared" si="31"/>
        <v>0.24407250702814087</v>
      </c>
    </row>
    <row r="93" spans="1:26" x14ac:dyDescent="0.25">
      <c r="A93" s="43"/>
      <c r="B93" s="43"/>
      <c r="C93" s="43"/>
      <c r="D93" s="43"/>
      <c r="E93" s="43"/>
      <c r="F93" s="43"/>
      <c r="J93" s="79">
        <v>820</v>
      </c>
      <c r="K93" s="79">
        <f t="shared" si="20"/>
        <v>9.3607305936073054E-2</v>
      </c>
      <c r="L93" s="79">
        <f t="shared" si="21"/>
        <v>0.34958931739147769</v>
      </c>
      <c r="M93" s="81">
        <f t="shared" si="22"/>
        <v>40.544459141059413</v>
      </c>
      <c r="N93" s="82">
        <f t="shared" si="23"/>
        <v>0.29316057096623693</v>
      </c>
      <c r="O93" s="83">
        <f t="shared" si="24"/>
        <v>0.29316057096623693</v>
      </c>
      <c r="P93" s="79">
        <f t="shared" si="16"/>
        <v>0.25313211974223404</v>
      </c>
      <c r="Q93" s="17">
        <f t="shared" si="17"/>
        <v>0</v>
      </c>
      <c r="R93" s="58">
        <f t="shared" si="25"/>
        <v>0.25313211974223404</v>
      </c>
      <c r="S93" s="17">
        <f t="shared" si="26"/>
        <v>0.34058360450489289</v>
      </c>
      <c r="T93" s="17">
        <f t="shared" si="27"/>
        <v>0.34058360450489289</v>
      </c>
      <c r="U93" s="17">
        <f t="shared" si="28"/>
        <v>0</v>
      </c>
      <c r="V93" s="58">
        <f t="shared" si="29"/>
        <v>0.34058360450489289</v>
      </c>
      <c r="W93" s="17">
        <f t="shared" si="18"/>
        <v>0.2424807820771242</v>
      </c>
      <c r="X93" s="17">
        <f t="shared" si="19"/>
        <v>0</v>
      </c>
      <c r="Y93" s="17">
        <f t="shared" si="30"/>
        <v>0.2424807820771242</v>
      </c>
      <c r="Z93" s="17">
        <f t="shared" si="31"/>
        <v>0.2424807820771242</v>
      </c>
    </row>
    <row r="94" spans="1:26" x14ac:dyDescent="0.25">
      <c r="A94" s="43"/>
      <c r="B94" s="43"/>
      <c r="C94" s="43"/>
      <c r="D94" s="43"/>
      <c r="E94" s="43"/>
      <c r="F94" s="43"/>
      <c r="J94" s="79">
        <v>830</v>
      </c>
      <c r="K94" s="79">
        <f t="shared" si="20"/>
        <v>9.4748858447488579E-2</v>
      </c>
      <c r="L94" s="79">
        <f t="shared" si="21"/>
        <v>0.34823639296050923</v>
      </c>
      <c r="M94" s="81">
        <f t="shared" si="22"/>
        <v>40.387550486865855</v>
      </c>
      <c r="N94" s="82">
        <f t="shared" si="23"/>
        <v>0.29316057096623693</v>
      </c>
      <c r="O94" s="83">
        <f t="shared" si="24"/>
        <v>0.29316057096623693</v>
      </c>
      <c r="P94" s="79">
        <f t="shared" si="16"/>
        <v>0.25157855392770312</v>
      </c>
      <c r="Q94" s="17">
        <f t="shared" si="17"/>
        <v>0</v>
      </c>
      <c r="R94" s="58">
        <f t="shared" si="25"/>
        <v>0.25157855392770312</v>
      </c>
      <c r="S94" s="17">
        <f t="shared" si="26"/>
        <v>0.34058360450489289</v>
      </c>
      <c r="T94" s="17">
        <f t="shared" si="27"/>
        <v>0.34058360450489289</v>
      </c>
      <c r="U94" s="17">
        <f t="shared" si="28"/>
        <v>0</v>
      </c>
      <c r="V94" s="58">
        <f t="shared" si="29"/>
        <v>0.34058360450489289</v>
      </c>
      <c r="W94" s="17">
        <f t="shared" si="18"/>
        <v>0.24090506033044923</v>
      </c>
      <c r="X94" s="17">
        <f t="shared" si="19"/>
        <v>0</v>
      </c>
      <c r="Y94" s="17">
        <f t="shared" si="30"/>
        <v>0.24090506033044923</v>
      </c>
      <c r="Z94" s="17">
        <f t="shared" si="31"/>
        <v>0.24090506033044923</v>
      </c>
    </row>
    <row r="95" spans="1:26" x14ac:dyDescent="0.25">
      <c r="A95" s="43"/>
      <c r="B95" s="43"/>
      <c r="C95" s="43"/>
      <c r="D95" s="43"/>
      <c r="E95" s="43"/>
      <c r="F95" s="43"/>
      <c r="J95" s="79">
        <v>840</v>
      </c>
      <c r="K95" s="79">
        <f t="shared" si="20"/>
        <v>9.5890410958904104E-2</v>
      </c>
      <c r="L95" s="79">
        <f t="shared" si="21"/>
        <v>0.34689690775548532</v>
      </c>
      <c r="M95" s="81">
        <f t="shared" si="22"/>
        <v>40.232200479118539</v>
      </c>
      <c r="N95" s="82">
        <f t="shared" si="23"/>
        <v>0.29316057096623693</v>
      </c>
      <c r="O95" s="83">
        <f t="shared" si="24"/>
        <v>0.29316057096623693</v>
      </c>
      <c r="P95" s="79">
        <f t="shared" si="16"/>
        <v>0.25004042040304975</v>
      </c>
      <c r="Q95" s="17">
        <f t="shared" si="17"/>
        <v>0</v>
      </c>
      <c r="R95" s="58">
        <f t="shared" si="25"/>
        <v>0.25004042040304975</v>
      </c>
      <c r="S95" s="17">
        <f t="shared" si="26"/>
        <v>0.34058360450489289</v>
      </c>
      <c r="T95" s="17">
        <f t="shared" si="27"/>
        <v>0.34058360450489289</v>
      </c>
      <c r="U95" s="17">
        <f t="shared" si="28"/>
        <v>0</v>
      </c>
      <c r="V95" s="58">
        <f t="shared" si="29"/>
        <v>0.34058360450489289</v>
      </c>
      <c r="W95" s="17">
        <f t="shared" si="18"/>
        <v>0.23934499095880324</v>
      </c>
      <c r="X95" s="17">
        <f t="shared" si="19"/>
        <v>0</v>
      </c>
      <c r="Y95" s="17">
        <f t="shared" si="30"/>
        <v>0.23934499095880324</v>
      </c>
      <c r="Z95" s="17">
        <f t="shared" si="31"/>
        <v>0.23934499095880324</v>
      </c>
    </row>
    <row r="96" spans="1:26" x14ac:dyDescent="0.25">
      <c r="A96" s="43"/>
      <c r="B96" s="43"/>
      <c r="C96" s="43"/>
      <c r="D96" s="43"/>
      <c r="E96" s="43"/>
      <c r="F96" s="43"/>
      <c r="J96" s="79">
        <v>850</v>
      </c>
      <c r="K96" s="79">
        <f t="shared" si="20"/>
        <v>9.7031963470319629E-2</v>
      </c>
      <c r="L96" s="79">
        <f t="shared" si="21"/>
        <v>0.34557057064621177</v>
      </c>
      <c r="M96" s="81">
        <f t="shared" si="22"/>
        <v>40.078375353295279</v>
      </c>
      <c r="N96" s="82">
        <f t="shared" si="23"/>
        <v>0.29316057096623693</v>
      </c>
      <c r="O96" s="83">
        <f t="shared" si="24"/>
        <v>0.29316057096623693</v>
      </c>
      <c r="P96" s="79">
        <f t="shared" si="16"/>
        <v>0.2485173848628931</v>
      </c>
      <c r="Q96" s="17">
        <f t="shared" si="17"/>
        <v>0</v>
      </c>
      <c r="R96" s="58">
        <f t="shared" si="25"/>
        <v>0.2485173848628931</v>
      </c>
      <c r="S96" s="17">
        <f t="shared" si="26"/>
        <v>0.34058360450489289</v>
      </c>
      <c r="T96" s="17">
        <f t="shared" si="27"/>
        <v>0.34058360450489289</v>
      </c>
      <c r="U96" s="17">
        <f t="shared" si="28"/>
        <v>0</v>
      </c>
      <c r="V96" s="58">
        <f t="shared" si="29"/>
        <v>0.34058360450489289</v>
      </c>
      <c r="W96" s="17">
        <f t="shared" si="18"/>
        <v>0.23780023488916191</v>
      </c>
      <c r="X96" s="17">
        <f t="shared" si="19"/>
        <v>0</v>
      </c>
      <c r="Y96" s="17">
        <f t="shared" si="30"/>
        <v>0.23780023488916191</v>
      </c>
      <c r="Z96" s="17">
        <f t="shared" si="31"/>
        <v>0.23780023488916191</v>
      </c>
    </row>
    <row r="97" spans="1:26" x14ac:dyDescent="0.25">
      <c r="A97" s="43"/>
      <c r="B97" s="43"/>
      <c r="C97" s="43"/>
      <c r="D97" s="43"/>
      <c r="E97" s="43"/>
      <c r="F97" s="43"/>
      <c r="J97" s="79">
        <v>860</v>
      </c>
      <c r="K97" s="79">
        <f t="shared" si="20"/>
        <v>9.8173515981735154E-2</v>
      </c>
      <c r="L97" s="79">
        <f t="shared" si="21"/>
        <v>0.34425710014403665</v>
      </c>
      <c r="M97" s="81">
        <f t="shared" si="22"/>
        <v>39.926042463074857</v>
      </c>
      <c r="N97" s="82">
        <f t="shared" si="23"/>
        <v>0.29316057096623693</v>
      </c>
      <c r="O97" s="83">
        <f t="shared" si="24"/>
        <v>0.29316057096623693</v>
      </c>
      <c r="P97" s="79">
        <f t="shared" si="16"/>
        <v>0.24700912407325426</v>
      </c>
      <c r="Q97" s="17">
        <f t="shared" si="17"/>
        <v>0</v>
      </c>
      <c r="R97" s="58">
        <f t="shared" si="25"/>
        <v>0.24700912407325426</v>
      </c>
      <c r="S97" s="17">
        <f t="shared" si="26"/>
        <v>0.34058360450489289</v>
      </c>
      <c r="T97" s="17">
        <f t="shared" si="27"/>
        <v>0.34058360450489289</v>
      </c>
      <c r="U97" s="17">
        <f t="shared" si="28"/>
        <v>0</v>
      </c>
      <c r="V97" s="58">
        <f t="shared" si="29"/>
        <v>0.34058360450489289</v>
      </c>
      <c r="W97" s="17">
        <f t="shared" si="18"/>
        <v>0.23627046427779674</v>
      </c>
      <c r="X97" s="17">
        <f t="shared" si="19"/>
        <v>0</v>
      </c>
      <c r="Y97" s="17">
        <f t="shared" si="30"/>
        <v>0.23627046427779674</v>
      </c>
      <c r="Z97" s="17">
        <f t="shared" si="31"/>
        <v>0.23627046427779674</v>
      </c>
    </row>
    <row r="98" spans="1:26" x14ac:dyDescent="0.25">
      <c r="A98" s="43"/>
      <c r="B98" s="43"/>
      <c r="C98" s="43"/>
      <c r="D98" s="43"/>
      <c r="E98" s="43"/>
      <c r="F98" s="43"/>
      <c r="J98" s="79">
        <v>870</v>
      </c>
      <c r="K98" s="79">
        <f t="shared" si="20"/>
        <v>9.9315068493150679E-2</v>
      </c>
      <c r="L98" s="79">
        <f t="shared" si="21"/>
        <v>0.34295622397465564</v>
      </c>
      <c r="M98" s="81">
        <f t="shared" si="22"/>
        <v>39.775170230792135</v>
      </c>
      <c r="N98" s="82">
        <f t="shared" si="23"/>
        <v>0.29316057096623693</v>
      </c>
      <c r="O98" s="83">
        <f t="shared" si="24"/>
        <v>0.29316057096623693</v>
      </c>
      <c r="P98" s="79">
        <f t="shared" si="16"/>
        <v>0.2455153253810084</v>
      </c>
      <c r="Q98" s="17">
        <f t="shared" si="17"/>
        <v>0</v>
      </c>
      <c r="R98" s="58">
        <f t="shared" si="25"/>
        <v>0.2455153253810084</v>
      </c>
      <c r="S98" s="17">
        <f t="shared" si="26"/>
        <v>0.34058360450489289</v>
      </c>
      <c r="T98" s="17">
        <f t="shared" si="27"/>
        <v>0.34058360450489289</v>
      </c>
      <c r="U98" s="17">
        <f t="shared" si="28"/>
        <v>0</v>
      </c>
      <c r="V98" s="58">
        <f t="shared" si="29"/>
        <v>0.34058360450489289</v>
      </c>
      <c r="W98" s="17">
        <f t="shared" si="18"/>
        <v>0.23475536201272973</v>
      </c>
      <c r="X98" s="17">
        <f t="shared" si="19"/>
        <v>0</v>
      </c>
      <c r="Y98" s="17">
        <f t="shared" si="30"/>
        <v>0.23475536201272973</v>
      </c>
      <c r="Z98" s="17">
        <f t="shared" si="31"/>
        <v>0.23475536201272973</v>
      </c>
    </row>
    <row r="99" spans="1:26" x14ac:dyDescent="0.25">
      <c r="J99" s="79">
        <v>880</v>
      </c>
      <c r="K99" s="79">
        <f t="shared" si="20"/>
        <v>0.1004566210045662</v>
      </c>
      <c r="L99" s="79">
        <f t="shared" si="21"/>
        <v>0.34166767867451719</v>
      </c>
      <c r="M99" s="81">
        <f t="shared" si="22"/>
        <v>39.62572810063012</v>
      </c>
      <c r="N99" s="82">
        <f t="shared" si="23"/>
        <v>0.29316057096623693</v>
      </c>
      <c r="O99" s="83">
        <f t="shared" si="24"/>
        <v>0.29316057096623693</v>
      </c>
      <c r="P99" s="79">
        <f t="shared" si="16"/>
        <v>0.24403568625043492</v>
      </c>
      <c r="Q99" s="17">
        <f t="shared" si="17"/>
        <v>0</v>
      </c>
      <c r="R99" s="58">
        <f t="shared" si="25"/>
        <v>0.24403568625043492</v>
      </c>
      <c r="S99" s="17">
        <f t="shared" si="26"/>
        <v>0.34058360450489289</v>
      </c>
      <c r="T99" s="17">
        <f t="shared" si="27"/>
        <v>0.34058360450489289</v>
      </c>
      <c r="U99" s="17">
        <f t="shared" si="28"/>
        <v>0</v>
      </c>
      <c r="V99" s="58">
        <f t="shared" si="29"/>
        <v>0.34058360450489289</v>
      </c>
      <c r="W99" s="17">
        <f t="shared" si="18"/>
        <v>0.23325462124367535</v>
      </c>
      <c r="X99" s="17">
        <f t="shared" si="19"/>
        <v>0</v>
      </c>
      <c r="Y99" s="17">
        <f t="shared" si="30"/>
        <v>0.23325462124367535</v>
      </c>
      <c r="Z99" s="17">
        <f t="shared" si="31"/>
        <v>0.23325462124367535</v>
      </c>
    </row>
    <row r="100" spans="1:26" x14ac:dyDescent="0.25">
      <c r="A100" s="10" t="s">
        <v>165</v>
      </c>
      <c r="J100" s="79">
        <v>890</v>
      </c>
      <c r="K100" s="79">
        <f t="shared" si="20"/>
        <v>0.10159817351598173</v>
      </c>
      <c r="L100" s="79">
        <f t="shared" si="21"/>
        <v>0.34039120920926902</v>
      </c>
      <c r="M100" s="81">
        <f t="shared" si="22"/>
        <v>39.47768649436842</v>
      </c>
      <c r="N100" s="82">
        <f t="shared" si="23"/>
        <v>0.29316057096623693</v>
      </c>
      <c r="O100" s="83">
        <f t="shared" si="24"/>
        <v>0.29316057096623693</v>
      </c>
      <c r="P100" s="79">
        <f t="shared" si="16"/>
        <v>0.2425699138250802</v>
      </c>
      <c r="Q100" s="17">
        <f t="shared" si="17"/>
        <v>0</v>
      </c>
      <c r="R100" s="58">
        <f t="shared" si="25"/>
        <v>0.2425699138250802</v>
      </c>
      <c r="S100" s="17">
        <f t="shared" si="26"/>
        <v>0.34058360450489289</v>
      </c>
      <c r="T100" s="17">
        <f t="shared" si="27"/>
        <v>0.34039120920926902</v>
      </c>
      <c r="U100" s="17">
        <f t="shared" si="28"/>
        <v>0</v>
      </c>
      <c r="V100" s="58">
        <f t="shared" si="29"/>
        <v>0.34039120920926902</v>
      </c>
      <c r="W100" s="17">
        <f t="shared" si="18"/>
        <v>0.23176794493765407</v>
      </c>
      <c r="X100" s="17">
        <f t="shared" si="19"/>
        <v>0</v>
      </c>
      <c r="Y100" s="17">
        <f t="shared" si="30"/>
        <v>0.23176794493765407</v>
      </c>
      <c r="Z100" s="17">
        <f t="shared" si="31"/>
        <v>0.23176794493765407</v>
      </c>
    </row>
    <row r="101" spans="1:26" x14ac:dyDescent="0.25">
      <c r="J101" s="79">
        <v>900</v>
      </c>
      <c r="K101" s="79">
        <f t="shared" si="20"/>
        <v>0.10273972602739725</v>
      </c>
      <c r="L101" s="79">
        <f t="shared" si="21"/>
        <v>0.33912656861281298</v>
      </c>
      <c r="M101" s="81">
        <f t="shared" si="22"/>
        <v>39.331016769521767</v>
      </c>
      <c r="N101" s="82">
        <f t="shared" si="23"/>
        <v>0.29316057096623693</v>
      </c>
      <c r="O101" s="83">
        <f t="shared" si="24"/>
        <v>0.29316057096623693</v>
      </c>
      <c r="P101" s="79">
        <f t="shared" si="16"/>
        <v>0.24111772451328273</v>
      </c>
      <c r="Q101" s="17">
        <f t="shared" si="17"/>
        <v>0</v>
      </c>
      <c r="R101" s="58">
        <f t="shared" si="25"/>
        <v>0.24111772451328273</v>
      </c>
      <c r="S101" s="17">
        <f t="shared" si="26"/>
        <v>0.34058360450489289</v>
      </c>
      <c r="T101" s="17">
        <f t="shared" si="27"/>
        <v>0.33912656861281298</v>
      </c>
      <c r="U101" s="17">
        <f t="shared" si="28"/>
        <v>0</v>
      </c>
      <c r="V101" s="58">
        <f t="shared" si="29"/>
        <v>0.33912656861281298</v>
      </c>
      <c r="W101" s="17">
        <f t="shared" si="18"/>
        <v>0.2302950454586068</v>
      </c>
      <c r="X101" s="17">
        <f t="shared" si="19"/>
        <v>0</v>
      </c>
      <c r="Y101" s="17">
        <f t="shared" si="30"/>
        <v>0.2302950454586068</v>
      </c>
      <c r="Z101" s="17">
        <f t="shared" si="31"/>
        <v>0.2302950454586068</v>
      </c>
    </row>
    <row r="102" spans="1:26" x14ac:dyDescent="0.25">
      <c r="A102" s="681" t="s">
        <v>225</v>
      </c>
      <c r="B102" s="681"/>
      <c r="C102" s="681"/>
      <c r="D102" s="681"/>
      <c r="E102" s="681"/>
      <c r="F102" s="681"/>
      <c r="J102" s="79">
        <v>910</v>
      </c>
      <c r="K102" s="79">
        <f t="shared" si="20"/>
        <v>0.10388127853881278</v>
      </c>
      <c r="L102" s="79">
        <f t="shared" si="21"/>
        <v>0.33787351764563645</v>
      </c>
      <c r="M102" s="81">
        <f t="shared" si="22"/>
        <v>39.185691179714169</v>
      </c>
      <c r="N102" s="82">
        <f t="shared" si="23"/>
        <v>0.29316057096623693</v>
      </c>
      <c r="O102" s="83">
        <f t="shared" si="24"/>
        <v>0.29316057096623693</v>
      </c>
      <c r="P102" s="79">
        <f t="shared" si="16"/>
        <v>0.23967884359583425</v>
      </c>
      <c r="Q102" s="17">
        <f t="shared" si="17"/>
        <v>0</v>
      </c>
      <c r="R102" s="58">
        <f t="shared" si="25"/>
        <v>0.23967884359583425</v>
      </c>
      <c r="S102" s="17">
        <f t="shared" si="26"/>
        <v>0.34058360450489289</v>
      </c>
      <c r="T102" s="17">
        <f t="shared" si="27"/>
        <v>0.33787351764563645</v>
      </c>
      <c r="U102" s="17">
        <f t="shared" si="28"/>
        <v>0</v>
      </c>
      <c r="V102" s="58">
        <f t="shared" si="29"/>
        <v>0.33787351764563645</v>
      </c>
      <c r="W102" s="17">
        <f t="shared" si="18"/>
        <v>0.22883564416946101</v>
      </c>
      <c r="X102" s="17">
        <f t="shared" si="19"/>
        <v>0</v>
      </c>
      <c r="Y102" s="17">
        <f t="shared" si="30"/>
        <v>0.22883564416946101</v>
      </c>
      <c r="Z102" s="17">
        <f t="shared" si="31"/>
        <v>0.22883564416946101</v>
      </c>
    </row>
    <row r="103" spans="1:26" x14ac:dyDescent="0.25">
      <c r="A103" s="681"/>
      <c r="B103" s="681"/>
      <c r="C103" s="681"/>
      <c r="D103" s="681"/>
      <c r="E103" s="681"/>
      <c r="F103" s="681"/>
      <c r="J103" s="79">
        <v>920</v>
      </c>
      <c r="K103" s="79">
        <f t="shared" si="20"/>
        <v>0.1050228310502283</v>
      </c>
      <c r="L103" s="79">
        <f t="shared" si="21"/>
        <v>0.33663182447119211</v>
      </c>
      <c r="M103" s="81">
        <f t="shared" si="22"/>
        <v>39.041682837146269</v>
      </c>
      <c r="N103" s="82">
        <f t="shared" si="23"/>
        <v>0.29316057096623693</v>
      </c>
      <c r="O103" s="83">
        <f t="shared" si="24"/>
        <v>0.29316057096623693</v>
      </c>
      <c r="P103" s="79">
        <f t="shared" si="16"/>
        <v>0.23825300485436629</v>
      </c>
      <c r="Q103" s="17">
        <f t="shared" si="17"/>
        <v>0</v>
      </c>
      <c r="R103" s="58">
        <f t="shared" si="25"/>
        <v>0.23825300485436629</v>
      </c>
      <c r="S103" s="17">
        <f t="shared" si="26"/>
        <v>0.34058360450489289</v>
      </c>
      <c r="T103" s="17">
        <f t="shared" si="27"/>
        <v>0.33663182447119211</v>
      </c>
      <c r="U103" s="17">
        <f t="shared" si="28"/>
        <v>0</v>
      </c>
      <c r="V103" s="58">
        <f t="shared" si="29"/>
        <v>0.33663182447119211</v>
      </c>
      <c r="W103" s="17">
        <f t="shared" si="18"/>
        <v>0.22738947105521734</v>
      </c>
      <c r="X103" s="17">
        <f t="shared" si="19"/>
        <v>0</v>
      </c>
      <c r="Y103" s="17">
        <f t="shared" si="30"/>
        <v>0.22738947105521734</v>
      </c>
      <c r="Z103" s="17">
        <f t="shared" si="31"/>
        <v>0.22738947105521734</v>
      </c>
    </row>
    <row r="104" spans="1:26" x14ac:dyDescent="0.25">
      <c r="J104" s="79">
        <v>930</v>
      </c>
      <c r="K104" s="79">
        <f t="shared" si="20"/>
        <v>0.10616438356164383</v>
      </c>
      <c r="L104" s="79">
        <f t="shared" si="21"/>
        <v>0.33540126434918804</v>
      </c>
      <c r="M104" s="81">
        <f t="shared" si="22"/>
        <v>38.898965677023952</v>
      </c>
      <c r="N104" s="82">
        <f t="shared" si="23"/>
        <v>0.29316057096623693</v>
      </c>
      <c r="O104" s="83">
        <f t="shared" si="24"/>
        <v>0.29316057096623693</v>
      </c>
      <c r="P104" s="79">
        <f t="shared" si="16"/>
        <v>0.23683995021915505</v>
      </c>
      <c r="Q104" s="17">
        <f t="shared" si="17"/>
        <v>0</v>
      </c>
      <c r="R104" s="58">
        <f t="shared" si="25"/>
        <v>0.23683995021915505</v>
      </c>
      <c r="S104" s="17">
        <f t="shared" si="26"/>
        <v>0.34058360450489289</v>
      </c>
      <c r="T104" s="17">
        <f t="shared" si="27"/>
        <v>0.33540126434918804</v>
      </c>
      <c r="U104" s="17">
        <f t="shared" si="28"/>
        <v>0</v>
      </c>
      <c r="V104" s="58">
        <f t="shared" si="29"/>
        <v>0.33540126434918804</v>
      </c>
      <c r="W104" s="17">
        <f t="shared" si="18"/>
        <v>0.22595626436573146</v>
      </c>
      <c r="X104" s="17">
        <f t="shared" si="19"/>
        <v>0</v>
      </c>
      <c r="Y104" s="17">
        <f t="shared" si="30"/>
        <v>0.22595626436573146</v>
      </c>
      <c r="Z104" s="17">
        <f t="shared" si="31"/>
        <v>0.22595626436573146</v>
      </c>
    </row>
    <row r="105" spans="1:26" x14ac:dyDescent="0.25">
      <c r="J105" s="79">
        <v>940</v>
      </c>
      <c r="K105" s="79">
        <f t="shared" si="20"/>
        <v>0.10730593607305935</v>
      </c>
      <c r="L105" s="79">
        <f t="shared" si="21"/>
        <v>0.33418161934473301</v>
      </c>
      <c r="M105" s="81">
        <f t="shared" si="22"/>
        <v>38.757514423825761</v>
      </c>
      <c r="N105" s="82">
        <f t="shared" si="23"/>
        <v>0.29316057096623693</v>
      </c>
      <c r="O105" s="83">
        <f t="shared" si="24"/>
        <v>0.29316057096623693</v>
      </c>
      <c r="P105" s="79">
        <f t="shared" si="16"/>
        <v>0.23543942943513119</v>
      </c>
      <c r="Q105" s="17">
        <f t="shared" si="17"/>
        <v>0</v>
      </c>
      <c r="R105" s="58">
        <f t="shared" si="25"/>
        <v>0.23543942943513119</v>
      </c>
      <c r="S105" s="17">
        <f t="shared" si="26"/>
        <v>0.34058360450489289</v>
      </c>
      <c r="T105" s="17">
        <f t="shared" si="27"/>
        <v>0.33418161934473301</v>
      </c>
      <c r="U105" s="17">
        <f t="shared" si="28"/>
        <v>0</v>
      </c>
      <c r="V105" s="58">
        <f t="shared" si="29"/>
        <v>0.33418161934473301</v>
      </c>
      <c r="W105" s="17">
        <f t="shared" si="18"/>
        <v>0.22453577027696137</v>
      </c>
      <c r="X105" s="17">
        <f t="shared" si="19"/>
        <v>0</v>
      </c>
      <c r="Y105" s="17">
        <f t="shared" si="30"/>
        <v>0.22453577027696137</v>
      </c>
      <c r="Z105" s="17">
        <f t="shared" si="31"/>
        <v>0.22453577027696137</v>
      </c>
    </row>
    <row r="106" spans="1:26" x14ac:dyDescent="0.25">
      <c r="J106" s="79">
        <v>950</v>
      </c>
      <c r="K106" s="79">
        <f t="shared" si="20"/>
        <v>0.10844748858447488</v>
      </c>
      <c r="L106" s="79">
        <f t="shared" si="21"/>
        <v>0.33297267805235664</v>
      </c>
      <c r="M106" s="81">
        <f t="shared" si="22"/>
        <v>38.617304559295476</v>
      </c>
      <c r="N106" s="82">
        <f t="shared" si="23"/>
        <v>0.29316057096623693</v>
      </c>
      <c r="O106" s="83">
        <f t="shared" si="24"/>
        <v>0.29316057096623693</v>
      </c>
      <c r="P106" s="79">
        <f t="shared" si="16"/>
        <v>0.23405119974497313</v>
      </c>
      <c r="Q106" s="17">
        <f t="shared" si="17"/>
        <v>0</v>
      </c>
      <c r="R106" s="58">
        <f t="shared" si="25"/>
        <v>0.23405119974497313</v>
      </c>
      <c r="S106" s="17">
        <f t="shared" si="26"/>
        <v>0.34058360450489289</v>
      </c>
      <c r="T106" s="17">
        <f t="shared" si="27"/>
        <v>0.33297267805235664</v>
      </c>
      <c r="U106" s="17">
        <f t="shared" si="28"/>
        <v>0</v>
      </c>
      <c r="V106" s="58">
        <f t="shared" si="29"/>
        <v>0.33297267805235664</v>
      </c>
      <c r="W106" s="17">
        <f t="shared" si="18"/>
        <v>0.22312774256954016</v>
      </c>
      <c r="X106" s="17">
        <f t="shared" si="19"/>
        <v>0</v>
      </c>
      <c r="Y106" s="17">
        <f t="shared" si="30"/>
        <v>0.22312774256954016</v>
      </c>
      <c r="Z106" s="17">
        <f t="shared" si="31"/>
        <v>0.22312774256954016</v>
      </c>
    </row>
    <row r="107" spans="1:26" x14ac:dyDescent="0.25">
      <c r="J107" s="79">
        <v>960</v>
      </c>
      <c r="K107" s="79">
        <f t="shared" si="20"/>
        <v>0.1095890410958904</v>
      </c>
      <c r="L107" s="79">
        <f t="shared" si="21"/>
        <v>0.33177423533399852</v>
      </c>
      <c r="M107" s="81">
        <f t="shared" si="22"/>
        <v>38.478312292054774</v>
      </c>
      <c r="N107" s="82">
        <f t="shared" si="23"/>
        <v>0.29316057096623693</v>
      </c>
      <c r="O107" s="83">
        <f t="shared" si="24"/>
        <v>0.29316057096623693</v>
      </c>
      <c r="P107" s="79">
        <f t="shared" si="16"/>
        <v>0.23267502558823772</v>
      </c>
      <c r="Q107" s="17">
        <f t="shared" si="17"/>
        <v>0</v>
      </c>
      <c r="R107" s="58">
        <f t="shared" si="25"/>
        <v>0.23267502558823772</v>
      </c>
      <c r="S107" s="17">
        <f t="shared" si="26"/>
        <v>0.34058360450489289</v>
      </c>
      <c r="T107" s="17">
        <f t="shared" si="27"/>
        <v>0.33177423533399852</v>
      </c>
      <c r="U107" s="17">
        <f t="shared" si="28"/>
        <v>0</v>
      </c>
      <c r="V107" s="58">
        <f t="shared" si="29"/>
        <v>0.33177423533399852</v>
      </c>
      <c r="W107" s="17">
        <f t="shared" si="18"/>
        <v>0.22173194232361704</v>
      </c>
      <c r="X107" s="17">
        <f t="shared" si="19"/>
        <v>0</v>
      </c>
      <c r="Y107" s="17">
        <f t="shared" si="30"/>
        <v>0.22173194232361704</v>
      </c>
      <c r="Z107" s="17">
        <f t="shared" si="31"/>
        <v>0.22173194232361704</v>
      </c>
    </row>
    <row r="108" spans="1:26" x14ac:dyDescent="0.25">
      <c r="A108" t="s">
        <v>22</v>
      </c>
      <c r="J108" s="79">
        <v>970</v>
      </c>
      <c r="K108" s="79">
        <f t="shared" si="20"/>
        <v>0.11073059360730593</v>
      </c>
      <c r="L108" s="79">
        <f t="shared" si="21"/>
        <v>0.33058609207011835</v>
      </c>
      <c r="M108" s="81">
        <f t="shared" si="22"/>
        <v>38.340514528737621</v>
      </c>
      <c r="N108" s="82">
        <f t="shared" si="23"/>
        <v>0.29316057096623693</v>
      </c>
      <c r="O108" s="83">
        <f t="shared" si="24"/>
        <v>0.29316057096623693</v>
      </c>
      <c r="P108" s="79">
        <f t="shared" si="16"/>
        <v>0.23131067831556085</v>
      </c>
      <c r="Q108" s="17">
        <f t="shared" si="17"/>
        <v>0</v>
      </c>
      <c r="R108" s="58">
        <f t="shared" si="25"/>
        <v>0.23131067831556085</v>
      </c>
      <c r="S108" s="17">
        <f t="shared" si="26"/>
        <v>0.34058360450489289</v>
      </c>
      <c r="T108" s="17">
        <f t="shared" si="27"/>
        <v>0.33058609207011835</v>
      </c>
      <c r="U108" s="17">
        <f t="shared" si="28"/>
        <v>0</v>
      </c>
      <c r="V108" s="58">
        <f t="shared" si="29"/>
        <v>0.33058609207011835</v>
      </c>
      <c r="W108" s="17">
        <f t="shared" si="18"/>
        <v>0.22034813762898131</v>
      </c>
      <c r="X108" s="17">
        <f t="shared" si="19"/>
        <v>0</v>
      </c>
      <c r="Y108" s="17">
        <f t="shared" si="30"/>
        <v>0.22034813762898131</v>
      </c>
      <c r="Z108" s="17">
        <f t="shared" si="31"/>
        <v>0.22034813762898131</v>
      </c>
    </row>
    <row r="109" spans="1:26" x14ac:dyDescent="0.25">
      <c r="J109" s="79">
        <v>980</v>
      </c>
      <c r="K109" s="79">
        <f t="shared" si="20"/>
        <v>0.11187214611872145</v>
      </c>
      <c r="L109" s="79">
        <f t="shared" si="21"/>
        <v>0.32940805492314429</v>
      </c>
      <c r="M109" s="81">
        <f t="shared" si="22"/>
        <v>38.203888846555657</v>
      </c>
      <c r="N109" s="82">
        <f t="shared" si="23"/>
        <v>0.29316057096623693</v>
      </c>
      <c r="O109" s="83">
        <f t="shared" si="24"/>
        <v>0.29316057096623693</v>
      </c>
      <c r="P109" s="79">
        <f t="shared" si="16"/>
        <v>0.22995793591702474</v>
      </c>
      <c r="Q109" s="17">
        <f t="shared" si="17"/>
        <v>0</v>
      </c>
      <c r="R109" s="58">
        <f t="shared" si="25"/>
        <v>0.22995793591702474</v>
      </c>
      <c r="S109" s="17">
        <f t="shared" si="26"/>
        <v>0.34058360450489289</v>
      </c>
      <c r="T109" s="17">
        <f t="shared" si="27"/>
        <v>0.32940805492314429</v>
      </c>
      <c r="U109" s="17">
        <f t="shared" si="28"/>
        <v>0</v>
      </c>
      <c r="V109" s="58">
        <f t="shared" si="29"/>
        <v>0.32940805492314429</v>
      </c>
      <c r="W109" s="17">
        <f t="shared" si="18"/>
        <v>0.21897610330955586</v>
      </c>
      <c r="X109" s="17">
        <f t="shared" si="19"/>
        <v>0</v>
      </c>
      <c r="Y109" s="17">
        <f t="shared" si="30"/>
        <v>0.21897610330955586</v>
      </c>
      <c r="Z109" s="17">
        <f t="shared" si="31"/>
        <v>0.21897610330955586</v>
      </c>
    </row>
    <row r="110" spans="1:26" x14ac:dyDescent="0.25">
      <c r="B110" s="6">
        <f>B32/B28</f>
        <v>0.29316057096623693</v>
      </c>
      <c r="J110" s="79">
        <v>990</v>
      </c>
      <c r="K110" s="79">
        <f t="shared" si="20"/>
        <v>0.11301369863013698</v>
      </c>
      <c r="L110" s="79">
        <f t="shared" si="21"/>
        <v>0.328239936112529</v>
      </c>
      <c r="M110" s="81">
        <f t="shared" si="22"/>
        <v>38.068413467209723</v>
      </c>
      <c r="N110" s="82">
        <f t="shared" si="23"/>
        <v>0.29316057096623693</v>
      </c>
      <c r="O110" s="83">
        <f t="shared" si="24"/>
        <v>0.29316057096623693</v>
      </c>
      <c r="P110" s="79">
        <f t="shared" si="16"/>
        <v>0.2286165827638531</v>
      </c>
      <c r="Q110" s="17">
        <f t="shared" si="17"/>
        <v>0</v>
      </c>
      <c r="R110" s="58">
        <f t="shared" si="25"/>
        <v>0.2286165827638531</v>
      </c>
      <c r="S110" s="17">
        <f t="shared" si="26"/>
        <v>0.34058360450489289</v>
      </c>
      <c r="T110" s="17">
        <f t="shared" si="27"/>
        <v>0.328239936112529</v>
      </c>
      <c r="U110" s="17">
        <f t="shared" si="28"/>
        <v>0</v>
      </c>
      <c r="V110" s="58">
        <f t="shared" si="29"/>
        <v>0.328239936112529</v>
      </c>
      <c r="W110" s="17">
        <f t="shared" si="18"/>
        <v>0.21761562066140883</v>
      </c>
      <c r="X110" s="17">
        <f t="shared" si="19"/>
        <v>0</v>
      </c>
      <c r="Y110" s="17">
        <f t="shared" si="30"/>
        <v>0.21761562066140883</v>
      </c>
      <c r="Z110" s="17">
        <f t="shared" si="31"/>
        <v>0.21761562066140883</v>
      </c>
    </row>
    <row r="111" spans="1:26" x14ac:dyDescent="0.25">
      <c r="J111" s="79">
        <v>1000</v>
      </c>
      <c r="K111" s="79">
        <f t="shared" si="20"/>
        <v>0.11415525114155251</v>
      </c>
      <c r="L111" s="79">
        <f t="shared" si="21"/>
        <v>0.32708155320073007</v>
      </c>
      <c r="M111" s="81">
        <f t="shared" si="22"/>
        <v>37.934067232068507</v>
      </c>
      <c r="N111" s="82">
        <f t="shared" si="23"/>
        <v>0.29316057096623693</v>
      </c>
      <c r="O111" s="83">
        <f t="shared" si="24"/>
        <v>0.29316057096623693</v>
      </c>
      <c r="P111" s="79">
        <f t="shared" si="16"/>
        <v>0.22728640936265332</v>
      </c>
      <c r="Q111" s="17">
        <f t="shared" si="17"/>
        <v>0</v>
      </c>
      <c r="R111" s="58">
        <f t="shared" si="25"/>
        <v>0.22728640936265332</v>
      </c>
      <c r="S111" s="17">
        <f t="shared" si="26"/>
        <v>0.34058360450489289</v>
      </c>
      <c r="T111" s="17">
        <f t="shared" si="27"/>
        <v>0.32708155320073007</v>
      </c>
      <c r="U111" s="17">
        <f t="shared" si="28"/>
        <v>0</v>
      </c>
      <c r="V111" s="58">
        <f t="shared" si="29"/>
        <v>0.32708155320073007</v>
      </c>
      <c r="W111" s="17">
        <f t="shared" si="18"/>
        <v>0.21626647720349113</v>
      </c>
      <c r="X111" s="17">
        <f t="shared" si="19"/>
        <v>0</v>
      </c>
      <c r="Y111" s="17">
        <f t="shared" si="30"/>
        <v>0.21626647720349113</v>
      </c>
      <c r="Z111" s="17">
        <f t="shared" si="31"/>
        <v>0.21626647720349113</v>
      </c>
    </row>
    <row r="112" spans="1:26" x14ac:dyDescent="0.25">
      <c r="J112" s="79">
        <v>1010</v>
      </c>
      <c r="K112" s="79">
        <f t="shared" si="20"/>
        <v>0.11529680365296803</v>
      </c>
      <c r="L112" s="79">
        <f t="shared" si="21"/>
        <v>0.32593272888948455</v>
      </c>
      <c r="M112" s="81">
        <f t="shared" si="22"/>
        <v>37.800829578540927</v>
      </c>
      <c r="N112" s="82">
        <f t="shared" si="23"/>
        <v>0.29316057096623693</v>
      </c>
      <c r="O112" s="83">
        <f t="shared" si="24"/>
        <v>0.29316057096623693</v>
      </c>
      <c r="P112" s="79">
        <f t="shared" si="16"/>
        <v>0.2259672121214773</v>
      </c>
      <c r="Q112" s="17">
        <f t="shared" si="17"/>
        <v>0</v>
      </c>
      <c r="R112" s="58">
        <f t="shared" si="25"/>
        <v>0.2259672121214773</v>
      </c>
      <c r="S112" s="17">
        <f t="shared" si="26"/>
        <v>0.34058360450489289</v>
      </c>
      <c r="T112" s="17">
        <f t="shared" si="27"/>
        <v>0.32593272888948455</v>
      </c>
      <c r="U112" s="17">
        <f t="shared" si="28"/>
        <v>0</v>
      </c>
      <c r="V112" s="58">
        <f t="shared" si="29"/>
        <v>0.32593272888948455</v>
      </c>
      <c r="W112" s="17">
        <f t="shared" si="18"/>
        <v>0.21492846644036023</v>
      </c>
      <c r="X112" s="17">
        <f t="shared" si="19"/>
        <v>0</v>
      </c>
      <c r="Y112" s="17">
        <f t="shared" si="30"/>
        <v>0.21492846644036023</v>
      </c>
      <c r="Z112" s="17">
        <f t="shared" si="31"/>
        <v>0.21492846644036023</v>
      </c>
    </row>
    <row r="113" spans="1:26" x14ac:dyDescent="0.25">
      <c r="B113" s="6">
        <f>((1-B110)/E24)^(1/E25)</f>
        <v>0.1520849267502857</v>
      </c>
      <c r="C113" t="s">
        <v>166</v>
      </c>
      <c r="J113" s="79">
        <v>1020</v>
      </c>
      <c r="K113" s="79">
        <f t="shared" si="20"/>
        <v>0.11643835616438356</v>
      </c>
      <c r="L113" s="79">
        <f t="shared" si="21"/>
        <v>0.3247932908257819</v>
      </c>
      <c r="M113" s="81">
        <f t="shared" si="22"/>
        <v>37.668680517573407</v>
      </c>
      <c r="N113" s="82">
        <f t="shared" si="23"/>
        <v>0.29316057096623693</v>
      </c>
      <c r="O113" s="83">
        <f t="shared" si="24"/>
        <v>0.29316057096623693</v>
      </c>
      <c r="P113" s="79">
        <f t="shared" si="16"/>
        <v>0.22465879312702053</v>
      </c>
      <c r="Q113" s="17">
        <f t="shared" si="17"/>
        <v>0</v>
      </c>
      <c r="R113" s="58">
        <f t="shared" si="25"/>
        <v>0.22465879312702053</v>
      </c>
      <c r="S113" s="17">
        <f t="shared" si="26"/>
        <v>0.34058360450489289</v>
      </c>
      <c r="T113" s="17">
        <f t="shared" si="27"/>
        <v>0.3247932908257819</v>
      </c>
      <c r="U113" s="17">
        <f t="shared" si="28"/>
        <v>0</v>
      </c>
      <c r="V113" s="58">
        <f t="shared" si="29"/>
        <v>0.3247932908257819</v>
      </c>
      <c r="W113" s="17">
        <f t="shared" si="18"/>
        <v>0.2136013876362024</v>
      </c>
      <c r="X113" s="17">
        <f t="shared" si="19"/>
        <v>0</v>
      </c>
      <c r="Y113" s="17">
        <f t="shared" si="30"/>
        <v>0.2136013876362024</v>
      </c>
      <c r="Z113" s="17">
        <f t="shared" si="31"/>
        <v>0.2136013876362024</v>
      </c>
    </row>
    <row r="114" spans="1:26" x14ac:dyDescent="0.25">
      <c r="J114" s="79">
        <v>1030</v>
      </c>
      <c r="K114" s="79">
        <f t="shared" si="20"/>
        <v>0.11757990867579908</v>
      </c>
      <c r="L114" s="79">
        <f t="shared" si="21"/>
        <v>0.32366307141698691</v>
      </c>
      <c r="M114" s="81">
        <f t="shared" si="22"/>
        <v>37.537600612208315</v>
      </c>
      <c r="N114" s="82">
        <f t="shared" si="23"/>
        <v>0.29316057096623693</v>
      </c>
      <c r="O114" s="83">
        <f t="shared" si="24"/>
        <v>0.29316057096623693</v>
      </c>
      <c r="P114" s="79">
        <f t="shared" si="16"/>
        <v>0.22336095993232652</v>
      </c>
      <c r="Q114" s="17">
        <f t="shared" si="17"/>
        <v>0</v>
      </c>
      <c r="R114" s="58">
        <f t="shared" si="25"/>
        <v>0.22336095993232652</v>
      </c>
      <c r="S114" s="17">
        <f t="shared" si="26"/>
        <v>0.34058360450489289</v>
      </c>
      <c r="T114" s="17">
        <f t="shared" si="27"/>
        <v>0.32366307141698691</v>
      </c>
      <c r="U114" s="17">
        <f t="shared" si="28"/>
        <v>0</v>
      </c>
      <c r="V114" s="58">
        <f t="shared" si="29"/>
        <v>0.32366307141698691</v>
      </c>
      <c r="W114" s="17">
        <f t="shared" si="18"/>
        <v>0.21228504559950967</v>
      </c>
      <c r="X114" s="17">
        <f t="shared" si="19"/>
        <v>0</v>
      </c>
      <c r="Y114" s="17">
        <f t="shared" si="30"/>
        <v>0.21228504559950967</v>
      </c>
      <c r="Z114" s="17">
        <f t="shared" si="31"/>
        <v>0.21228504559950967</v>
      </c>
    </row>
    <row r="115" spans="1:26" x14ac:dyDescent="0.25">
      <c r="A115" s="57"/>
      <c r="J115" s="79">
        <v>1040</v>
      </c>
      <c r="K115" s="79">
        <f t="shared" si="20"/>
        <v>0.11872146118721461</v>
      </c>
      <c r="L115" s="79">
        <f t="shared" si="21"/>
        <v>0.32254190765459445</v>
      </c>
      <c r="M115" s="81">
        <f t="shared" si="22"/>
        <v>37.407570957143506</v>
      </c>
      <c r="N115" s="82">
        <f t="shared" si="23"/>
        <v>0.29316057096623693</v>
      </c>
      <c r="O115" s="83">
        <f t="shared" si="24"/>
        <v>0.29316057096623693</v>
      </c>
      <c r="P115" s="79">
        <f t="shared" si="16"/>
        <v>0.22207352535440483</v>
      </c>
      <c r="Q115" s="17">
        <f t="shared" si="17"/>
        <v>0</v>
      </c>
      <c r="R115" s="58">
        <f t="shared" si="25"/>
        <v>0.22207352535440483</v>
      </c>
      <c r="S115" s="17">
        <f t="shared" si="26"/>
        <v>0.34058360450489289</v>
      </c>
      <c r="T115" s="17">
        <f t="shared" si="27"/>
        <v>0.32254190765459445</v>
      </c>
      <c r="U115" s="17">
        <f t="shared" si="28"/>
        <v>0</v>
      </c>
      <c r="V115" s="58">
        <f t="shared" si="29"/>
        <v>0.32254190765459445</v>
      </c>
      <c r="W115" s="17">
        <f t="shared" si="18"/>
        <v>0.21097925047781085</v>
      </c>
      <c r="X115" s="17">
        <f t="shared" si="19"/>
        <v>0</v>
      </c>
      <c r="Y115" s="17">
        <f t="shared" si="30"/>
        <v>0.21097925047781085</v>
      </c>
      <c r="Z115" s="17">
        <f t="shared" si="31"/>
        <v>0.21097925047781085</v>
      </c>
    </row>
    <row r="116" spans="1:26" x14ac:dyDescent="0.25">
      <c r="B116" s="6">
        <f>B33/8760</f>
        <v>0.44634703196347031</v>
      </c>
      <c r="J116" s="79">
        <v>1050</v>
      </c>
      <c r="K116" s="79">
        <f t="shared" si="20"/>
        <v>0.11986301369863013</v>
      </c>
      <c r="L116" s="79">
        <f t="shared" si="21"/>
        <v>0.32142964094613513</v>
      </c>
      <c r="M116" s="81">
        <f t="shared" si="22"/>
        <v>37.278573159237141</v>
      </c>
      <c r="N116" s="82">
        <f t="shared" si="23"/>
        <v>0.29316057096623693</v>
      </c>
      <c r="O116" s="83">
        <f t="shared" si="24"/>
        <v>0.29316057096623693</v>
      </c>
      <c r="P116" s="79">
        <f t="shared" si="16"/>
        <v>0.22079630728120747</v>
      </c>
      <c r="Q116" s="17">
        <f t="shared" si="17"/>
        <v>0</v>
      </c>
      <c r="R116" s="58">
        <f t="shared" si="25"/>
        <v>0.22079630728120747</v>
      </c>
      <c r="S116" s="17">
        <f t="shared" si="26"/>
        <v>0.34058360450489289</v>
      </c>
      <c r="T116" s="17">
        <f t="shared" si="27"/>
        <v>0.32142964094613513</v>
      </c>
      <c r="U116" s="17">
        <f t="shared" si="28"/>
        <v>0</v>
      </c>
      <c r="V116" s="58">
        <f t="shared" si="29"/>
        <v>0.32142964094613513</v>
      </c>
      <c r="W116" s="17">
        <f t="shared" si="18"/>
        <v>0.20968381756189602</v>
      </c>
      <c r="X116" s="17">
        <f t="shared" si="19"/>
        <v>0</v>
      </c>
      <c r="Y116" s="17">
        <f t="shared" si="30"/>
        <v>0.20968381756189602</v>
      </c>
      <c r="Z116" s="17">
        <f t="shared" si="31"/>
        <v>0.20968381756189602</v>
      </c>
    </row>
    <row r="117" spans="1:26" x14ac:dyDescent="0.25">
      <c r="J117" s="79">
        <v>1060</v>
      </c>
      <c r="K117" s="79">
        <f t="shared" si="20"/>
        <v>0.12100456621004566</v>
      </c>
      <c r="L117" s="79">
        <f t="shared" si="21"/>
        <v>0.3203261169547813</v>
      </c>
      <c r="M117" s="81">
        <f t="shared" si="22"/>
        <v>37.150589318905652</v>
      </c>
      <c r="N117" s="82">
        <f t="shared" si="23"/>
        <v>0.29316057096623693</v>
      </c>
      <c r="O117" s="83">
        <f t="shared" si="24"/>
        <v>0.29316057096623693</v>
      </c>
      <c r="P117" s="79">
        <f t="shared" si="16"/>
        <v>0.21952912848744821</v>
      </c>
      <c r="Q117" s="17">
        <f t="shared" si="17"/>
        <v>0</v>
      </c>
      <c r="R117" s="58">
        <f t="shared" si="25"/>
        <v>0.21952912848744821</v>
      </c>
      <c r="S117" s="17">
        <f t="shared" si="26"/>
        <v>0.34058360450489289</v>
      </c>
      <c r="T117" s="17">
        <f t="shared" si="27"/>
        <v>0.3203261169547813</v>
      </c>
      <c r="U117" s="17">
        <f t="shared" si="28"/>
        <v>0</v>
      </c>
      <c r="V117" s="58">
        <f t="shared" si="29"/>
        <v>0.3203261169547813</v>
      </c>
      <c r="W117" s="17">
        <f t="shared" si="18"/>
        <v>0.20839856709900861</v>
      </c>
      <c r="X117" s="17">
        <f t="shared" si="19"/>
        <v>0</v>
      </c>
      <c r="Y117" s="17">
        <f t="shared" si="30"/>
        <v>0.20839856709900861</v>
      </c>
      <c r="Z117" s="17">
        <f t="shared" si="31"/>
        <v>0.20839856709900861</v>
      </c>
    </row>
    <row r="118" spans="1:26" ht="18" customHeight="1" x14ac:dyDescent="0.25">
      <c r="J118" s="79">
        <v>1070</v>
      </c>
      <c r="K118" s="79">
        <f t="shared" si="20"/>
        <v>0.12214611872146118</v>
      </c>
      <c r="L118" s="79">
        <f t="shared" si="21"/>
        <v>0.31923118544623108</v>
      </c>
      <c r="M118" s="81">
        <f t="shared" si="22"/>
        <v>37.023602012365735</v>
      </c>
      <c r="N118" s="82">
        <f t="shared" si="23"/>
        <v>0.29316057096623693</v>
      </c>
      <c r="O118" s="83">
        <f t="shared" si="24"/>
        <v>0.29316057096623693</v>
      </c>
      <c r="P118" s="79">
        <f t="shared" si="16"/>
        <v>0.21827181645877936</v>
      </c>
      <c r="Q118" s="17">
        <f t="shared" si="17"/>
        <v>0</v>
      </c>
      <c r="R118" s="58">
        <f t="shared" si="25"/>
        <v>0.21827181645877936</v>
      </c>
      <c r="S118" s="17">
        <f t="shared" si="26"/>
        <v>0.34058360450489289</v>
      </c>
      <c r="T118" s="17">
        <f t="shared" si="27"/>
        <v>0.31923118544623108</v>
      </c>
      <c r="U118" s="17">
        <f t="shared" si="28"/>
        <v>0</v>
      </c>
      <c r="V118" s="58">
        <f t="shared" si="29"/>
        <v>0.31923118544623108</v>
      </c>
      <c r="W118" s="17">
        <f t="shared" si="18"/>
        <v>0.20712332411451506</v>
      </c>
      <c r="X118" s="17">
        <f t="shared" si="19"/>
        <v>0</v>
      </c>
      <c r="Y118" s="17">
        <f t="shared" si="30"/>
        <v>0.20712332411451506</v>
      </c>
      <c r="Z118" s="17">
        <f t="shared" si="31"/>
        <v>0.20712332411451506</v>
      </c>
    </row>
    <row r="119" spans="1:26" x14ac:dyDescent="0.25">
      <c r="E119" s="6">
        <f>B116-E24*B116^(E25+1)/(E25+1)-(B113-E24*B113^(E25+1)/(E25+1))+B110*B113</f>
        <v>0.10669722621215222</v>
      </c>
      <c r="J119" s="79">
        <v>1080</v>
      </c>
      <c r="K119" s="79">
        <f t="shared" si="20"/>
        <v>0.12328767123287671</v>
      </c>
      <c r="L119" s="79">
        <f t="shared" si="21"/>
        <v>0.31814470014247531</v>
      </c>
      <c r="M119" s="81">
        <f t="shared" si="22"/>
        <v>36.897594274674603</v>
      </c>
      <c r="N119" s="82">
        <f t="shared" si="23"/>
        <v>0.29316057096623693</v>
      </c>
      <c r="O119" s="83">
        <f t="shared" si="24"/>
        <v>0.29316057096623693</v>
      </c>
      <c r="P119" s="79">
        <f t="shared" si="16"/>
        <v>0.21702420322387239</v>
      </c>
      <c r="Q119" s="17">
        <f t="shared" si="17"/>
        <v>0</v>
      </c>
      <c r="R119" s="58">
        <f t="shared" si="25"/>
        <v>0.21702420322387239</v>
      </c>
      <c r="S119" s="17">
        <f t="shared" si="26"/>
        <v>0.34058360450489289</v>
      </c>
      <c r="T119" s="17">
        <f t="shared" si="27"/>
        <v>0.31814470014247531</v>
      </c>
      <c r="U119" s="17">
        <f t="shared" si="28"/>
        <v>0</v>
      </c>
      <c r="V119" s="58">
        <f t="shared" si="29"/>
        <v>0.31814470014247531</v>
      </c>
      <c r="W119" s="17">
        <f t="shared" si="18"/>
        <v>0.20585791824159061</v>
      </c>
      <c r="X119" s="17">
        <f t="shared" si="19"/>
        <v>0</v>
      </c>
      <c r="Y119" s="17">
        <f t="shared" si="30"/>
        <v>0.20585791824159061</v>
      </c>
      <c r="Z119" s="17">
        <f t="shared" si="31"/>
        <v>0.20585791824159061</v>
      </c>
    </row>
    <row r="120" spans="1:26" x14ac:dyDescent="0.25">
      <c r="A120" s="17"/>
      <c r="B120" s="17"/>
      <c r="C120" s="17"/>
      <c r="D120" s="17"/>
      <c r="E120" s="6"/>
      <c r="F120" s="17"/>
      <c r="J120" s="79">
        <v>1090</v>
      </c>
      <c r="K120" s="79">
        <f t="shared" si="20"/>
        <v>0.12442922374429223</v>
      </c>
      <c r="L120" s="79">
        <f t="shared" si="21"/>
        <v>0.31706651858207957</v>
      </c>
      <c r="M120" s="81">
        <f t="shared" si="22"/>
        <v>36.77254958352588</v>
      </c>
      <c r="N120" s="82">
        <f t="shared" si="23"/>
        <v>0.29316057096623693</v>
      </c>
      <c r="O120" s="83">
        <f t="shared" si="24"/>
        <v>0.29316057096623693</v>
      </c>
      <c r="P120" s="79">
        <f t="shared" si="16"/>
        <v>0.21578612519397855</v>
      </c>
      <c r="Q120" s="17">
        <f t="shared" si="17"/>
        <v>0</v>
      </c>
      <c r="R120" s="58">
        <f t="shared" si="25"/>
        <v>0.21578612519397855</v>
      </c>
      <c r="S120" s="17">
        <f t="shared" si="26"/>
        <v>0.34058360450489289</v>
      </c>
      <c r="T120" s="17">
        <f t="shared" si="27"/>
        <v>0.31706651858207957</v>
      </c>
      <c r="U120" s="17">
        <f t="shared" si="28"/>
        <v>0</v>
      </c>
      <c r="V120" s="58">
        <f t="shared" si="29"/>
        <v>0.31706651858207957</v>
      </c>
      <c r="W120" s="17">
        <f t="shared" si="18"/>
        <v>0.20460218355849102</v>
      </c>
      <c r="X120" s="17">
        <f t="shared" si="19"/>
        <v>0</v>
      </c>
      <c r="Y120" s="17">
        <f t="shared" si="30"/>
        <v>0.20460218355849102</v>
      </c>
      <c r="Z120" s="17">
        <f t="shared" si="31"/>
        <v>0.20460218355849102</v>
      </c>
    </row>
    <row r="121" spans="1:26" x14ac:dyDescent="0.25">
      <c r="A121" s="681" t="s">
        <v>169</v>
      </c>
      <c r="B121" s="681"/>
      <c r="C121" s="681"/>
      <c r="D121" s="681"/>
      <c r="E121" s="681"/>
      <c r="F121" s="681"/>
      <c r="J121" s="79">
        <v>1100</v>
      </c>
      <c r="K121" s="79">
        <f t="shared" si="20"/>
        <v>0.12557077625570776</v>
      </c>
      <c r="L121" s="79">
        <f t="shared" si="21"/>
        <v>0.31599650198662921</v>
      </c>
      <c r="M121" s="81">
        <f t="shared" si="22"/>
        <v>36.648451843760249</v>
      </c>
      <c r="N121" s="82">
        <f t="shared" si="23"/>
        <v>0.29316057096623693</v>
      </c>
      <c r="O121" s="83">
        <f t="shared" si="24"/>
        <v>0.29316057096623693</v>
      </c>
      <c r="P121" s="79">
        <f t="shared" si="16"/>
        <v>0.21455742300956882</v>
      </c>
      <c r="Q121" s="17">
        <f t="shared" si="17"/>
        <v>0</v>
      </c>
      <c r="R121" s="58">
        <f t="shared" si="25"/>
        <v>0.21455742300956882</v>
      </c>
      <c r="S121" s="17">
        <f t="shared" si="26"/>
        <v>0.34058360450489289</v>
      </c>
      <c r="T121" s="17">
        <f t="shared" si="27"/>
        <v>0.31599650198662921</v>
      </c>
      <c r="U121" s="17">
        <f t="shared" si="28"/>
        <v>0</v>
      </c>
      <c r="V121" s="58">
        <f t="shared" si="29"/>
        <v>0.31599650198662921</v>
      </c>
      <c r="W121" s="17">
        <f t="shared" si="18"/>
        <v>0.20335595843300691</v>
      </c>
      <c r="X121" s="17">
        <f t="shared" si="19"/>
        <v>0</v>
      </c>
      <c r="Y121" s="17">
        <f t="shared" si="30"/>
        <v>0.20335595843300691</v>
      </c>
      <c r="Z121" s="17">
        <f t="shared" si="31"/>
        <v>0.20335595843300691</v>
      </c>
    </row>
    <row r="122" spans="1:26" x14ac:dyDescent="0.25">
      <c r="A122" s="681"/>
      <c r="B122" s="681"/>
      <c r="C122" s="681"/>
      <c r="D122" s="681"/>
      <c r="E122" s="681"/>
      <c r="F122" s="681"/>
      <c r="J122" s="79">
        <v>1110</v>
      </c>
      <c r="K122" s="79">
        <f t="shared" si="20"/>
        <v>0.12671232876712329</v>
      </c>
      <c r="L122" s="79">
        <f t="shared" si="21"/>
        <v>0.31493451513301896</v>
      </c>
      <c r="M122" s="81">
        <f t="shared" si="22"/>
        <v>36.525285372553903</v>
      </c>
      <c r="N122" s="82">
        <f t="shared" si="23"/>
        <v>0.29316057096623693</v>
      </c>
      <c r="O122" s="83">
        <f t="shared" si="24"/>
        <v>0.29316057096623693</v>
      </c>
      <c r="P122" s="79">
        <f t="shared" si="16"/>
        <v>0.21333794139368178</v>
      </c>
      <c r="Q122" s="17">
        <f t="shared" si="17"/>
        <v>0</v>
      </c>
      <c r="R122" s="58">
        <f t="shared" si="25"/>
        <v>0.21333794139368178</v>
      </c>
      <c r="S122" s="17">
        <f t="shared" si="26"/>
        <v>0.34058360450489289</v>
      </c>
      <c r="T122" s="17">
        <f t="shared" si="27"/>
        <v>0.31493451513301896</v>
      </c>
      <c r="U122" s="17">
        <f t="shared" si="28"/>
        <v>0</v>
      </c>
      <c r="V122" s="58">
        <f t="shared" si="29"/>
        <v>0.31493451513301896</v>
      </c>
      <c r="W122" s="17">
        <f t="shared" si="18"/>
        <v>0.20211908537371936</v>
      </c>
      <c r="X122" s="17">
        <f t="shared" si="19"/>
        <v>0</v>
      </c>
      <c r="Y122" s="17">
        <f t="shared" si="30"/>
        <v>0.20211908537371936</v>
      </c>
      <c r="Z122" s="17">
        <f t="shared" si="31"/>
        <v>0.20211908537371936</v>
      </c>
    </row>
    <row r="123" spans="1:26" x14ac:dyDescent="0.25">
      <c r="J123" s="79">
        <v>1120</v>
      </c>
      <c r="K123" s="79">
        <f t="shared" si="20"/>
        <v>0.12785388127853881</v>
      </c>
      <c r="L123" s="79">
        <f t="shared" si="21"/>
        <v>0.31388042623127432</v>
      </c>
      <c r="M123" s="81">
        <f t="shared" si="22"/>
        <v>36.403034885248623</v>
      </c>
      <c r="N123" s="82">
        <f t="shared" si="23"/>
        <v>0.29316057096623693</v>
      </c>
      <c r="O123" s="83">
        <f t="shared" si="24"/>
        <v>0.29316057096623693</v>
      </c>
      <c r="P123" s="79">
        <f t="shared" si="16"/>
        <v>0.21212752901162824</v>
      </c>
      <c r="Q123" s="17">
        <f t="shared" si="17"/>
        <v>0</v>
      </c>
      <c r="R123" s="58">
        <f t="shared" si="25"/>
        <v>0.21212752901162824</v>
      </c>
      <c r="S123" s="17">
        <f t="shared" si="26"/>
        <v>0.34058360450489289</v>
      </c>
      <c r="T123" s="17">
        <f t="shared" si="27"/>
        <v>0.31388042623127432</v>
      </c>
      <c r="U123" s="17">
        <f t="shared" si="28"/>
        <v>0</v>
      </c>
      <c r="V123" s="58">
        <f t="shared" si="29"/>
        <v>0.31388042623127432</v>
      </c>
      <c r="W123" s="17">
        <f t="shared" si="18"/>
        <v>0.20089141088770335</v>
      </c>
      <c r="X123" s="17">
        <f t="shared" si="19"/>
        <v>0</v>
      </c>
      <c r="Y123" s="17">
        <f t="shared" si="30"/>
        <v>0.20089141088770335</v>
      </c>
      <c r="Z123" s="17">
        <f t="shared" si="31"/>
        <v>0.20089141088770335</v>
      </c>
    </row>
    <row r="124" spans="1:26" x14ac:dyDescent="0.25">
      <c r="D124" s="20">
        <f>E119/E27*B24</f>
        <v>108400.32733695059</v>
      </c>
      <c r="J124" s="79">
        <v>1130</v>
      </c>
      <c r="K124" s="79">
        <f t="shared" si="20"/>
        <v>0.12899543378995434</v>
      </c>
      <c r="L124" s="79">
        <f t="shared" si="21"/>
        <v>0.31283410680762347</v>
      </c>
      <c r="M124" s="81">
        <f t="shared" si="22"/>
        <v>36.281685481790724</v>
      </c>
      <c r="N124" s="82">
        <f t="shared" si="23"/>
        <v>0.29316057096623693</v>
      </c>
      <c r="O124" s="83">
        <f t="shared" si="24"/>
        <v>0.29316057096623693</v>
      </c>
      <c r="P124" s="79">
        <f t="shared" si="16"/>
        <v>0.21092603833672041</v>
      </c>
      <c r="Q124" s="17">
        <f t="shared" si="17"/>
        <v>0</v>
      </c>
      <c r="R124" s="58">
        <f t="shared" si="25"/>
        <v>0.21092603833672041</v>
      </c>
      <c r="S124" s="17">
        <f t="shared" si="26"/>
        <v>0.34058360450489289</v>
      </c>
      <c r="T124" s="17">
        <f t="shared" si="27"/>
        <v>0.31283410680762347</v>
      </c>
      <c r="U124" s="17">
        <f t="shared" si="28"/>
        <v>0</v>
      </c>
      <c r="V124" s="58">
        <f t="shared" si="29"/>
        <v>0.31283410680762347</v>
      </c>
      <c r="W124" s="17">
        <f t="shared" si="18"/>
        <v>0.19967278534434263</v>
      </c>
      <c r="X124" s="17">
        <f t="shared" si="19"/>
        <v>0</v>
      </c>
      <c r="Y124" s="17">
        <f t="shared" si="30"/>
        <v>0.19967278534434263</v>
      </c>
      <c r="Z124" s="17">
        <f t="shared" si="31"/>
        <v>0.19967278534434263</v>
      </c>
    </row>
    <row r="125" spans="1:26" ht="18.75" customHeight="1" x14ac:dyDescent="0.25">
      <c r="J125" s="79">
        <v>1140</v>
      </c>
      <c r="K125" s="79">
        <f t="shared" si="20"/>
        <v>0.13013698630136986</v>
      </c>
      <c r="L125" s="79">
        <f t="shared" si="21"/>
        <v>0.3117954315925463</v>
      </c>
      <c r="M125" s="81">
        <f t="shared" si="22"/>
        <v>36.161222633747322</v>
      </c>
      <c r="N125" s="82">
        <f t="shared" si="23"/>
        <v>0.29316057096623693</v>
      </c>
      <c r="O125" s="83">
        <f t="shared" si="24"/>
        <v>0.29316057096623693</v>
      </c>
      <c r="P125" s="79">
        <f t="shared" si="16"/>
        <v>0.20973332552171919</v>
      </c>
      <c r="Q125" s="17">
        <f t="shared" si="17"/>
        <v>0</v>
      </c>
      <c r="R125" s="58">
        <f t="shared" si="25"/>
        <v>0.20973332552171919</v>
      </c>
      <c r="S125" s="17">
        <f t="shared" si="26"/>
        <v>0.34058360450489289</v>
      </c>
      <c r="T125" s="17">
        <f t="shared" si="27"/>
        <v>0.3117954315925463</v>
      </c>
      <c r="U125" s="17">
        <f t="shared" si="28"/>
        <v>0</v>
      </c>
      <c r="V125" s="58">
        <f t="shared" si="29"/>
        <v>0.3117954315925463</v>
      </c>
      <c r="W125" s="17">
        <f t="shared" si="18"/>
        <v>0.19846306284494353</v>
      </c>
      <c r="X125" s="17">
        <f t="shared" si="19"/>
        <v>0</v>
      </c>
      <c r="Y125" s="17">
        <f t="shared" si="30"/>
        <v>0.19846306284494353</v>
      </c>
      <c r="Z125" s="17">
        <f t="shared" si="31"/>
        <v>0.19846306284494353</v>
      </c>
    </row>
    <row r="126" spans="1:26" ht="16.5" customHeight="1" x14ac:dyDescent="0.25">
      <c r="J126" s="79">
        <v>1150</v>
      </c>
      <c r="K126" s="79">
        <f t="shared" si="20"/>
        <v>0.13127853881278539</v>
      </c>
      <c r="L126" s="79">
        <f t="shared" si="21"/>
        <v>0.31076427841354914</v>
      </c>
      <c r="M126" s="81">
        <f t="shared" si="22"/>
        <v>36.041632171870575</v>
      </c>
      <c r="N126" s="82">
        <f t="shared" si="23"/>
        <v>0.29316057096623693</v>
      </c>
      <c r="O126" s="83">
        <f t="shared" si="24"/>
        <v>0.29316057096623693</v>
      </c>
      <c r="P126" s="79">
        <f t="shared" si="16"/>
        <v>0.20854925027570681</v>
      </c>
      <c r="Q126" s="17">
        <f t="shared" si="17"/>
        <v>0</v>
      </c>
      <c r="R126" s="58">
        <f t="shared" si="25"/>
        <v>0.20854925027570681</v>
      </c>
      <c r="S126" s="17">
        <f t="shared" si="26"/>
        <v>0.34058360450489289</v>
      </c>
      <c r="T126" s="17">
        <f t="shared" si="27"/>
        <v>0.31076427841354914</v>
      </c>
      <c r="U126" s="17">
        <f t="shared" si="28"/>
        <v>0</v>
      </c>
      <c r="V126" s="58">
        <f t="shared" si="29"/>
        <v>0.31076427841354914</v>
      </c>
      <c r="W126" s="17">
        <f t="shared" si="18"/>
        <v>0.19726210109785169</v>
      </c>
      <c r="X126" s="17">
        <f t="shared" si="19"/>
        <v>0</v>
      </c>
      <c r="Y126" s="17">
        <f t="shared" si="30"/>
        <v>0.19726210109785169</v>
      </c>
      <c r="Z126" s="17">
        <f t="shared" si="31"/>
        <v>0.19726210109785169</v>
      </c>
    </row>
    <row r="127" spans="1:26" ht="18.75" customHeight="1" x14ac:dyDescent="0.25">
      <c r="A127" s="681" t="s">
        <v>171</v>
      </c>
      <c r="B127" s="681"/>
      <c r="C127" s="681"/>
      <c r="D127" s="681"/>
      <c r="E127" s="681"/>
      <c r="F127" s="681"/>
      <c r="J127" s="79">
        <v>1160</v>
      </c>
      <c r="K127" s="79">
        <f t="shared" si="20"/>
        <v>0.13242009132420091</v>
      </c>
      <c r="L127" s="79">
        <f t="shared" si="21"/>
        <v>0.30974052809242436</v>
      </c>
      <c r="M127" s="81">
        <f t="shared" si="22"/>
        <v>35.922900274182155</v>
      </c>
      <c r="N127" s="82">
        <f t="shared" si="23"/>
        <v>0.29316057096623693</v>
      </c>
      <c r="O127" s="83">
        <f t="shared" si="24"/>
        <v>0.29316057096623693</v>
      </c>
      <c r="P127" s="79">
        <f t="shared" si="16"/>
        <v>0.20737367574611099</v>
      </c>
      <c r="Q127" s="17">
        <f t="shared" si="17"/>
        <v>0</v>
      </c>
      <c r="R127" s="58">
        <f t="shared" si="25"/>
        <v>0.20737367574611099</v>
      </c>
      <c r="S127" s="17">
        <f t="shared" si="26"/>
        <v>0.34058360450489289</v>
      </c>
      <c r="T127" s="17">
        <f t="shared" si="27"/>
        <v>0.30974052809242436</v>
      </c>
      <c r="U127" s="17">
        <f t="shared" si="28"/>
        <v>0</v>
      </c>
      <c r="V127" s="58">
        <f t="shared" si="29"/>
        <v>0.30974052809242436</v>
      </c>
      <c r="W127" s="17">
        <f t="shared" si="18"/>
        <v>0.19606976129879361</v>
      </c>
      <c r="X127" s="17">
        <f t="shared" si="19"/>
        <v>0</v>
      </c>
      <c r="Y127" s="17">
        <f t="shared" si="30"/>
        <v>0.19606976129879361</v>
      </c>
      <c r="Z127" s="17">
        <f t="shared" si="31"/>
        <v>0.19606976129879361</v>
      </c>
    </row>
    <row r="128" spans="1:26" x14ac:dyDescent="0.25">
      <c r="A128" s="44"/>
      <c r="B128" s="44"/>
      <c r="C128" s="44"/>
      <c r="D128" s="44"/>
      <c r="E128" s="44"/>
      <c r="F128" s="44"/>
      <c r="J128" s="79">
        <v>1170</v>
      </c>
      <c r="K128" s="79">
        <f t="shared" si="20"/>
        <v>0.13356164383561644</v>
      </c>
      <c r="L128" s="79">
        <f t="shared" si="21"/>
        <v>0.30872406434677324</v>
      </c>
      <c r="M128" s="81">
        <f t="shared" si="22"/>
        <v>35.805013454552103</v>
      </c>
      <c r="N128" s="82">
        <f t="shared" si="23"/>
        <v>0.29316057096623693</v>
      </c>
      <c r="O128" s="83">
        <f t="shared" si="24"/>
        <v>0.29316057096623693</v>
      </c>
      <c r="P128" s="79">
        <f t="shared" si="16"/>
        <v>0.20620646840562151</v>
      </c>
      <c r="Q128" s="17">
        <f t="shared" si="17"/>
        <v>0</v>
      </c>
      <c r="R128" s="58">
        <f t="shared" si="25"/>
        <v>0.20620646840562151</v>
      </c>
      <c r="S128" s="17">
        <f t="shared" si="26"/>
        <v>0.34058360450489289</v>
      </c>
      <c r="T128" s="17">
        <f t="shared" si="27"/>
        <v>0.30872406434677324</v>
      </c>
      <c r="U128" s="17">
        <f t="shared" si="28"/>
        <v>0</v>
      </c>
      <c r="V128" s="58">
        <f t="shared" si="29"/>
        <v>0.30872406434677324</v>
      </c>
      <c r="W128" s="17">
        <f t="shared" si="18"/>
        <v>0.19488590801618066</v>
      </c>
      <c r="X128" s="17">
        <f t="shared" si="19"/>
        <v>0</v>
      </c>
      <c r="Y128" s="17">
        <f t="shared" si="30"/>
        <v>0.19488590801618066</v>
      </c>
      <c r="Z128" s="17">
        <f t="shared" si="31"/>
        <v>0.19488590801618066</v>
      </c>
    </row>
    <row r="129" spans="1:26" x14ac:dyDescent="0.25">
      <c r="C129" t="s">
        <v>170</v>
      </c>
      <c r="J129" s="79">
        <v>1180</v>
      </c>
      <c r="K129" s="79">
        <f t="shared" si="20"/>
        <v>0.13470319634703196</v>
      </c>
      <c r="L129" s="79">
        <f t="shared" si="21"/>
        <v>0.30771477369557743</v>
      </c>
      <c r="M129" s="81">
        <f t="shared" si="22"/>
        <v>35.687958551747286</v>
      </c>
      <c r="N129" s="82">
        <f t="shared" si="23"/>
        <v>0.29316057096623693</v>
      </c>
      <c r="O129" s="83">
        <f t="shared" si="24"/>
        <v>0.29316057096623693</v>
      </c>
      <c r="P129" s="79">
        <f t="shared" si="16"/>
        <v>0.20504749794375998</v>
      </c>
      <c r="Q129" s="17">
        <f t="shared" si="17"/>
        <v>0</v>
      </c>
      <c r="R129" s="58">
        <f t="shared" si="25"/>
        <v>0.20504749794375998</v>
      </c>
      <c r="S129" s="17">
        <f t="shared" si="26"/>
        <v>0.34058360450489289</v>
      </c>
      <c r="T129" s="17">
        <f t="shared" si="27"/>
        <v>0.30771477369557743</v>
      </c>
      <c r="U129" s="17">
        <f t="shared" si="28"/>
        <v>0</v>
      </c>
      <c r="V129" s="58">
        <f t="shared" si="29"/>
        <v>0.30771477369557743</v>
      </c>
      <c r="W129" s="17">
        <f t="shared" si="18"/>
        <v>0.1937104090811318</v>
      </c>
      <c r="X129" s="17">
        <f t="shared" si="19"/>
        <v>0</v>
      </c>
      <c r="Y129" s="17">
        <f t="shared" si="30"/>
        <v>0.1937104090811318</v>
      </c>
      <c r="Z129" s="17">
        <f t="shared" si="31"/>
        <v>0.1937104090811318</v>
      </c>
    </row>
    <row r="130" spans="1:26" x14ac:dyDescent="0.25">
      <c r="J130" s="79">
        <v>1190</v>
      </c>
      <c r="K130" s="79">
        <f t="shared" si="20"/>
        <v>0.13584474885844749</v>
      </c>
      <c r="L130" s="79">
        <f t="shared" si="21"/>
        <v>0.30671254536862169</v>
      </c>
      <c r="M130" s="81">
        <f t="shared" si="22"/>
        <v>35.571722718926445</v>
      </c>
      <c r="N130" s="82">
        <f t="shared" si="23"/>
        <v>0.29316057096623693</v>
      </c>
      <c r="O130" s="83">
        <f t="shared" si="24"/>
        <v>0.29316057096623693</v>
      </c>
      <c r="P130" s="79">
        <f t="shared" si="16"/>
        <v>0.20389663716286743</v>
      </c>
      <c r="Q130" s="17">
        <f t="shared" si="17"/>
        <v>0</v>
      </c>
      <c r="R130" s="58">
        <f t="shared" si="25"/>
        <v>0.20389663716286743</v>
      </c>
      <c r="S130" s="17">
        <f t="shared" si="26"/>
        <v>0.34058360450489289</v>
      </c>
      <c r="T130" s="17">
        <f t="shared" si="27"/>
        <v>0.30671254536862169</v>
      </c>
      <c r="U130" s="17">
        <f t="shared" si="28"/>
        <v>0</v>
      </c>
      <c r="V130" s="58">
        <f t="shared" si="29"/>
        <v>0.30671254536862169</v>
      </c>
      <c r="W130" s="17">
        <f t="shared" si="18"/>
        <v>0.19254313548197943</v>
      </c>
      <c r="X130" s="17">
        <f t="shared" si="19"/>
        <v>0</v>
      </c>
      <c r="Y130" s="17">
        <f t="shared" si="30"/>
        <v>0.19254313548197943</v>
      </c>
      <c r="Z130" s="17">
        <f t="shared" si="31"/>
        <v>0.19254313548197943</v>
      </c>
    </row>
    <row r="131" spans="1:26" x14ac:dyDescent="0.25">
      <c r="J131" s="79">
        <v>1200</v>
      </c>
      <c r="K131" s="79">
        <f t="shared" si="20"/>
        <v>0.13698630136986301</v>
      </c>
      <c r="L131" s="79">
        <f t="shared" si="21"/>
        <v>0.30571727121957992</v>
      </c>
      <c r="M131" s="81">
        <f t="shared" si="22"/>
        <v>35.456293413560147</v>
      </c>
      <c r="N131" s="82">
        <f t="shared" si="23"/>
        <v>0.29316057096623693</v>
      </c>
      <c r="O131" s="83">
        <f t="shared" si="24"/>
        <v>0.29316057096623693</v>
      </c>
      <c r="P131" s="79">
        <f t="shared" si="16"/>
        <v>0.20275376187830263</v>
      </c>
      <c r="Q131" s="17">
        <f t="shared" si="17"/>
        <v>0</v>
      </c>
      <c r="R131" s="58">
        <f t="shared" si="25"/>
        <v>0.20275376187830263</v>
      </c>
      <c r="S131" s="17">
        <f t="shared" si="26"/>
        <v>0.34058360450489289</v>
      </c>
      <c r="T131" s="17">
        <f t="shared" si="27"/>
        <v>0.30571727121957992</v>
      </c>
      <c r="U131" s="17">
        <f t="shared" si="28"/>
        <v>0</v>
      </c>
      <c r="V131" s="58">
        <f t="shared" si="29"/>
        <v>0.30571727121957992</v>
      </c>
      <c r="W131" s="17">
        <f t="shared" si="18"/>
        <v>0.19138396126304247</v>
      </c>
      <c r="X131" s="17">
        <f t="shared" si="19"/>
        <v>0</v>
      </c>
      <c r="Y131" s="17">
        <f t="shared" si="30"/>
        <v>0.19138396126304247</v>
      </c>
      <c r="Z131" s="17">
        <f t="shared" si="31"/>
        <v>0.19138396126304247</v>
      </c>
    </row>
    <row r="132" spans="1:26" x14ac:dyDescent="0.25">
      <c r="A132" s="17"/>
      <c r="B132" s="17"/>
      <c r="C132" s="17"/>
      <c r="D132" s="17"/>
      <c r="E132" s="17"/>
      <c r="F132" s="17"/>
      <c r="J132" s="79">
        <v>1210</v>
      </c>
      <c r="K132" s="79">
        <f t="shared" si="20"/>
        <v>0.13812785388127855</v>
      </c>
      <c r="L132" s="79">
        <f t="shared" si="21"/>
        <v>0.30472884564258462</v>
      </c>
      <c r="M132" s="81">
        <f t="shared" si="22"/>
        <v>35.341658387754748</v>
      </c>
      <c r="N132" s="82">
        <f t="shared" si="23"/>
        <v>0.29316057096623693</v>
      </c>
      <c r="O132" s="83">
        <f t="shared" si="24"/>
        <v>0.29316057096623693</v>
      </c>
      <c r="P132" s="79">
        <f t="shared" si="16"/>
        <v>0.20161875082263803</v>
      </c>
      <c r="Q132" s="17">
        <f t="shared" si="17"/>
        <v>0</v>
      </c>
      <c r="R132" s="58">
        <f t="shared" si="25"/>
        <v>0.20161875082263803</v>
      </c>
      <c r="S132" s="17">
        <f t="shared" si="26"/>
        <v>0.34058360450489289</v>
      </c>
      <c r="T132" s="17">
        <f t="shared" si="27"/>
        <v>0.30472884564258462</v>
      </c>
      <c r="U132" s="17">
        <f t="shared" si="28"/>
        <v>0</v>
      </c>
      <c r="V132" s="58">
        <f t="shared" si="29"/>
        <v>0.30472884564258462</v>
      </c>
      <c r="W132" s="17">
        <f t="shared" si="18"/>
        <v>0.19023276342745721</v>
      </c>
      <c r="X132" s="17">
        <f t="shared" si="19"/>
        <v>0</v>
      </c>
      <c r="Y132" s="17">
        <f t="shared" si="30"/>
        <v>0.19023276342745721</v>
      </c>
      <c r="Z132" s="17">
        <f t="shared" si="31"/>
        <v>0.19023276342745721</v>
      </c>
    </row>
    <row r="133" spans="1:26" x14ac:dyDescent="0.25">
      <c r="A133" s="17"/>
      <c r="B133" s="17"/>
      <c r="C133" s="17"/>
      <c r="D133" s="17"/>
      <c r="E133" s="17"/>
      <c r="F133" s="17"/>
      <c r="J133" s="79">
        <v>1220</v>
      </c>
      <c r="K133" s="79">
        <f t="shared" si="20"/>
        <v>0.13926940639269406</v>
      </c>
      <c r="L133" s="79">
        <f t="shared" si="21"/>
        <v>0.30374716549211667</v>
      </c>
      <c r="M133" s="81">
        <f t="shared" si="22"/>
        <v>35.227805678961396</v>
      </c>
      <c r="N133" s="82">
        <f t="shared" si="23"/>
        <v>0.29316057096623693</v>
      </c>
      <c r="O133" s="83">
        <f t="shared" si="24"/>
        <v>0.29316057096623693</v>
      </c>
      <c r="P133" s="79">
        <f t="shared" si="16"/>
        <v>0.2004914855536688</v>
      </c>
      <c r="Q133" s="17">
        <f t="shared" si="17"/>
        <v>0</v>
      </c>
      <c r="R133" s="58">
        <f t="shared" si="25"/>
        <v>0.2004914855536688</v>
      </c>
      <c r="S133" s="17">
        <f t="shared" si="26"/>
        <v>0.34058360450489289</v>
      </c>
      <c r="T133" s="17">
        <f t="shared" si="27"/>
        <v>0.30374716549211667</v>
      </c>
      <c r="U133" s="17">
        <f t="shared" si="28"/>
        <v>0</v>
      </c>
      <c r="V133" s="58">
        <f t="shared" si="29"/>
        <v>0.30374716549211667</v>
      </c>
      <c r="W133" s="17">
        <f t="shared" si="18"/>
        <v>0.18908942184387423</v>
      </c>
      <c r="X133" s="17">
        <f t="shared" si="19"/>
        <v>0</v>
      </c>
      <c r="Y133" s="17">
        <f t="shared" si="30"/>
        <v>0.18908942184387423</v>
      </c>
      <c r="Z133" s="17">
        <f t="shared" si="31"/>
        <v>0.18908942184387423</v>
      </c>
    </row>
    <row r="134" spans="1:26" x14ac:dyDescent="0.25">
      <c r="A134" s="17"/>
      <c r="B134" s="17"/>
      <c r="C134" s="17"/>
      <c r="D134" s="17"/>
      <c r="E134" s="17"/>
      <c r="F134" s="17"/>
      <c r="J134" s="79">
        <v>1230</v>
      </c>
      <c r="K134" s="79">
        <f t="shared" si="20"/>
        <v>0.1404109589041096</v>
      </c>
      <c r="L134" s="79">
        <f t="shared" si="21"/>
        <v>0.30277213000605374</v>
      </c>
      <c r="M134" s="81">
        <f t="shared" si="22"/>
        <v>35.114723601051416</v>
      </c>
      <c r="N134" s="82">
        <f t="shared" si="23"/>
        <v>0.29316057096623693</v>
      </c>
      <c r="O134" s="83">
        <f t="shared" si="24"/>
        <v>0.29316057096623693</v>
      </c>
      <c r="P134" s="79">
        <f t="shared" si="16"/>
        <v>0.19937185036604954</v>
      </c>
      <c r="Q134" s="17">
        <f t="shared" si="17"/>
        <v>0</v>
      </c>
      <c r="R134" s="58">
        <f t="shared" si="25"/>
        <v>0.19937185036604954</v>
      </c>
      <c r="S134" s="17">
        <f t="shared" si="26"/>
        <v>0.34058360450489289</v>
      </c>
      <c r="T134" s="17">
        <f t="shared" si="27"/>
        <v>0.30277213000605374</v>
      </c>
      <c r="U134" s="17">
        <f t="shared" si="28"/>
        <v>0</v>
      </c>
      <c r="V134" s="58">
        <f t="shared" si="29"/>
        <v>0.30277213000605374</v>
      </c>
      <c r="W134" s="17">
        <f t="shared" si="18"/>
        <v>0.18795381915683462</v>
      </c>
      <c r="X134" s="17">
        <f t="shared" si="19"/>
        <v>0</v>
      </c>
      <c r="Y134" s="17">
        <f t="shared" si="30"/>
        <v>0.18795381915683462</v>
      </c>
      <c r="Z134" s="17">
        <f t="shared" si="31"/>
        <v>0.18795381915683462</v>
      </c>
    </row>
    <row r="135" spans="1:26" x14ac:dyDescent="0.25">
      <c r="A135" s="17"/>
      <c r="B135" s="17"/>
      <c r="C135" s="17"/>
      <c r="D135" s="17"/>
      <c r="E135" s="17"/>
      <c r="F135" s="17"/>
      <c r="J135" s="79">
        <v>1240</v>
      </c>
      <c r="K135" s="79">
        <f t="shared" si="20"/>
        <v>0.14155251141552511</v>
      </c>
      <c r="L135" s="79">
        <f t="shared" si="21"/>
        <v>0.30180364073173005</v>
      </c>
      <c r="M135" s="81">
        <f t="shared" si="22"/>
        <v>35.002400735740856</v>
      </c>
      <c r="N135" s="82">
        <f t="shared" si="23"/>
        <v>0.29316057096623693</v>
      </c>
      <c r="O135" s="83">
        <f t="shared" si="24"/>
        <v>0.29316057096623693</v>
      </c>
      <c r="P135" s="79">
        <f t="shared" si="16"/>
        <v>0.19825973220638859</v>
      </c>
      <c r="Q135" s="17">
        <f t="shared" si="17"/>
        <v>0</v>
      </c>
      <c r="R135" s="58">
        <f t="shared" si="25"/>
        <v>0.19825973220638859</v>
      </c>
      <c r="S135" s="17">
        <f t="shared" si="26"/>
        <v>0.34058360450489289</v>
      </c>
      <c r="T135" s="17">
        <f t="shared" si="27"/>
        <v>0.30180364073173005</v>
      </c>
      <c r="U135" s="17">
        <f t="shared" si="28"/>
        <v>0</v>
      </c>
      <c r="V135" s="58">
        <f t="shared" si="29"/>
        <v>0.30180364073173005</v>
      </c>
      <c r="W135" s="17">
        <f t="shared" si="18"/>
        <v>0.18682584070065389</v>
      </c>
      <c r="X135" s="17">
        <f t="shared" si="19"/>
        <v>0</v>
      </c>
      <c r="Y135" s="17">
        <f t="shared" si="30"/>
        <v>0.18682584070065389</v>
      </c>
      <c r="Z135" s="17">
        <f t="shared" si="31"/>
        <v>0.18682584070065389</v>
      </c>
    </row>
    <row r="136" spans="1:26" x14ac:dyDescent="0.25">
      <c r="A136" s="17"/>
      <c r="B136" s="17"/>
      <c r="C136" s="17"/>
      <c r="D136" s="17"/>
      <c r="E136" s="17"/>
      <c r="F136" s="17"/>
      <c r="J136" s="79">
        <v>1250</v>
      </c>
      <c r="K136" s="79">
        <f t="shared" si="20"/>
        <v>0.14269406392694065</v>
      </c>
      <c r="L136" s="79">
        <f t="shared" si="21"/>
        <v>0.30084160145486627</v>
      </c>
      <c r="M136" s="81">
        <f t="shared" si="22"/>
        <v>34.890825924348043</v>
      </c>
      <c r="N136" s="82">
        <f t="shared" si="23"/>
        <v>0.29316057096623693</v>
      </c>
      <c r="O136" s="83">
        <f t="shared" si="24"/>
        <v>0.29316057096623693</v>
      </c>
      <c r="P136" s="79">
        <f t="shared" si="16"/>
        <v>0.19715502059163714</v>
      </c>
      <c r="Q136" s="17">
        <f t="shared" si="17"/>
        <v>0</v>
      </c>
      <c r="R136" s="58">
        <f t="shared" si="25"/>
        <v>0.19715502059163714</v>
      </c>
      <c r="S136" s="17">
        <f t="shared" si="26"/>
        <v>0.34058360450489289</v>
      </c>
      <c r="T136" s="17">
        <f t="shared" si="27"/>
        <v>0.30084160145486627</v>
      </c>
      <c r="U136" s="17">
        <f t="shared" si="28"/>
        <v>0</v>
      </c>
      <c r="V136" s="58">
        <f t="shared" si="29"/>
        <v>0.30084160145486627</v>
      </c>
      <c r="W136" s="17">
        <f t="shared" si="18"/>
        <v>0.18570537441664647</v>
      </c>
      <c r="X136" s="17">
        <f t="shared" si="19"/>
        <v>0</v>
      </c>
      <c r="Y136" s="17">
        <f t="shared" si="30"/>
        <v>0.18570537441664647</v>
      </c>
      <c r="Z136" s="17">
        <f t="shared" si="31"/>
        <v>0.18570537441664647</v>
      </c>
    </row>
    <row r="137" spans="1:26" x14ac:dyDescent="0.25">
      <c r="A137" s="17"/>
      <c r="B137" s="17"/>
      <c r="C137" s="17"/>
      <c r="D137" s="17"/>
      <c r="E137" s="17"/>
      <c r="F137" s="17"/>
      <c r="J137" s="79">
        <v>1260</v>
      </c>
      <c r="K137" s="79">
        <f t="shared" si="20"/>
        <v>0.14383561643835616</v>
      </c>
      <c r="L137" s="79">
        <f t="shared" si="21"/>
        <v>0.29988591813123433</v>
      </c>
      <c r="M137" s="81">
        <f t="shared" si="22"/>
        <v>34.779988259868162</v>
      </c>
      <c r="N137" s="82">
        <f t="shared" si="23"/>
        <v>0.29316057096623693</v>
      </c>
      <c r="O137" s="83">
        <f t="shared" si="24"/>
        <v>0.29316057096623693</v>
      </c>
      <c r="P137" s="79">
        <f t="shared" si="16"/>
        <v>0.19605760753062151</v>
      </c>
      <c r="Q137" s="17">
        <f t="shared" si="17"/>
        <v>0</v>
      </c>
      <c r="R137" s="58">
        <f t="shared" si="25"/>
        <v>0.19605760753062151</v>
      </c>
      <c r="S137" s="17">
        <f t="shared" si="26"/>
        <v>0.34058360450489289</v>
      </c>
      <c r="T137" s="17">
        <f t="shared" si="27"/>
        <v>0.29988591813123433</v>
      </c>
      <c r="U137" s="17">
        <f t="shared" si="28"/>
        <v>0</v>
      </c>
      <c r="V137" s="58">
        <f t="shared" si="29"/>
        <v>0.29988591813123433</v>
      </c>
      <c r="W137" s="17">
        <f t="shared" si="18"/>
        <v>0.1845923107735401</v>
      </c>
      <c r="X137" s="17">
        <f t="shared" si="19"/>
        <v>0</v>
      </c>
      <c r="Y137" s="17">
        <f t="shared" si="30"/>
        <v>0.1845923107735401</v>
      </c>
      <c r="Z137" s="17">
        <f t="shared" si="31"/>
        <v>0.1845923107735401</v>
      </c>
    </row>
    <row r="138" spans="1:26" ht="15" customHeight="1" x14ac:dyDescent="0.25">
      <c r="A138" s="17"/>
      <c r="B138" s="17"/>
      <c r="C138" s="17"/>
      <c r="D138" s="17"/>
      <c r="E138" s="17"/>
      <c r="F138" s="17"/>
      <c r="J138" s="79">
        <v>1270</v>
      </c>
      <c r="K138" s="79">
        <f t="shared" si="20"/>
        <v>0.1449771689497717</v>
      </c>
      <c r="L138" s="79">
        <f t="shared" si="21"/>
        <v>0.29893649882093443</v>
      </c>
      <c r="M138" s="81">
        <f t="shared" si="22"/>
        <v>34.669877079350933</v>
      </c>
      <c r="N138" s="82">
        <f t="shared" si="23"/>
        <v>0.29316057096623693</v>
      </c>
      <c r="O138" s="83">
        <f t="shared" si="24"/>
        <v>0.29316057096623693</v>
      </c>
      <c r="P138" s="79">
        <f t="shared" si="16"/>
        <v>0.19496738744857189</v>
      </c>
      <c r="Q138" s="17">
        <f t="shared" si="17"/>
        <v>0</v>
      </c>
      <c r="R138" s="58">
        <f t="shared" si="25"/>
        <v>0.19496738744857189</v>
      </c>
      <c r="S138" s="17">
        <f t="shared" si="26"/>
        <v>0.34058360450489289</v>
      </c>
      <c r="T138" s="17">
        <f t="shared" si="27"/>
        <v>0.29893649882093443</v>
      </c>
      <c r="U138" s="17">
        <f t="shared" si="28"/>
        <v>0</v>
      </c>
      <c r="V138" s="58">
        <f t="shared" si="29"/>
        <v>0.29893649882093443</v>
      </c>
      <c r="W138" s="17">
        <f t="shared" si="18"/>
        <v>0.18348654269092679</v>
      </c>
      <c r="X138" s="17">
        <f t="shared" si="19"/>
        <v>0</v>
      </c>
      <c r="Y138" s="17">
        <f t="shared" si="30"/>
        <v>0.18348654269092679</v>
      </c>
      <c r="Z138" s="17">
        <f t="shared" si="31"/>
        <v>0.18348654269092679</v>
      </c>
    </row>
    <row r="139" spans="1:26" x14ac:dyDescent="0.25">
      <c r="A139" s="17"/>
      <c r="B139" s="17"/>
      <c r="C139" s="17"/>
      <c r="D139" s="17"/>
      <c r="E139" s="17"/>
      <c r="F139" s="17"/>
      <c r="J139" s="79">
        <v>1280</v>
      </c>
      <c r="K139" s="79">
        <f t="shared" si="20"/>
        <v>0.14611872146118721</v>
      </c>
      <c r="L139" s="79">
        <f t="shared" si="21"/>
        <v>0.29799325362516149</v>
      </c>
      <c r="M139" s="81">
        <f t="shared" si="22"/>
        <v>34.560481956566932</v>
      </c>
      <c r="N139" s="82">
        <f t="shared" si="23"/>
        <v>0.29316057096623693</v>
      </c>
      <c r="O139" s="83">
        <f t="shared" si="24"/>
        <v>0.29316057096623693</v>
      </c>
      <c r="P139" s="79">
        <f t="shared" ref="P139:P202" si="32">IF(K139&lt;=$B$116,1-$E$24*(K139/$B$116)^$E$25,0)</f>
        <v>0.19388425711451129</v>
      </c>
      <c r="Q139" s="17">
        <f t="shared" ref="Q139:Q202" si="33">IF(K139&gt;$B$116,1-$E$24*((K139-$B$116)/(1-$B$116))^$E$25,0)</f>
        <v>0</v>
      </c>
      <c r="R139" s="58">
        <f t="shared" si="25"/>
        <v>0.19388425711451129</v>
      </c>
      <c r="S139" s="17">
        <f t="shared" si="26"/>
        <v>0.34058360450489289</v>
      </c>
      <c r="T139" s="17">
        <f t="shared" si="27"/>
        <v>0.29799325362516149</v>
      </c>
      <c r="U139" s="17">
        <f t="shared" si="28"/>
        <v>0</v>
      </c>
      <c r="V139" s="58">
        <f t="shared" si="29"/>
        <v>0.29799325362516149</v>
      </c>
      <c r="W139" s="17">
        <f t="shared" ref="W139:W202" si="34">IF(K139&lt;=$B$272,1-$E$24*(K139/$B$272)^$E$25,0)</f>
        <v>0.18238796546561764</v>
      </c>
      <c r="X139" s="17">
        <f t="shared" ref="X139:X202" si="35">IF(K139&gt;$B$272,1-$E$24*((K139-$B$272)/(1-$B$272))^$E$25,0)</f>
        <v>0</v>
      </c>
      <c r="Y139" s="17">
        <f t="shared" si="30"/>
        <v>0.18238796546561764</v>
      </c>
      <c r="Z139" s="17">
        <f t="shared" si="31"/>
        <v>0.18238796546561764</v>
      </c>
    </row>
    <row r="140" spans="1:26" x14ac:dyDescent="0.25">
      <c r="A140" s="17"/>
      <c r="B140" s="17"/>
      <c r="C140" s="17"/>
      <c r="D140" s="17"/>
      <c r="E140" s="17"/>
      <c r="F140" s="17"/>
      <c r="J140" s="79">
        <v>1290</v>
      </c>
      <c r="K140" s="79">
        <f t="shared" ref="K140:K203" si="36">J140/8760</f>
        <v>0.14726027397260275</v>
      </c>
      <c r="L140" s="79">
        <f t="shared" ref="L140:L203" si="37">1-$E$24*K140^$E$25</f>
        <v>0.29705609462534954</v>
      </c>
      <c r="M140" s="81">
        <f t="shared" ref="M140:M203" si="38">L140*$B$28</f>
        <v>34.451792694949702</v>
      </c>
      <c r="N140" s="82">
        <f t="shared" ref="N140:N203" si="39">IF(K140&lt;=$B$116,$B$110,0)</f>
        <v>0.29316057096623693</v>
      </c>
      <c r="O140" s="83">
        <f t="shared" ref="O140:O203" si="40">IF(L140&gt;N140,N140,IF(K140&gt;$B$116,0,L140))</f>
        <v>0.29316057096623693</v>
      </c>
      <c r="P140" s="79">
        <f t="shared" si="32"/>
        <v>0.192808115571376</v>
      </c>
      <c r="Q140" s="17">
        <f t="shared" si="33"/>
        <v>0</v>
      </c>
      <c r="R140" s="58">
        <f t="shared" ref="R140:R203" si="41">IF(P140&gt;N140,N140,P140)</f>
        <v>0.192808115571376</v>
      </c>
      <c r="S140" s="17">
        <f t="shared" ref="S140:S203" si="42">IF(K140&lt;=$B$272,$F$272,N140)</f>
        <v>0.34058360450489289</v>
      </c>
      <c r="T140" s="17">
        <f t="shared" ref="T140:T203" si="43">IF(S140&lt;L140,S140,L140)</f>
        <v>0.29705609462534954</v>
      </c>
      <c r="U140" s="17">
        <f t="shared" ref="U140:U203" si="44">IF(K140&lt;0.04,S140,0)</f>
        <v>0</v>
      </c>
      <c r="V140" s="58">
        <f t="shared" ref="V140:V203" si="45">IF(K140&lt;0.23,T140,0)</f>
        <v>0.29705609462534954</v>
      </c>
      <c r="W140" s="17">
        <f t="shared" si="34"/>
        <v>0.18129647670076565</v>
      </c>
      <c r="X140" s="17">
        <f t="shared" si="35"/>
        <v>0</v>
      </c>
      <c r="Y140" s="17">
        <f t="shared" ref="Y140:Y203" si="46">IF(W140&gt;$F$272,$F$272,W140)</f>
        <v>0.18129647670076565</v>
      </c>
      <c r="Z140" s="17">
        <f t="shared" ref="Z140:Z203" si="47">IF(W140&gt;$B$110,$B$110,W140)</f>
        <v>0.18129647670076565</v>
      </c>
    </row>
    <row r="141" spans="1:26" ht="15" customHeight="1" x14ac:dyDescent="0.25">
      <c r="A141" s="17"/>
      <c r="B141" s="17"/>
      <c r="C141" s="17"/>
      <c r="D141" s="17"/>
      <c r="E141" s="17"/>
      <c r="F141" s="17"/>
      <c r="J141" s="79">
        <v>1300</v>
      </c>
      <c r="K141" s="79">
        <f t="shared" si="36"/>
        <v>0.14840182648401826</v>
      </c>
      <c r="L141" s="79">
        <f t="shared" si="37"/>
        <v>0.29612493582458743</v>
      </c>
      <c r="M141" s="81">
        <f t="shared" si="38"/>
        <v>34.34379932080131</v>
      </c>
      <c r="N141" s="82">
        <f t="shared" si="39"/>
        <v>0.29316057096623693</v>
      </c>
      <c r="O141" s="83">
        <f t="shared" si="40"/>
        <v>0.29316057096623693</v>
      </c>
      <c r="P141" s="79">
        <f t="shared" si="32"/>
        <v>0.19173886406874163</v>
      </c>
      <c r="Q141" s="17">
        <f t="shared" si="33"/>
        <v>0</v>
      </c>
      <c r="R141" s="58">
        <f t="shared" si="41"/>
        <v>0.19173886406874163</v>
      </c>
      <c r="S141" s="17">
        <f t="shared" si="42"/>
        <v>0.34058360450489289</v>
      </c>
      <c r="T141" s="17">
        <f t="shared" si="43"/>
        <v>0.29612493582458743</v>
      </c>
      <c r="U141" s="17">
        <f t="shared" si="44"/>
        <v>0</v>
      </c>
      <c r="V141" s="58">
        <f t="shared" si="45"/>
        <v>0.29612493582458743</v>
      </c>
      <c r="W141" s="17">
        <f t="shared" si="34"/>
        <v>0.18021197623763308</v>
      </c>
      <c r="X141" s="17">
        <f t="shared" si="35"/>
        <v>0</v>
      </c>
      <c r="Y141" s="17">
        <f t="shared" si="46"/>
        <v>0.18021197623763308</v>
      </c>
      <c r="Z141" s="17">
        <f t="shared" si="47"/>
        <v>0.18021197623763308</v>
      </c>
    </row>
    <row r="142" spans="1:26" x14ac:dyDescent="0.25">
      <c r="A142" s="17"/>
      <c r="B142" s="17"/>
      <c r="C142" s="17"/>
      <c r="D142" s="17"/>
      <c r="E142" s="17"/>
      <c r="F142" s="17"/>
      <c r="J142" s="79">
        <v>1310</v>
      </c>
      <c r="K142" s="79">
        <f t="shared" si="36"/>
        <v>0.1495433789954338</v>
      </c>
      <c r="L142" s="79">
        <f t="shared" si="37"/>
        <v>0.29519969309120286</v>
      </c>
      <c r="M142" s="81">
        <f t="shared" si="38"/>
        <v>34.236492076749386</v>
      </c>
      <c r="N142" s="82">
        <f t="shared" si="39"/>
        <v>0.29316057096623693</v>
      </c>
      <c r="O142" s="83">
        <f t="shared" si="40"/>
        <v>0.29316057096623693</v>
      </c>
      <c r="P142" s="79">
        <f t="shared" si="32"/>
        <v>0.19067640599804181</v>
      </c>
      <c r="Q142" s="17">
        <f t="shared" si="33"/>
        <v>0</v>
      </c>
      <c r="R142" s="58">
        <f t="shared" si="41"/>
        <v>0.19067640599804181</v>
      </c>
      <c r="S142" s="17">
        <f t="shared" si="42"/>
        <v>0.34058360450489289</v>
      </c>
      <c r="T142" s="17">
        <f t="shared" si="43"/>
        <v>0.29519969309120286</v>
      </c>
      <c r="U142" s="17">
        <f t="shared" si="44"/>
        <v>0</v>
      </c>
      <c r="V142" s="58">
        <f t="shared" si="45"/>
        <v>0.29519969309120286</v>
      </c>
      <c r="W142" s="17">
        <f t="shared" si="34"/>
        <v>0.17913436608988564</v>
      </c>
      <c r="X142" s="17">
        <f t="shared" si="35"/>
        <v>0</v>
      </c>
      <c r="Y142" s="17">
        <f t="shared" si="46"/>
        <v>0.17913436608988564</v>
      </c>
      <c r="Z142" s="17">
        <f t="shared" si="47"/>
        <v>0.17913436608988564</v>
      </c>
    </row>
    <row r="143" spans="1:26" x14ac:dyDescent="0.25">
      <c r="A143" s="17"/>
      <c r="B143" s="17"/>
      <c r="C143" s="17"/>
      <c r="D143" s="17"/>
      <c r="E143" s="17"/>
      <c r="F143" s="17"/>
      <c r="J143" s="79">
        <v>1320</v>
      </c>
      <c r="K143" s="79">
        <f t="shared" si="36"/>
        <v>0.15068493150684931</v>
      </c>
      <c r="L143" s="79">
        <f t="shared" si="37"/>
        <v>0.29428028410442009</v>
      </c>
      <c r="M143" s="81">
        <f t="shared" si="38"/>
        <v>34.129861415444616</v>
      </c>
      <c r="N143" s="82">
        <f t="shared" si="39"/>
        <v>0.29316057096623693</v>
      </c>
      <c r="O143" s="83">
        <f t="shared" si="40"/>
        <v>0.29316057096623693</v>
      </c>
      <c r="P143" s="79">
        <f t="shared" si="32"/>
        <v>0.18962064683016588</v>
      </c>
      <c r="Q143" s="17">
        <f t="shared" si="33"/>
        <v>0</v>
      </c>
      <c r="R143" s="58">
        <f t="shared" si="41"/>
        <v>0.18962064683016588</v>
      </c>
      <c r="S143" s="17">
        <f t="shared" si="42"/>
        <v>0.34058360450489289</v>
      </c>
      <c r="T143" s="17">
        <f t="shared" si="43"/>
        <v>0.29428028410442009</v>
      </c>
      <c r="U143" s="17">
        <f t="shared" si="44"/>
        <v>0</v>
      </c>
      <c r="V143" s="58">
        <f t="shared" si="45"/>
        <v>0.29428028410442009</v>
      </c>
      <c r="W143" s="17">
        <f t="shared" si="34"/>
        <v>0.17806355038030086</v>
      </c>
      <c r="X143" s="17">
        <f t="shared" si="35"/>
        <v>0</v>
      </c>
      <c r="Y143" s="17">
        <f t="shared" si="46"/>
        <v>0.17806355038030086</v>
      </c>
      <c r="Z143" s="17">
        <f t="shared" si="47"/>
        <v>0.17806355038030086</v>
      </c>
    </row>
    <row r="144" spans="1:26" x14ac:dyDescent="0.25">
      <c r="J144" s="79">
        <v>1330</v>
      </c>
      <c r="K144" s="79">
        <f t="shared" si="36"/>
        <v>0.15182648401826485</v>
      </c>
      <c r="L144" s="79">
        <f t="shared" si="37"/>
        <v>0.29336662830199844</v>
      </c>
      <c r="M144" s="81">
        <f t="shared" si="38"/>
        <v>34.023897993488006</v>
      </c>
      <c r="N144" s="82">
        <f t="shared" si="39"/>
        <v>0.29316057096623693</v>
      </c>
      <c r="O144" s="83">
        <f t="shared" si="40"/>
        <v>0.29316057096623693</v>
      </c>
      <c r="P144" s="79">
        <f t="shared" si="32"/>
        <v>0.18857149405533269</v>
      </c>
      <c r="Q144" s="17">
        <f t="shared" si="33"/>
        <v>0</v>
      </c>
      <c r="R144" s="58">
        <f t="shared" si="41"/>
        <v>0.18857149405533269</v>
      </c>
      <c r="S144" s="17">
        <f t="shared" si="42"/>
        <v>0.34058360450489289</v>
      </c>
      <c r="T144" s="17">
        <f t="shared" si="43"/>
        <v>0.29336662830199844</v>
      </c>
      <c r="U144" s="17">
        <f t="shared" si="44"/>
        <v>0</v>
      </c>
      <c r="V144" s="58">
        <f t="shared" si="45"/>
        <v>0.29336662830199844</v>
      </c>
      <c r="W144" s="17">
        <f t="shared" si="34"/>
        <v>0.17699943527978401</v>
      </c>
      <c r="X144" s="17">
        <f t="shared" si="35"/>
        <v>0</v>
      </c>
      <c r="Y144" s="17">
        <f t="shared" si="46"/>
        <v>0.17699943527978401</v>
      </c>
      <c r="Z144" s="17">
        <f t="shared" si="47"/>
        <v>0.17699943527978401</v>
      </c>
    </row>
    <row r="145" spans="1:26" x14ac:dyDescent="0.25">
      <c r="A145" s="17"/>
      <c r="B145" s="17"/>
      <c r="C145" s="17"/>
      <c r="D145" s="17"/>
      <c r="E145" s="17"/>
      <c r="F145" s="17"/>
      <c r="J145" s="79">
        <v>1340</v>
      </c>
      <c r="K145" s="79">
        <f t="shared" si="36"/>
        <v>0.15296803652968036</v>
      </c>
      <c r="L145" s="79">
        <f t="shared" si="37"/>
        <v>0.29245864682976719</v>
      </c>
      <c r="M145" s="81">
        <f t="shared" si="38"/>
        <v>33.918592665578075</v>
      </c>
      <c r="N145" s="82">
        <f t="shared" si="39"/>
        <v>0.29316057096623693</v>
      </c>
      <c r="O145" s="83">
        <f t="shared" si="40"/>
        <v>0.29245864682976719</v>
      </c>
      <c r="P145" s="79">
        <f t="shared" si="32"/>
        <v>0.18752885712514122</v>
      </c>
      <c r="Q145" s="17">
        <f t="shared" si="33"/>
        <v>0</v>
      </c>
      <c r="R145" s="58">
        <f t="shared" si="41"/>
        <v>0.18752885712514122</v>
      </c>
      <c r="S145" s="17">
        <f t="shared" si="42"/>
        <v>0.34058360450489289</v>
      </c>
      <c r="T145" s="17">
        <f t="shared" si="43"/>
        <v>0.29245864682976719</v>
      </c>
      <c r="U145" s="17">
        <f t="shared" si="44"/>
        <v>0</v>
      </c>
      <c r="V145" s="58">
        <f t="shared" si="45"/>
        <v>0.29245864682976719</v>
      </c>
      <c r="W145" s="17">
        <f t="shared" si="34"/>
        <v>0.17594192894859262</v>
      </c>
      <c r="X145" s="17">
        <f t="shared" si="35"/>
        <v>0</v>
      </c>
      <c r="Y145" s="17">
        <f t="shared" si="46"/>
        <v>0.17594192894859262</v>
      </c>
      <c r="Z145" s="17">
        <f t="shared" si="47"/>
        <v>0.17594192894859262</v>
      </c>
    </row>
    <row r="146" spans="1:26" x14ac:dyDescent="0.25">
      <c r="J146" s="79">
        <v>1350</v>
      </c>
      <c r="K146" s="79">
        <f t="shared" si="36"/>
        <v>0.1541095890410959</v>
      </c>
      <c r="L146" s="79">
        <f t="shared" si="37"/>
        <v>0.29155626249297206</v>
      </c>
      <c r="M146" s="81">
        <f t="shared" si="38"/>
        <v>33.813936478868136</v>
      </c>
      <c r="N146" s="82">
        <f t="shared" si="39"/>
        <v>0.29316057096623693</v>
      </c>
      <c r="O146" s="83">
        <f t="shared" si="40"/>
        <v>0.29155626249297206</v>
      </c>
      <c r="P146" s="79">
        <f t="shared" si="32"/>
        <v>0.18649264739670179</v>
      </c>
      <c r="Q146" s="17">
        <f t="shared" si="33"/>
        <v>0</v>
      </c>
      <c r="R146" s="58">
        <f t="shared" si="41"/>
        <v>0.18649264739670179</v>
      </c>
      <c r="S146" s="17">
        <f t="shared" si="42"/>
        <v>0.34058360450489289</v>
      </c>
      <c r="T146" s="17">
        <f t="shared" si="43"/>
        <v>0.29155626249297206</v>
      </c>
      <c r="U146" s="17">
        <f t="shared" si="44"/>
        <v>0</v>
      </c>
      <c r="V146" s="58">
        <f t="shared" si="45"/>
        <v>0.29155626249297206</v>
      </c>
      <c r="W146" s="17">
        <f t="shared" si="34"/>
        <v>0.17489094147967021</v>
      </c>
      <c r="X146" s="17">
        <f t="shared" si="35"/>
        <v>0</v>
      </c>
      <c r="Y146" s="17">
        <f t="shared" si="46"/>
        <v>0.17489094147967021</v>
      </c>
      <c r="Z146" s="17">
        <f t="shared" si="47"/>
        <v>0.17489094147967021</v>
      </c>
    </row>
    <row r="147" spans="1:26" x14ac:dyDescent="0.25">
      <c r="A147" s="44"/>
      <c r="B147" s="44"/>
      <c r="C147" s="44"/>
      <c r="D147" s="44"/>
      <c r="E147" s="44"/>
      <c r="F147" s="44"/>
      <c r="J147" s="79">
        <v>1360</v>
      </c>
      <c r="K147" s="79">
        <f t="shared" si="36"/>
        <v>0.15525114155251141</v>
      </c>
      <c r="L147" s="79">
        <f t="shared" si="37"/>
        <v>0.29065939970935806</v>
      </c>
      <c r="M147" s="81">
        <f t="shared" si="38"/>
        <v>33.709920667524983</v>
      </c>
      <c r="N147" s="82">
        <f t="shared" si="39"/>
        <v>0.29316057096623693</v>
      </c>
      <c r="O147" s="83">
        <f t="shared" si="40"/>
        <v>0.29065939970935806</v>
      </c>
      <c r="P147" s="79">
        <f t="shared" si="32"/>
        <v>0.18546277807876022</v>
      </c>
      <c r="Q147" s="17">
        <f t="shared" si="33"/>
        <v>0</v>
      </c>
      <c r="R147" s="58">
        <f t="shared" si="41"/>
        <v>0.18546277807876022</v>
      </c>
      <c r="S147" s="17">
        <f t="shared" si="42"/>
        <v>0.34058360450489289</v>
      </c>
      <c r="T147" s="17">
        <f t="shared" si="43"/>
        <v>0.29065939970935806</v>
      </c>
      <c r="U147" s="17">
        <f t="shared" si="44"/>
        <v>0</v>
      </c>
      <c r="V147" s="58">
        <f t="shared" si="45"/>
        <v>0.29065939970935806</v>
      </c>
      <c r="W147" s="17">
        <f t="shared" si="34"/>
        <v>0.17384638484400328</v>
      </c>
      <c r="X147" s="17">
        <f t="shared" si="35"/>
        <v>0</v>
      </c>
      <c r="Y147" s="17">
        <f t="shared" si="46"/>
        <v>0.17384638484400328</v>
      </c>
      <c r="Z147" s="17">
        <f t="shared" si="47"/>
        <v>0.17384638484400328</v>
      </c>
    </row>
    <row r="148" spans="1:26" x14ac:dyDescent="0.25">
      <c r="J148" s="79">
        <v>1370</v>
      </c>
      <c r="K148" s="79">
        <f t="shared" si="36"/>
        <v>0.15639269406392695</v>
      </c>
      <c r="L148" s="79">
        <f t="shared" si="37"/>
        <v>0.28976798446391139</v>
      </c>
      <c r="M148" s="81">
        <f t="shared" si="38"/>
        <v>33.606536647479949</v>
      </c>
      <c r="N148" s="82">
        <f t="shared" si="39"/>
        <v>0.29316057096623693</v>
      </c>
      <c r="O148" s="83">
        <f t="shared" si="40"/>
        <v>0.28976798446391139</v>
      </c>
      <c r="P148" s="79">
        <f t="shared" si="32"/>
        <v>0.18443916417972939</v>
      </c>
      <c r="Q148" s="17">
        <f t="shared" si="33"/>
        <v>0</v>
      </c>
      <c r="R148" s="58">
        <f t="shared" si="41"/>
        <v>0.18443916417972939</v>
      </c>
      <c r="S148" s="17">
        <f t="shared" si="42"/>
        <v>0.34058360450489289</v>
      </c>
      <c r="T148" s="17">
        <f t="shared" si="43"/>
        <v>0.28976798446391139</v>
      </c>
      <c r="U148" s="17">
        <f t="shared" si="44"/>
        <v>0</v>
      </c>
      <c r="V148" s="58">
        <f t="shared" si="45"/>
        <v>0.28976798446391139</v>
      </c>
      <c r="W148" s="17">
        <f t="shared" si="34"/>
        <v>0.17280817283791017</v>
      </c>
      <c r="X148" s="17">
        <f t="shared" si="35"/>
        <v>0</v>
      </c>
      <c r="Y148" s="17">
        <f t="shared" si="46"/>
        <v>0.17280817283791017</v>
      </c>
      <c r="Z148" s="17">
        <f t="shared" si="47"/>
        <v>0.17280817283791017</v>
      </c>
    </row>
    <row r="149" spans="1:26" x14ac:dyDescent="0.25">
      <c r="J149" s="79">
        <v>1380</v>
      </c>
      <c r="K149" s="79">
        <f t="shared" si="36"/>
        <v>0.15753424657534246</v>
      </c>
      <c r="L149" s="79">
        <f t="shared" si="37"/>
        <v>0.28888194426519309</v>
      </c>
      <c r="M149" s="81">
        <f t="shared" si="38"/>
        <v>33.503776011364621</v>
      </c>
      <c r="N149" s="82">
        <f t="shared" si="39"/>
        <v>0.29316057096623693</v>
      </c>
      <c r="O149" s="83">
        <f t="shared" si="40"/>
        <v>0.28888194426519309</v>
      </c>
      <c r="P149" s="79">
        <f t="shared" si="32"/>
        <v>0.18342172245754573</v>
      </c>
      <c r="Q149" s="17">
        <f t="shared" si="33"/>
        <v>0</v>
      </c>
      <c r="R149" s="58">
        <f t="shared" si="41"/>
        <v>0.18342172245754573</v>
      </c>
      <c r="S149" s="17">
        <f t="shared" si="42"/>
        <v>0.34058360450489289</v>
      </c>
      <c r="T149" s="17">
        <f t="shared" si="43"/>
        <v>0.28888194426519309</v>
      </c>
      <c r="U149" s="17">
        <f t="shared" si="44"/>
        <v>0</v>
      </c>
      <c r="V149" s="58">
        <f t="shared" si="45"/>
        <v>0.28888194426519309</v>
      </c>
      <c r="W149" s="17">
        <f t="shared" si="34"/>
        <v>0.17177622103218426</v>
      </c>
      <c r="X149" s="17">
        <f t="shared" si="35"/>
        <v>0</v>
      </c>
      <c r="Y149" s="17">
        <f t="shared" si="46"/>
        <v>0.17177622103218426</v>
      </c>
      <c r="Z149" s="17">
        <f t="shared" si="47"/>
        <v>0.17177622103218426</v>
      </c>
    </row>
    <row r="150" spans="1:26" x14ac:dyDescent="0.25">
      <c r="J150" s="79">
        <v>1390</v>
      </c>
      <c r="K150" s="79">
        <f t="shared" si="36"/>
        <v>0.158675799086758</v>
      </c>
      <c r="L150" s="79">
        <f t="shared" si="37"/>
        <v>0.28800120810319552</v>
      </c>
      <c r="M150" s="81">
        <f t="shared" si="38"/>
        <v>33.40163052362314</v>
      </c>
      <c r="N150" s="82">
        <f t="shared" si="39"/>
        <v>0.29316057096623693</v>
      </c>
      <c r="O150" s="83">
        <f t="shared" si="40"/>
        <v>0.28800120810319552</v>
      </c>
      <c r="P150" s="79">
        <f t="shared" si="32"/>
        <v>0.18241037137127614</v>
      </c>
      <c r="Q150" s="17">
        <f t="shared" si="33"/>
        <v>0</v>
      </c>
      <c r="R150" s="58">
        <f t="shared" si="41"/>
        <v>0.18241037137127614</v>
      </c>
      <c r="S150" s="17">
        <f t="shared" si="42"/>
        <v>0.34058360450489289</v>
      </c>
      <c r="T150" s="17">
        <f t="shared" si="43"/>
        <v>0.28800120810319552</v>
      </c>
      <c r="U150" s="17">
        <f t="shared" si="44"/>
        <v>0</v>
      </c>
      <c r="V150" s="58">
        <f t="shared" si="45"/>
        <v>0.28800120810319552</v>
      </c>
      <c r="W150" s="17">
        <f t="shared" si="34"/>
        <v>0.17075044672300932</v>
      </c>
      <c r="X150" s="17">
        <f t="shared" si="35"/>
        <v>0</v>
      </c>
      <c r="Y150" s="17">
        <f t="shared" si="46"/>
        <v>0.17075044672300932</v>
      </c>
      <c r="Z150" s="17">
        <f t="shared" si="47"/>
        <v>0.17075044672300932</v>
      </c>
    </row>
    <row r="151" spans="1:26" x14ac:dyDescent="0.25">
      <c r="J151" s="79">
        <v>1400</v>
      </c>
      <c r="K151" s="79">
        <f t="shared" si="36"/>
        <v>0.15981735159817351</v>
      </c>
      <c r="L151" s="79">
        <f t="shared" si="37"/>
        <v>0.28712570640865887</v>
      </c>
      <c r="M151" s="81">
        <f t="shared" si="38"/>
        <v>33.300092115793824</v>
      </c>
      <c r="N151" s="82">
        <f t="shared" si="39"/>
        <v>0.29316057096623693</v>
      </c>
      <c r="O151" s="83">
        <f t="shared" si="40"/>
        <v>0.28712570640865887</v>
      </c>
      <c r="P151" s="79">
        <f t="shared" si="32"/>
        <v>0.18140503103440109</v>
      </c>
      <c r="Q151" s="17">
        <f t="shared" si="33"/>
        <v>0</v>
      </c>
      <c r="R151" s="58">
        <f t="shared" si="41"/>
        <v>0.18140503103440109</v>
      </c>
      <c r="S151" s="17">
        <f t="shared" si="42"/>
        <v>0.34058360450489289</v>
      </c>
      <c r="T151" s="17">
        <f t="shared" si="43"/>
        <v>0.28712570640865887</v>
      </c>
      <c r="U151" s="17">
        <f t="shared" si="44"/>
        <v>0</v>
      </c>
      <c r="V151" s="58">
        <f t="shared" si="45"/>
        <v>0.28712570640865887</v>
      </c>
      <c r="W151" s="17">
        <f t="shared" si="34"/>
        <v>0.16973076888457683</v>
      </c>
      <c r="X151" s="17">
        <f t="shared" si="35"/>
        <v>0</v>
      </c>
      <c r="Y151" s="17">
        <f t="shared" si="46"/>
        <v>0.16973076888457683</v>
      </c>
      <c r="Z151" s="17">
        <f t="shared" si="47"/>
        <v>0.16973076888457683</v>
      </c>
    </row>
    <row r="152" spans="1:26" x14ac:dyDescent="0.25">
      <c r="J152" s="79">
        <v>1410</v>
      </c>
      <c r="K152" s="79">
        <f t="shared" si="36"/>
        <v>0.16095890410958905</v>
      </c>
      <c r="L152" s="79">
        <f t="shared" si="37"/>
        <v>0.28625537101378529</v>
      </c>
      <c r="M152" s="81">
        <f t="shared" si="38"/>
        <v>33.199152881952891</v>
      </c>
      <c r="N152" s="82">
        <f t="shared" si="39"/>
        <v>0.29316057096623693</v>
      </c>
      <c r="O152" s="83">
        <f t="shared" si="40"/>
        <v>0.28625537101378529</v>
      </c>
      <c r="P152" s="79">
        <f t="shared" si="32"/>
        <v>0.18040562316970332</v>
      </c>
      <c r="Q152" s="17">
        <f t="shared" si="33"/>
        <v>0</v>
      </c>
      <c r="R152" s="58">
        <f t="shared" si="41"/>
        <v>0.18040562316970332</v>
      </c>
      <c r="S152" s="17">
        <f t="shared" si="42"/>
        <v>0.34058360450489289</v>
      </c>
      <c r="T152" s="17">
        <f t="shared" si="43"/>
        <v>0.28625537101378529</v>
      </c>
      <c r="U152" s="17">
        <f t="shared" si="44"/>
        <v>0</v>
      </c>
      <c r="V152" s="58">
        <f t="shared" si="45"/>
        <v>0.28625537101378529</v>
      </c>
      <c r="W152" s="17">
        <f t="shared" si="34"/>
        <v>0.16871710812333141</v>
      </c>
      <c r="X152" s="17">
        <f t="shared" si="35"/>
        <v>0</v>
      </c>
      <c r="Y152" s="17">
        <f t="shared" si="46"/>
        <v>0.16871710812333141</v>
      </c>
      <c r="Z152" s="17">
        <f t="shared" si="47"/>
        <v>0.16871710812333141</v>
      </c>
    </row>
    <row r="153" spans="1:26" x14ac:dyDescent="0.25">
      <c r="J153" s="79">
        <v>1420</v>
      </c>
      <c r="K153" s="79">
        <f t="shared" si="36"/>
        <v>0.16210045662100456</v>
      </c>
      <c r="L153" s="79">
        <f t="shared" si="37"/>
        <v>0.28539013511429734</v>
      </c>
      <c r="M153" s="81">
        <f t="shared" si="38"/>
        <v>33.098805074314129</v>
      </c>
      <c r="N153" s="82">
        <f t="shared" si="39"/>
        <v>0.29316057096623693</v>
      </c>
      <c r="O153" s="83">
        <f t="shared" si="40"/>
        <v>0.28539013511429734</v>
      </c>
      <c r="P153" s="79">
        <f t="shared" si="32"/>
        <v>0.17941207106569745</v>
      </c>
      <c r="Q153" s="17">
        <f t="shared" si="33"/>
        <v>0</v>
      </c>
      <c r="R153" s="58">
        <f t="shared" si="41"/>
        <v>0.17941207106569745</v>
      </c>
      <c r="S153" s="17">
        <f t="shared" si="42"/>
        <v>0.34058360450489289</v>
      </c>
      <c r="T153" s="17">
        <f t="shared" si="43"/>
        <v>0.28539013511429734</v>
      </c>
      <c r="U153" s="17">
        <f t="shared" si="44"/>
        <v>0</v>
      </c>
      <c r="V153" s="58">
        <f t="shared" si="45"/>
        <v>0.28539013511429734</v>
      </c>
      <c r="W153" s="17">
        <f t="shared" si="34"/>
        <v>0.1677093866337791</v>
      </c>
      <c r="X153" s="17">
        <f t="shared" si="35"/>
        <v>0</v>
      </c>
      <c r="Y153" s="17">
        <f t="shared" si="46"/>
        <v>0.1677093866337791</v>
      </c>
      <c r="Z153" s="17">
        <f t="shared" si="47"/>
        <v>0.1677093866337791</v>
      </c>
    </row>
    <row r="154" spans="1:26" x14ac:dyDescent="0.25">
      <c r="J154" s="79">
        <v>1430</v>
      </c>
      <c r="K154" s="79">
        <f t="shared" si="36"/>
        <v>0.1632420091324201</v>
      </c>
      <c r="L154" s="79">
        <f t="shared" si="37"/>
        <v>0.2845299332327792</v>
      </c>
      <c r="M154" s="81">
        <f t="shared" si="38"/>
        <v>32.999041098977266</v>
      </c>
      <c r="N154" s="82">
        <f t="shared" si="39"/>
        <v>0.29316057096623693</v>
      </c>
      <c r="O154" s="83">
        <f t="shared" si="40"/>
        <v>0.2845299332327792</v>
      </c>
      <c r="P154" s="79">
        <f t="shared" si="32"/>
        <v>0.17842429953453742</v>
      </c>
      <c r="Q154" s="17">
        <f t="shared" si="33"/>
        <v>0</v>
      </c>
      <c r="R154" s="58">
        <f t="shared" si="41"/>
        <v>0.17842429953453742</v>
      </c>
      <c r="S154" s="17">
        <f t="shared" si="42"/>
        <v>0.34058360450489289</v>
      </c>
      <c r="T154" s="17">
        <f t="shared" si="43"/>
        <v>0.2845299332327792</v>
      </c>
      <c r="U154" s="17">
        <f t="shared" si="44"/>
        <v>0</v>
      </c>
      <c r="V154" s="58">
        <f t="shared" si="45"/>
        <v>0.2845299332327792</v>
      </c>
      <c r="W154" s="17">
        <f t="shared" si="34"/>
        <v>0.16670752815579415</v>
      </c>
      <c r="X154" s="17">
        <f t="shared" si="35"/>
        <v>0</v>
      </c>
      <c r="Y154" s="17">
        <f t="shared" si="46"/>
        <v>0.16670752815579415</v>
      </c>
      <c r="Z154" s="17">
        <f t="shared" si="47"/>
        <v>0.16670752815579415</v>
      </c>
    </row>
    <row r="155" spans="1:26" x14ac:dyDescent="0.25">
      <c r="J155" s="79">
        <v>1440</v>
      </c>
      <c r="K155" s="79">
        <f t="shared" si="36"/>
        <v>0.16438356164383561</v>
      </c>
      <c r="L155" s="79">
        <f t="shared" si="37"/>
        <v>0.283674701183256</v>
      </c>
      <c r="M155" s="81">
        <f t="shared" si="38"/>
        <v>32.899853511819991</v>
      </c>
      <c r="N155" s="82">
        <f t="shared" si="39"/>
        <v>0.29316057096623693</v>
      </c>
      <c r="O155" s="83">
        <f t="shared" si="40"/>
        <v>0.283674701183256</v>
      </c>
      <c r="P155" s="79">
        <f t="shared" si="32"/>
        <v>0.17744223487133992</v>
      </c>
      <c r="Q155" s="17">
        <f t="shared" si="33"/>
        <v>0</v>
      </c>
      <c r="R155" s="58">
        <f t="shared" si="41"/>
        <v>0.17744223487133992</v>
      </c>
      <c r="S155" s="17">
        <f t="shared" si="42"/>
        <v>0.34058360450489289</v>
      </c>
      <c r="T155" s="17">
        <f t="shared" si="43"/>
        <v>0.283674701183256</v>
      </c>
      <c r="U155" s="17">
        <f t="shared" si="44"/>
        <v>0</v>
      </c>
      <c r="V155" s="58">
        <f t="shared" si="45"/>
        <v>0.283674701183256</v>
      </c>
      <c r="W155" s="17">
        <f t="shared" si="34"/>
        <v>0.16571145793336306</v>
      </c>
      <c r="X155" s="17">
        <f t="shared" si="35"/>
        <v>0</v>
      </c>
      <c r="Y155" s="17">
        <f t="shared" si="46"/>
        <v>0.16571145793336306</v>
      </c>
      <c r="Z155" s="17">
        <f t="shared" si="47"/>
        <v>0.16571145793336306</v>
      </c>
    </row>
    <row r="156" spans="1:26" x14ac:dyDescent="0.25">
      <c r="J156" s="79">
        <v>1450</v>
      </c>
      <c r="K156" s="79">
        <f t="shared" si="36"/>
        <v>0.16552511415525115</v>
      </c>
      <c r="L156" s="79">
        <f t="shared" si="37"/>
        <v>0.28282437603695376</v>
      </c>
      <c r="M156" s="81">
        <f t="shared" si="38"/>
        <v>32.801235014526895</v>
      </c>
      <c r="N156" s="82">
        <f t="shared" si="39"/>
        <v>0.29316057096623693</v>
      </c>
      <c r="O156" s="83">
        <f t="shared" si="40"/>
        <v>0.28282437603695376</v>
      </c>
      <c r="P156" s="79">
        <f t="shared" si="32"/>
        <v>0.17646580481486929</v>
      </c>
      <c r="Q156" s="17">
        <f t="shared" si="33"/>
        <v>0</v>
      </c>
      <c r="R156" s="58">
        <f t="shared" si="41"/>
        <v>0.17646580481486929</v>
      </c>
      <c r="S156" s="17">
        <f t="shared" si="42"/>
        <v>0.34058360450489289</v>
      </c>
      <c r="T156" s="17">
        <f t="shared" si="43"/>
        <v>0.28282437603695376</v>
      </c>
      <c r="U156" s="17">
        <f t="shared" si="44"/>
        <v>0</v>
      </c>
      <c r="V156" s="58">
        <f t="shared" si="45"/>
        <v>0.28282437603695376</v>
      </c>
      <c r="W156" s="17">
        <f t="shared" si="34"/>
        <v>0.16472110267470763</v>
      </c>
      <c r="X156" s="17">
        <f t="shared" si="35"/>
        <v>0</v>
      </c>
      <c r="Y156" s="17">
        <f t="shared" si="46"/>
        <v>0.16472110267470763</v>
      </c>
      <c r="Z156" s="17">
        <f t="shared" si="47"/>
        <v>0.16472110267470763</v>
      </c>
    </row>
    <row r="157" spans="1:26" x14ac:dyDescent="0.25">
      <c r="J157" s="79">
        <v>1460</v>
      </c>
      <c r="K157" s="79">
        <f t="shared" si="36"/>
        <v>0.16666666666666666</v>
      </c>
      <c r="L157" s="79">
        <f t="shared" si="37"/>
        <v>0.28197889608919968</v>
      </c>
      <c r="M157" s="81">
        <f t="shared" si="38"/>
        <v>32.703178450750627</v>
      </c>
      <c r="N157" s="82">
        <f t="shared" si="39"/>
        <v>0.29316057096623693</v>
      </c>
      <c r="O157" s="83">
        <f t="shared" si="40"/>
        <v>0.28197889608919968</v>
      </c>
      <c r="P157" s="79">
        <f t="shared" si="32"/>
        <v>0.17549493850952669</v>
      </c>
      <c r="Q157" s="17">
        <f t="shared" si="33"/>
        <v>0</v>
      </c>
      <c r="R157" s="58">
        <f t="shared" si="41"/>
        <v>0.17549493850952669</v>
      </c>
      <c r="S157" s="17">
        <f t="shared" si="42"/>
        <v>0.34058360450489289</v>
      </c>
      <c r="T157" s="17">
        <f t="shared" si="43"/>
        <v>0.28197889608919968</v>
      </c>
      <c r="U157" s="17">
        <f t="shared" si="44"/>
        <v>0</v>
      </c>
      <c r="V157" s="58">
        <f t="shared" si="45"/>
        <v>0.28197889608919968</v>
      </c>
      <c r="W157" s="17">
        <f t="shared" si="34"/>
        <v>0.16373639051373345</v>
      </c>
      <c r="X157" s="17">
        <f t="shared" si="35"/>
        <v>0</v>
      </c>
      <c r="Y157" s="17">
        <f t="shared" si="46"/>
        <v>0.16373639051373345</v>
      </c>
      <c r="Z157" s="17">
        <f t="shared" si="47"/>
        <v>0.16373639051373345</v>
      </c>
    </row>
    <row r="158" spans="1:26" x14ac:dyDescent="0.25">
      <c r="J158" s="79">
        <v>1470</v>
      </c>
      <c r="K158" s="79">
        <f t="shared" si="36"/>
        <v>0.1678082191780822</v>
      </c>
      <c r="L158" s="79">
        <f t="shared" si="37"/>
        <v>0.28113820082741192</v>
      </c>
      <c r="M158" s="81">
        <f t="shared" si="38"/>
        <v>32.605676802399437</v>
      </c>
      <c r="N158" s="82">
        <f t="shared" si="39"/>
        <v>0.29316057096623693</v>
      </c>
      <c r="O158" s="83">
        <f t="shared" si="40"/>
        <v>0.28113820082741192</v>
      </c>
      <c r="P158" s="79">
        <f t="shared" si="32"/>
        <v>0.17452956646859386</v>
      </c>
      <c r="Q158" s="17">
        <f t="shared" si="33"/>
        <v>0</v>
      </c>
      <c r="R158" s="58">
        <f t="shared" si="41"/>
        <v>0.17452956646859386</v>
      </c>
      <c r="S158" s="17">
        <f t="shared" si="42"/>
        <v>0.34058360450489289</v>
      </c>
      <c r="T158" s="17">
        <f t="shared" si="43"/>
        <v>0.28113820082741192</v>
      </c>
      <c r="U158" s="17">
        <f t="shared" si="44"/>
        <v>0</v>
      </c>
      <c r="V158" s="58">
        <f t="shared" si="45"/>
        <v>0.28113820082741192</v>
      </c>
      <c r="W158" s="17">
        <f t="shared" si="34"/>
        <v>0.16275725097274851</v>
      </c>
      <c r="X158" s="17">
        <f t="shared" si="35"/>
        <v>0</v>
      </c>
      <c r="Y158" s="17">
        <f t="shared" si="46"/>
        <v>0.16275725097274851</v>
      </c>
      <c r="Z158" s="17">
        <f t="shared" si="47"/>
        <v>0.16275725097274851</v>
      </c>
    </row>
    <row r="159" spans="1:26" x14ac:dyDescent="0.25">
      <c r="J159" s="79">
        <v>1480</v>
      </c>
      <c r="K159" s="79">
        <f t="shared" si="36"/>
        <v>0.16894977168949771</v>
      </c>
      <c r="L159" s="79">
        <f t="shared" si="37"/>
        <v>0.28030223090013806</v>
      </c>
      <c r="M159" s="81">
        <f t="shared" si="38"/>
        <v>32.508723186046353</v>
      </c>
      <c r="N159" s="82">
        <f t="shared" si="39"/>
        <v>0.29316057096623693</v>
      </c>
      <c r="O159" s="83">
        <f t="shared" si="40"/>
        <v>0.28030223090013806</v>
      </c>
      <c r="P159" s="79">
        <f t="shared" si="32"/>
        <v>0.17356962053868041</v>
      </c>
      <c r="Q159" s="17">
        <f t="shared" si="33"/>
        <v>0</v>
      </c>
      <c r="R159" s="58">
        <f t="shared" si="41"/>
        <v>0.17356962053868041</v>
      </c>
      <c r="S159" s="17">
        <f t="shared" si="42"/>
        <v>0.34058360450489289</v>
      </c>
      <c r="T159" s="17">
        <f t="shared" si="43"/>
        <v>0.28030223090013806</v>
      </c>
      <c r="U159" s="17">
        <f t="shared" si="44"/>
        <v>0</v>
      </c>
      <c r="V159" s="58">
        <f t="shared" si="45"/>
        <v>0.28030223090013806</v>
      </c>
      <c r="W159" s="17">
        <f t="shared" si="34"/>
        <v>0.16178361492640358</v>
      </c>
      <c r="X159" s="17">
        <f t="shared" si="35"/>
        <v>0</v>
      </c>
      <c r="Y159" s="17">
        <f t="shared" si="46"/>
        <v>0.16178361492640358</v>
      </c>
      <c r="Z159" s="17">
        <f t="shared" si="47"/>
        <v>0.16178361492640358</v>
      </c>
    </row>
    <row r="160" spans="1:26" x14ac:dyDescent="0.25">
      <c r="J160" s="79">
        <v>1490</v>
      </c>
      <c r="K160" s="79">
        <f t="shared" si="36"/>
        <v>0.17009132420091325</v>
      </c>
      <c r="L160" s="79">
        <f t="shared" si="37"/>
        <v>0.27947092808710217</v>
      </c>
      <c r="M160" s="81">
        <f t="shared" si="38"/>
        <v>32.412310849455309</v>
      </c>
      <c r="N160" s="82">
        <f t="shared" si="39"/>
        <v>0.29316057096623693</v>
      </c>
      <c r="O160" s="83">
        <f t="shared" si="40"/>
        <v>0.27947092808710217</v>
      </c>
      <c r="P160" s="79">
        <f t="shared" si="32"/>
        <v>0.17261503386532762</v>
      </c>
      <c r="Q160" s="17">
        <f t="shared" si="33"/>
        <v>0</v>
      </c>
      <c r="R160" s="58">
        <f t="shared" si="41"/>
        <v>0.17261503386532762</v>
      </c>
      <c r="S160" s="17">
        <f t="shared" si="42"/>
        <v>0.34058360450489289</v>
      </c>
      <c r="T160" s="17">
        <f t="shared" si="43"/>
        <v>0.27947092808710217</v>
      </c>
      <c r="U160" s="17">
        <f t="shared" si="44"/>
        <v>0</v>
      </c>
      <c r="V160" s="58">
        <f t="shared" si="45"/>
        <v>0.27947092808710217</v>
      </c>
      <c r="W160" s="17">
        <f t="shared" si="34"/>
        <v>0.16081541456680548</v>
      </c>
      <c r="X160" s="17">
        <f t="shared" si="35"/>
        <v>0</v>
      </c>
      <c r="Y160" s="17">
        <f t="shared" si="46"/>
        <v>0.16081541456680548</v>
      </c>
      <c r="Z160" s="17">
        <f t="shared" si="47"/>
        <v>0.16081541456680548</v>
      </c>
    </row>
    <row r="161" spans="1:26" x14ac:dyDescent="0.25">
      <c r="J161" s="79">
        <v>1500</v>
      </c>
      <c r="K161" s="79">
        <f t="shared" si="36"/>
        <v>0.17123287671232876</v>
      </c>
      <c r="L161" s="79">
        <f t="shared" si="37"/>
        <v>0.27864423527021887</v>
      </c>
      <c r="M161" s="81">
        <f t="shared" si="38"/>
        <v>32.316433168219419</v>
      </c>
      <c r="N161" s="82">
        <f t="shared" si="39"/>
        <v>0.29316057096623693</v>
      </c>
      <c r="O161" s="83">
        <f t="shared" si="40"/>
        <v>0.27864423527021887</v>
      </c>
      <c r="P161" s="79">
        <f t="shared" si="32"/>
        <v>0.1716657408597243</v>
      </c>
      <c r="Q161" s="17">
        <f t="shared" si="33"/>
        <v>0</v>
      </c>
      <c r="R161" s="58">
        <f t="shared" si="41"/>
        <v>0.1716657408597243</v>
      </c>
      <c r="S161" s="17">
        <f t="shared" si="42"/>
        <v>0.34058360450489289</v>
      </c>
      <c r="T161" s="17">
        <f t="shared" si="43"/>
        <v>0.27864423527021887</v>
      </c>
      <c r="U161" s="17">
        <f t="shared" si="44"/>
        <v>0</v>
      </c>
      <c r="V161" s="58">
        <f t="shared" si="45"/>
        <v>0.27864423527021887</v>
      </c>
      <c r="W161" s="17">
        <f t="shared" si="34"/>
        <v>0.15985258336975872</v>
      </c>
      <c r="X161" s="17">
        <f t="shared" si="35"/>
        <v>0</v>
      </c>
      <c r="Y161" s="17">
        <f t="shared" si="46"/>
        <v>0.15985258336975872</v>
      </c>
      <c r="Z161" s="17">
        <f t="shared" si="47"/>
        <v>0.15985258336975872</v>
      </c>
    </row>
    <row r="162" spans="1:26" x14ac:dyDescent="0.25">
      <c r="J162" s="79">
        <v>1510</v>
      </c>
      <c r="K162" s="79">
        <f t="shared" si="36"/>
        <v>0.1723744292237443</v>
      </c>
      <c r="L162" s="79">
        <f t="shared" si="37"/>
        <v>0.27782209640553757</v>
      </c>
      <c r="M162" s="81">
        <f t="shared" si="38"/>
        <v>32.221083642507168</v>
      </c>
      <c r="N162" s="82">
        <f t="shared" si="39"/>
        <v>0.29316057096623693</v>
      </c>
      <c r="O162" s="83">
        <f t="shared" si="40"/>
        <v>0.27782209640553757</v>
      </c>
      <c r="P162" s="79">
        <f t="shared" si="32"/>
        <v>0.17072167716649056</v>
      </c>
      <c r="Q162" s="17">
        <f t="shared" si="33"/>
        <v>0</v>
      </c>
      <c r="R162" s="58">
        <f t="shared" si="41"/>
        <v>0.17072167716649056</v>
      </c>
      <c r="S162" s="17">
        <f t="shared" si="42"/>
        <v>0.34058360450489289</v>
      </c>
      <c r="T162" s="17">
        <f t="shared" si="43"/>
        <v>0.27782209640553757</v>
      </c>
      <c r="U162" s="17">
        <f t="shared" si="44"/>
        <v>0</v>
      </c>
      <c r="V162" s="58">
        <f t="shared" si="45"/>
        <v>0.27782209640553757</v>
      </c>
      <c r="W162" s="17">
        <f t="shared" si="34"/>
        <v>0.15889505606208953</v>
      </c>
      <c r="X162" s="17">
        <f t="shared" si="35"/>
        <v>0</v>
      </c>
      <c r="Y162" s="17">
        <f t="shared" si="46"/>
        <v>0.15889505606208953</v>
      </c>
      <c r="Z162" s="17">
        <f t="shared" si="47"/>
        <v>0.15889505606208953</v>
      </c>
    </row>
    <row r="163" spans="1:26" x14ac:dyDescent="0.25">
      <c r="J163" s="79">
        <v>1520</v>
      </c>
      <c r="K163" s="79">
        <f t="shared" si="36"/>
        <v>0.17351598173515981</v>
      </c>
      <c r="L163" s="79">
        <f t="shared" si="37"/>
        <v>0.27700445649608263</v>
      </c>
      <c r="M163" s="81">
        <f t="shared" si="38"/>
        <v>32.126255893912457</v>
      </c>
      <c r="N163" s="82">
        <f t="shared" si="39"/>
        <v>0.29316057096623693</v>
      </c>
      <c r="O163" s="83">
        <f t="shared" si="40"/>
        <v>0.27700445649608263</v>
      </c>
      <c r="P163" s="79">
        <f t="shared" si="32"/>
        <v>0.16978277963249011</v>
      </c>
      <c r="Q163" s="17">
        <f t="shared" si="33"/>
        <v>0</v>
      </c>
      <c r="R163" s="58">
        <f t="shared" si="41"/>
        <v>0.16978277963249011</v>
      </c>
      <c r="S163" s="17">
        <f t="shared" si="42"/>
        <v>0.34058360450489289</v>
      </c>
      <c r="T163" s="17">
        <f t="shared" si="43"/>
        <v>0.27700445649608263</v>
      </c>
      <c r="U163" s="17">
        <f t="shared" si="44"/>
        <v>0</v>
      </c>
      <c r="V163" s="58">
        <f t="shared" si="45"/>
        <v>0.27700445649608263</v>
      </c>
      <c r="W163" s="17">
        <f t="shared" si="34"/>
        <v>0.15794276859001311</v>
      </c>
      <c r="X163" s="17">
        <f t="shared" si="35"/>
        <v>0</v>
      </c>
      <c r="Y163" s="17">
        <f t="shared" si="46"/>
        <v>0.15794276859001311</v>
      </c>
      <c r="Z163" s="17">
        <f t="shared" si="47"/>
        <v>0.15794276859001311</v>
      </c>
    </row>
    <row r="164" spans="1:26" x14ac:dyDescent="0.25">
      <c r="J164" s="79">
        <v>1530</v>
      </c>
      <c r="K164" s="79">
        <f t="shared" si="36"/>
        <v>0.17465753424657535</v>
      </c>
      <c r="L164" s="79">
        <f t="shared" si="37"/>
        <v>0.27619126156555307</v>
      </c>
      <c r="M164" s="81">
        <f t="shared" si="38"/>
        <v>32.031943662404387</v>
      </c>
      <c r="N164" s="82">
        <f t="shared" si="39"/>
        <v>0.29316057096623693</v>
      </c>
      <c r="O164" s="83">
        <f t="shared" si="40"/>
        <v>0.27619126156555307</v>
      </c>
      <c r="P164" s="79">
        <f t="shared" si="32"/>
        <v>0.16884898627662881</v>
      </c>
      <c r="Q164" s="17">
        <f t="shared" si="33"/>
        <v>0</v>
      </c>
      <c r="R164" s="58">
        <f t="shared" si="41"/>
        <v>0.16884898627662881</v>
      </c>
      <c r="S164" s="17">
        <f t="shared" si="42"/>
        <v>0.34058360450489289</v>
      </c>
      <c r="T164" s="17">
        <f t="shared" si="43"/>
        <v>0.27619126156555307</v>
      </c>
      <c r="U164" s="17">
        <f t="shared" si="44"/>
        <v>0</v>
      </c>
      <c r="V164" s="58">
        <f t="shared" si="45"/>
        <v>0.27619126156555307</v>
      </c>
      <c r="W164" s="17">
        <f t="shared" si="34"/>
        <v>0.1569956580885018</v>
      </c>
      <c r="X164" s="17">
        <f t="shared" si="35"/>
        <v>0</v>
      </c>
      <c r="Y164" s="17">
        <f t="shared" si="46"/>
        <v>0.1569956580885018</v>
      </c>
      <c r="Z164" s="17">
        <f t="shared" si="47"/>
        <v>0.1569956580885018</v>
      </c>
    </row>
    <row r="165" spans="1:26" x14ac:dyDescent="0.25">
      <c r="J165" s="79">
        <v>1540</v>
      </c>
      <c r="K165" s="79">
        <f t="shared" si="36"/>
        <v>0.17579908675799086</v>
      </c>
      <c r="L165" s="79">
        <f t="shared" si="37"/>
        <v>0.27538245863285027</v>
      </c>
      <c r="M165" s="81">
        <f t="shared" si="38"/>
        <v>31.938140803373042</v>
      </c>
      <c r="N165" s="82">
        <f t="shared" si="39"/>
        <v>0.29316057096623693</v>
      </c>
      <c r="O165" s="83">
        <f t="shared" si="40"/>
        <v>0.27538245863285027</v>
      </c>
      <c r="P165" s="79">
        <f t="shared" si="32"/>
        <v>0.16792023626060615</v>
      </c>
      <c r="Q165" s="17">
        <f t="shared" si="33"/>
        <v>0</v>
      </c>
      <c r="R165" s="58">
        <f t="shared" si="41"/>
        <v>0.16792023626060615</v>
      </c>
      <c r="S165" s="17">
        <f t="shared" si="42"/>
        <v>0.34058360450489289</v>
      </c>
      <c r="T165" s="17">
        <f t="shared" si="43"/>
        <v>0.27538245863285027</v>
      </c>
      <c r="U165" s="17">
        <f t="shared" si="44"/>
        <v>0</v>
      </c>
      <c r="V165" s="58">
        <f t="shared" si="45"/>
        <v>0.27538245863285027</v>
      </c>
      <c r="W165" s="17">
        <f t="shared" si="34"/>
        <v>0.15605366285161937</v>
      </c>
      <c r="X165" s="17">
        <f t="shared" si="35"/>
        <v>0</v>
      </c>
      <c r="Y165" s="17">
        <f t="shared" si="46"/>
        <v>0.15605366285161937</v>
      </c>
      <c r="Z165" s="17">
        <f t="shared" si="47"/>
        <v>0.15605366285161937</v>
      </c>
    </row>
    <row r="166" spans="1:26" x14ac:dyDescent="0.25">
      <c r="J166" s="79">
        <v>1550</v>
      </c>
      <c r="K166" s="79">
        <f t="shared" si="36"/>
        <v>0.1769406392694064</v>
      </c>
      <c r="L166" s="79">
        <f t="shared" si="37"/>
        <v>0.27457799568740249</v>
      </c>
      <c r="M166" s="81">
        <f t="shared" si="38"/>
        <v>31.844841284767671</v>
      </c>
      <c r="N166" s="82">
        <f t="shared" si="39"/>
        <v>0.29316057096623693</v>
      </c>
      <c r="O166" s="83">
        <f t="shared" si="40"/>
        <v>0.27457799568740249</v>
      </c>
      <c r="P166" s="79">
        <f t="shared" si="32"/>
        <v>0.16699646986057892</v>
      </c>
      <c r="Q166" s="17">
        <f t="shared" si="33"/>
        <v>0</v>
      </c>
      <c r="R166" s="58">
        <f t="shared" si="41"/>
        <v>0.16699646986057892</v>
      </c>
      <c r="S166" s="17">
        <f t="shared" si="42"/>
        <v>0.34058360450489289</v>
      </c>
      <c r="T166" s="17">
        <f t="shared" si="43"/>
        <v>0.27457799568740249</v>
      </c>
      <c r="U166" s="17">
        <f t="shared" si="44"/>
        <v>0</v>
      </c>
      <c r="V166" s="58">
        <f t="shared" si="45"/>
        <v>0.27457799568740249</v>
      </c>
      <c r="W166" s="17">
        <f t="shared" si="34"/>
        <v>0.15511672230378037</v>
      </c>
      <c r="X166" s="17">
        <f t="shared" si="35"/>
        <v>0</v>
      </c>
      <c r="Y166" s="17">
        <f t="shared" si="46"/>
        <v>0.15511672230378037</v>
      </c>
      <c r="Z166" s="17">
        <f t="shared" si="47"/>
        <v>0.15511672230378037</v>
      </c>
    </row>
    <row r="167" spans="1:26" x14ac:dyDescent="0.25">
      <c r="J167" s="79">
        <v>1560</v>
      </c>
      <c r="K167" s="79">
        <f t="shared" si="36"/>
        <v>0.17808219178082191</v>
      </c>
      <c r="L167" s="79">
        <f t="shared" si="37"/>
        <v>0.27377782166525544</v>
      </c>
      <c r="M167" s="81">
        <f t="shared" si="38"/>
        <v>31.752039184323774</v>
      </c>
      <c r="N167" s="82">
        <f t="shared" si="39"/>
        <v>0.29316057096623693</v>
      </c>
      <c r="O167" s="83">
        <f t="shared" si="40"/>
        <v>0.27377782166525544</v>
      </c>
      <c r="P167" s="79">
        <f t="shared" si="32"/>
        <v>0.16607762843970697</v>
      </c>
      <c r="Q167" s="17">
        <f t="shared" si="33"/>
        <v>0</v>
      </c>
      <c r="R167" s="58">
        <f t="shared" si="41"/>
        <v>0.16607762843970697</v>
      </c>
      <c r="S167" s="17">
        <f t="shared" si="42"/>
        <v>0.34058360450489289</v>
      </c>
      <c r="T167" s="17">
        <f t="shared" si="43"/>
        <v>0.27377782166525544</v>
      </c>
      <c r="U167" s="17">
        <f t="shared" si="44"/>
        <v>0</v>
      </c>
      <c r="V167" s="58">
        <f t="shared" si="45"/>
        <v>0.27377782166525544</v>
      </c>
      <c r="W167" s="17">
        <f t="shared" si="34"/>
        <v>0.1541847769719048</v>
      </c>
      <c r="X167" s="17">
        <f t="shared" si="35"/>
        <v>0</v>
      </c>
      <c r="Y167" s="17">
        <f t="shared" si="46"/>
        <v>0.1541847769719048</v>
      </c>
      <c r="Z167" s="17">
        <f t="shared" si="47"/>
        <v>0.1541847769719048</v>
      </c>
    </row>
    <row r="168" spans="1:26" x14ac:dyDescent="0.25">
      <c r="A168" s="10" t="s">
        <v>172</v>
      </c>
      <c r="J168" s="79">
        <v>1570</v>
      </c>
      <c r="K168" s="79">
        <f t="shared" si="36"/>
        <v>0.17922374429223745</v>
      </c>
      <c r="L168" s="79">
        <f t="shared" si="37"/>
        <v>0.27298188642590182</v>
      </c>
      <c r="M168" s="81">
        <f t="shared" si="38"/>
        <v>31.659728686875805</v>
      </c>
      <c r="N168" s="82">
        <f t="shared" si="39"/>
        <v>0.29316057096623693</v>
      </c>
      <c r="O168" s="83">
        <f t="shared" si="40"/>
        <v>0.27298188642590182</v>
      </c>
      <c r="P168" s="79">
        <f t="shared" si="32"/>
        <v>0.16516365442154612</v>
      </c>
      <c r="Q168" s="17">
        <f t="shared" si="33"/>
        <v>0</v>
      </c>
      <c r="R168" s="58">
        <f t="shared" si="41"/>
        <v>0.16516365442154612</v>
      </c>
      <c r="S168" s="17">
        <f t="shared" si="42"/>
        <v>0.34058360450489289</v>
      </c>
      <c r="T168" s="17">
        <f t="shared" si="43"/>
        <v>0.27298188642590182</v>
      </c>
      <c r="U168" s="17">
        <f t="shared" si="44"/>
        <v>0</v>
      </c>
      <c r="V168" s="58">
        <f t="shared" si="45"/>
        <v>0.27298188642590182</v>
      </c>
      <c r="W168" s="17">
        <f t="shared" si="34"/>
        <v>0.15325776845843087</v>
      </c>
      <c r="X168" s="17">
        <f t="shared" si="35"/>
        <v>0</v>
      </c>
      <c r="Y168" s="17">
        <f t="shared" si="46"/>
        <v>0.15325776845843087</v>
      </c>
      <c r="Z168" s="17">
        <f t="shared" si="47"/>
        <v>0.15325776845843087</v>
      </c>
    </row>
    <row r="169" spans="1:26" x14ac:dyDescent="0.25">
      <c r="J169" s="79">
        <v>1580</v>
      </c>
      <c r="K169" s="79">
        <f t="shared" si="36"/>
        <v>0.18036529680365296</v>
      </c>
      <c r="L169" s="79">
        <f t="shared" si="37"/>
        <v>0.27219014072982084</v>
      </c>
      <c r="M169" s="81">
        <f t="shared" si="38"/>
        <v>31.56790408175231</v>
      </c>
      <c r="N169" s="82">
        <f t="shared" si="39"/>
        <v>0.29316057096623693</v>
      </c>
      <c r="O169" s="83">
        <f t="shared" si="40"/>
        <v>0.27219014072982084</v>
      </c>
      <c r="P169" s="79">
        <f t="shared" si="32"/>
        <v>0.16425449126425662</v>
      </c>
      <c r="Q169" s="17">
        <f t="shared" si="33"/>
        <v>0</v>
      </c>
      <c r="R169" s="58">
        <f t="shared" si="41"/>
        <v>0.16425449126425662</v>
      </c>
      <c r="S169" s="17">
        <f t="shared" si="42"/>
        <v>0.34058360450489289</v>
      </c>
      <c r="T169" s="17">
        <f t="shared" si="43"/>
        <v>0.27219014072982084</v>
      </c>
      <c r="U169" s="17">
        <f t="shared" si="44"/>
        <v>0</v>
      </c>
      <c r="V169" s="58">
        <f t="shared" si="45"/>
        <v>0.27219014072982084</v>
      </c>
      <c r="W169" s="17">
        <f t="shared" si="34"/>
        <v>0.15233563941515693</v>
      </c>
      <c r="X169" s="17">
        <f t="shared" si="35"/>
        <v>0</v>
      </c>
      <c r="Y169" s="17">
        <f t="shared" si="46"/>
        <v>0.15233563941515693</v>
      </c>
      <c r="Z169" s="17">
        <f t="shared" si="47"/>
        <v>0.15233563941515693</v>
      </c>
    </row>
    <row r="170" spans="1:26" x14ac:dyDescent="0.25">
      <c r="A170" s="681" t="s">
        <v>175</v>
      </c>
      <c r="B170" s="681"/>
      <c r="C170" s="681"/>
      <c r="D170" s="681"/>
      <c r="E170" s="681"/>
      <c r="F170" s="681"/>
      <c r="J170" s="79">
        <v>1590</v>
      </c>
      <c r="K170" s="79">
        <f t="shared" si="36"/>
        <v>0.1815068493150685</v>
      </c>
      <c r="L170" s="79">
        <f t="shared" si="37"/>
        <v>0.27140253621670296</v>
      </c>
      <c r="M170" s="81">
        <f t="shared" si="38"/>
        <v>31.476559760250453</v>
      </c>
      <c r="N170" s="82">
        <f t="shared" si="39"/>
        <v>0.29316057096623693</v>
      </c>
      <c r="O170" s="83">
        <f t="shared" si="40"/>
        <v>0.27140253621670296</v>
      </c>
      <c r="P170" s="79">
        <f t="shared" si="32"/>
        <v>0.16335008343559876</v>
      </c>
      <c r="Q170" s="17">
        <f t="shared" si="33"/>
        <v>0</v>
      </c>
      <c r="R170" s="58">
        <f t="shared" si="41"/>
        <v>0.16335008343559876</v>
      </c>
      <c r="S170" s="17">
        <f t="shared" si="42"/>
        <v>0.34058360450489289</v>
      </c>
      <c r="T170" s="17">
        <f t="shared" si="43"/>
        <v>0.27140253621670296</v>
      </c>
      <c r="U170" s="17">
        <f t="shared" si="44"/>
        <v>0</v>
      </c>
      <c r="V170" s="58">
        <f t="shared" si="45"/>
        <v>0.27140253621670296</v>
      </c>
      <c r="W170" s="17">
        <f t="shared" si="34"/>
        <v>0.15141833351787848</v>
      </c>
      <c r="X170" s="17">
        <f t="shared" si="35"/>
        <v>0</v>
      </c>
      <c r="Y170" s="17">
        <f t="shared" si="46"/>
        <v>0.15141833351787848</v>
      </c>
      <c r="Z170" s="17">
        <f t="shared" si="47"/>
        <v>0.15141833351787848</v>
      </c>
    </row>
    <row r="171" spans="1:26" x14ac:dyDescent="0.25">
      <c r="A171" s="681"/>
      <c r="B171" s="681"/>
      <c r="C171" s="681"/>
      <c r="D171" s="681"/>
      <c r="E171" s="681"/>
      <c r="F171" s="681"/>
      <c r="J171" s="79">
        <v>1600</v>
      </c>
      <c r="K171" s="79">
        <f t="shared" si="36"/>
        <v>0.18264840182648401</v>
      </c>
      <c r="L171" s="79">
        <f t="shared" si="37"/>
        <v>0.27061902538433347</v>
      </c>
      <c r="M171" s="81">
        <f t="shared" si="38"/>
        <v>31.385690213187008</v>
      </c>
      <c r="N171" s="82">
        <f t="shared" si="39"/>
        <v>0.29316057096623693</v>
      </c>
      <c r="O171" s="83">
        <f t="shared" si="40"/>
        <v>0.27061902538433347</v>
      </c>
      <c r="P171" s="79">
        <f t="shared" si="32"/>
        <v>0.16245037638868509</v>
      </c>
      <c r="Q171" s="17">
        <f t="shared" si="33"/>
        <v>0</v>
      </c>
      <c r="R171" s="58">
        <f t="shared" si="41"/>
        <v>0.16245037638868509</v>
      </c>
      <c r="S171" s="17">
        <f t="shared" si="42"/>
        <v>0.34058360450489289</v>
      </c>
      <c r="T171" s="17">
        <f t="shared" si="43"/>
        <v>0.27061902538433347</v>
      </c>
      <c r="U171" s="17">
        <f t="shared" si="44"/>
        <v>0</v>
      </c>
      <c r="V171" s="58">
        <f t="shared" si="45"/>
        <v>0.27061902538433347</v>
      </c>
      <c r="W171" s="17">
        <f t="shared" si="34"/>
        <v>0.15050579544179676</v>
      </c>
      <c r="X171" s="17">
        <f t="shared" si="35"/>
        <v>0</v>
      </c>
      <c r="Y171" s="17">
        <f t="shared" si="46"/>
        <v>0.15050579544179676</v>
      </c>
      <c r="Z171" s="17">
        <f t="shared" si="47"/>
        <v>0.15050579544179676</v>
      </c>
    </row>
    <row r="172" spans="1:26" x14ac:dyDescent="0.25">
      <c r="A172" s="681"/>
      <c r="B172" s="681"/>
      <c r="C172" s="681"/>
      <c r="D172" s="681"/>
      <c r="E172" s="681"/>
      <c r="F172" s="681"/>
      <c r="J172" s="79">
        <v>1610</v>
      </c>
      <c r="K172" s="79">
        <f t="shared" si="36"/>
        <v>0.18378995433789955</v>
      </c>
      <c r="L172" s="79">
        <f t="shared" si="37"/>
        <v>0.26983956156811273</v>
      </c>
      <c r="M172" s="81">
        <f t="shared" si="38"/>
        <v>31.295290028523169</v>
      </c>
      <c r="N172" s="82">
        <f t="shared" si="39"/>
        <v>0.29316057096623693</v>
      </c>
      <c r="O172" s="83">
        <f t="shared" si="40"/>
        <v>0.26983956156811273</v>
      </c>
      <c r="P172" s="79">
        <f t="shared" si="32"/>
        <v>0.16155531653846311</v>
      </c>
      <c r="Q172" s="17">
        <f t="shared" si="33"/>
        <v>0</v>
      </c>
      <c r="R172" s="58">
        <f t="shared" si="41"/>
        <v>0.16155531653846311</v>
      </c>
      <c r="S172" s="17">
        <f t="shared" si="42"/>
        <v>0.34058360450489289</v>
      </c>
      <c r="T172" s="17">
        <f t="shared" si="43"/>
        <v>0.26983956156811273</v>
      </c>
      <c r="U172" s="17">
        <f t="shared" si="44"/>
        <v>0</v>
      </c>
      <c r="V172" s="58">
        <f t="shared" si="45"/>
        <v>0.26983956156811273</v>
      </c>
      <c r="W172" s="17">
        <f t="shared" si="34"/>
        <v>0.14959797083766424</v>
      </c>
      <c r="X172" s="17">
        <f t="shared" si="35"/>
        <v>0</v>
      </c>
      <c r="Y172" s="17">
        <f t="shared" si="46"/>
        <v>0.14959797083766424</v>
      </c>
      <c r="Z172" s="17">
        <f t="shared" si="47"/>
        <v>0.14959797083766424</v>
      </c>
    </row>
    <row r="173" spans="1:26" x14ac:dyDescent="0.25">
      <c r="J173" s="79">
        <v>1620</v>
      </c>
      <c r="K173" s="79">
        <f t="shared" si="36"/>
        <v>0.18493150684931506</v>
      </c>
      <c r="L173" s="79">
        <f t="shared" si="37"/>
        <v>0.26906409892118799</v>
      </c>
      <c r="M173" s="81">
        <f t="shared" si="38"/>
        <v>31.205353889060273</v>
      </c>
      <c r="N173" s="82">
        <f t="shared" si="39"/>
        <v>0.29316057096623693</v>
      </c>
      <c r="O173" s="83">
        <f t="shared" si="40"/>
        <v>0.26906409892118799</v>
      </c>
      <c r="P173" s="79">
        <f t="shared" si="32"/>
        <v>0.16066485123890051</v>
      </c>
      <c r="Q173" s="17">
        <f t="shared" si="33"/>
        <v>0</v>
      </c>
      <c r="R173" s="58">
        <f t="shared" si="41"/>
        <v>0.16066485123890051</v>
      </c>
      <c r="S173" s="17">
        <f t="shared" si="42"/>
        <v>0.34058360450489289</v>
      </c>
      <c r="T173" s="17">
        <f t="shared" si="43"/>
        <v>0.26906409892118799</v>
      </c>
      <c r="U173" s="17">
        <f t="shared" si="44"/>
        <v>0</v>
      </c>
      <c r="V173" s="58">
        <f t="shared" si="45"/>
        <v>0.26906409892118799</v>
      </c>
      <c r="W173" s="17">
        <f t="shared" si="34"/>
        <v>0.14869480630864562</v>
      </c>
      <c r="X173" s="17">
        <f t="shared" si="35"/>
        <v>0</v>
      </c>
      <c r="Y173" s="17">
        <f t="shared" si="46"/>
        <v>0.14869480630864562</v>
      </c>
      <c r="Z173" s="17">
        <f t="shared" si="47"/>
        <v>0.14869480630864562</v>
      </c>
    </row>
    <row r="174" spans="1:26" x14ac:dyDescent="0.25">
      <c r="A174" s="681" t="s">
        <v>173</v>
      </c>
      <c r="B174" s="681"/>
      <c r="C174" s="681"/>
      <c r="D174" s="681"/>
      <c r="E174" s="681"/>
      <c r="F174" s="681"/>
      <c r="J174" s="79">
        <v>1630</v>
      </c>
      <c r="K174" s="79">
        <f t="shared" si="36"/>
        <v>0.1860730593607306</v>
      </c>
      <c r="L174" s="79">
        <f t="shared" si="37"/>
        <v>0.26829259239517678</v>
      </c>
      <c r="M174" s="81">
        <f t="shared" si="38"/>
        <v>31.115876570204179</v>
      </c>
      <c r="N174" s="82">
        <f t="shared" si="39"/>
        <v>0.29316057096623693</v>
      </c>
      <c r="O174" s="83">
        <f t="shared" si="40"/>
        <v>0.26829259239517678</v>
      </c>
      <c r="P174" s="79">
        <f t="shared" si="32"/>
        <v>0.15977892876084998</v>
      </c>
      <c r="Q174" s="17">
        <f t="shared" si="33"/>
        <v>0</v>
      </c>
      <c r="R174" s="58">
        <f t="shared" si="41"/>
        <v>0.15977892876084998</v>
      </c>
      <c r="S174" s="17">
        <f t="shared" si="42"/>
        <v>0.34058360450489289</v>
      </c>
      <c r="T174" s="17">
        <f t="shared" si="43"/>
        <v>0.26829259239517678</v>
      </c>
      <c r="U174" s="17">
        <f t="shared" si="44"/>
        <v>0</v>
      </c>
      <c r="V174" s="58">
        <f t="shared" si="45"/>
        <v>0.26829259239517678</v>
      </c>
      <c r="W174" s="17">
        <f t="shared" si="34"/>
        <v>0.14779624938786662</v>
      </c>
      <c r="X174" s="17">
        <f t="shared" si="35"/>
        <v>0</v>
      </c>
      <c r="Y174" s="17">
        <f t="shared" si="46"/>
        <v>0.14779624938786662</v>
      </c>
      <c r="Z174" s="17">
        <f t="shared" si="47"/>
        <v>0.14779624938786662</v>
      </c>
    </row>
    <row r="175" spans="1:26" x14ac:dyDescent="0.25">
      <c r="A175" s="681"/>
      <c r="B175" s="681"/>
      <c r="C175" s="681"/>
      <c r="D175" s="681"/>
      <c r="E175" s="681"/>
      <c r="F175" s="681"/>
      <c r="J175" s="79">
        <v>1640</v>
      </c>
      <c r="K175" s="79">
        <f t="shared" si="36"/>
        <v>0.18721461187214611</v>
      </c>
      <c r="L175" s="79">
        <f t="shared" si="37"/>
        <v>0.2675249977214591</v>
      </c>
      <c r="M175" s="81">
        <f t="shared" si="38"/>
        <v>31.026852937795553</v>
      </c>
      <c r="N175" s="82">
        <f t="shared" si="39"/>
        <v>0.29316057096623693</v>
      </c>
      <c r="O175" s="83">
        <f t="shared" si="40"/>
        <v>0.2675249977214591</v>
      </c>
      <c r="P175" s="79">
        <f t="shared" si="32"/>
        <v>0.15889749827056732</v>
      </c>
      <c r="Q175" s="17">
        <f t="shared" si="33"/>
        <v>0</v>
      </c>
      <c r="R175" s="58">
        <f t="shared" si="41"/>
        <v>0.15889749827056732</v>
      </c>
      <c r="S175" s="17">
        <f t="shared" si="42"/>
        <v>0.34058360450489289</v>
      </c>
      <c r="T175" s="17">
        <f t="shared" si="43"/>
        <v>0.2675249977214591</v>
      </c>
      <c r="U175" s="17">
        <f t="shared" si="44"/>
        <v>0</v>
      </c>
      <c r="V175" s="58">
        <f t="shared" si="45"/>
        <v>0.2675249977214591</v>
      </c>
      <c r="W175" s="17">
        <f t="shared" si="34"/>
        <v>0.1469022485166257</v>
      </c>
      <c r="X175" s="17">
        <f t="shared" si="35"/>
        <v>0</v>
      </c>
      <c r="Y175" s="17">
        <f t="shared" si="46"/>
        <v>0.1469022485166257</v>
      </c>
      <c r="Z175" s="17">
        <f t="shared" si="47"/>
        <v>0.1469022485166257</v>
      </c>
    </row>
    <row r="176" spans="1:26" x14ac:dyDescent="0.25">
      <c r="A176" s="681"/>
      <c r="B176" s="681"/>
      <c r="C176" s="681"/>
      <c r="D176" s="681"/>
      <c r="E176" s="681"/>
      <c r="F176" s="681"/>
      <c r="J176" s="79">
        <v>1650</v>
      </c>
      <c r="K176" s="79">
        <f t="shared" si="36"/>
        <v>0.18835616438356165</v>
      </c>
      <c r="L176" s="79">
        <f t="shared" si="37"/>
        <v>0.26676127139301986</v>
      </c>
      <c r="M176" s="81">
        <f t="shared" si="38"/>
        <v>30.938277946004025</v>
      </c>
      <c r="N176" s="82">
        <f t="shared" si="39"/>
        <v>0.29316057096623693</v>
      </c>
      <c r="O176" s="83">
        <f t="shared" si="40"/>
        <v>0.26676127139301986</v>
      </c>
      <c r="P176" s="79">
        <f t="shared" si="32"/>
        <v>0.15802050980886062</v>
      </c>
      <c r="Q176" s="17">
        <f t="shared" si="33"/>
        <v>0</v>
      </c>
      <c r="R176" s="58">
        <f t="shared" si="41"/>
        <v>0.15802050980886062</v>
      </c>
      <c r="S176" s="17">
        <f t="shared" si="42"/>
        <v>0.34058360450489289</v>
      </c>
      <c r="T176" s="17">
        <f t="shared" si="43"/>
        <v>0.26676127139301986</v>
      </c>
      <c r="U176" s="17">
        <f t="shared" si="44"/>
        <v>0</v>
      </c>
      <c r="V176" s="58">
        <f t="shared" si="45"/>
        <v>0.26676127139301986</v>
      </c>
      <c r="W176" s="17">
        <f t="shared" si="34"/>
        <v>0.14601275302324579</v>
      </c>
      <c r="X176" s="17">
        <f t="shared" si="35"/>
        <v>0</v>
      </c>
      <c r="Y176" s="17">
        <f t="shared" si="46"/>
        <v>0.14601275302324579</v>
      </c>
      <c r="Z176" s="17">
        <f t="shared" si="47"/>
        <v>0.14601275302324579</v>
      </c>
    </row>
    <row r="177" spans="1:26" x14ac:dyDescent="0.25">
      <c r="A177" s="681" t="s">
        <v>174</v>
      </c>
      <c r="B177" s="681"/>
      <c r="C177" s="681"/>
      <c r="D177" s="681"/>
      <c r="E177" s="681"/>
      <c r="F177" s="681"/>
      <c r="J177" s="79">
        <v>1660</v>
      </c>
      <c r="K177" s="79">
        <f t="shared" si="36"/>
        <v>0.18949771689497716</v>
      </c>
      <c r="L177" s="79">
        <f t="shared" si="37"/>
        <v>0.26600137064682083</v>
      </c>
      <c r="M177" s="81">
        <f t="shared" si="38"/>
        <v>30.850146635283721</v>
      </c>
      <c r="N177" s="82">
        <f t="shared" si="39"/>
        <v>0.29316057096623693</v>
      </c>
      <c r="O177" s="83">
        <f t="shared" si="40"/>
        <v>0.26600137064682083</v>
      </c>
      <c r="P177" s="79">
        <f t="shared" si="32"/>
        <v>0.15714791427084795</v>
      </c>
      <c r="Q177" s="17">
        <f t="shared" si="33"/>
        <v>0</v>
      </c>
      <c r="R177" s="58">
        <f t="shared" si="41"/>
        <v>0.15714791427084795</v>
      </c>
      <c r="S177" s="17">
        <f t="shared" si="42"/>
        <v>0.34058360450489289</v>
      </c>
      <c r="T177" s="17">
        <f t="shared" si="43"/>
        <v>0.26600137064682083</v>
      </c>
      <c r="U177" s="17">
        <f t="shared" si="44"/>
        <v>0</v>
      </c>
      <c r="V177" s="58">
        <f t="shared" si="45"/>
        <v>0.26600137064682083</v>
      </c>
      <c r="W177" s="17">
        <f t="shared" si="34"/>
        <v>0.14512771310254369</v>
      </c>
      <c r="X177" s="17">
        <f t="shared" si="35"/>
        <v>0</v>
      </c>
      <c r="Y177" s="17">
        <f t="shared" si="46"/>
        <v>0.14512771310254369</v>
      </c>
      <c r="Z177" s="17">
        <f t="shared" si="47"/>
        <v>0.14512771310254369</v>
      </c>
    </row>
    <row r="178" spans="1:26" x14ac:dyDescent="0.25">
      <c r="A178" s="681"/>
      <c r="B178" s="681"/>
      <c r="C178" s="681"/>
      <c r="D178" s="681"/>
      <c r="E178" s="681"/>
      <c r="F178" s="681"/>
      <c r="J178" s="79">
        <v>1670</v>
      </c>
      <c r="K178" s="79">
        <f t="shared" si="36"/>
        <v>0.1906392694063927</v>
      </c>
      <c r="L178" s="79">
        <f t="shared" si="37"/>
        <v>0.26524525344668404</v>
      </c>
      <c r="M178" s="81">
        <f t="shared" si="38"/>
        <v>30.762454130388129</v>
      </c>
      <c r="N178" s="82">
        <f t="shared" si="39"/>
        <v>0.29316057096623693</v>
      </c>
      <c r="O178" s="83">
        <f t="shared" si="40"/>
        <v>0.26524525344668404</v>
      </c>
      <c r="P178" s="79">
        <f t="shared" si="32"/>
        <v>0.15627966338630261</v>
      </c>
      <c r="Q178" s="17">
        <f t="shared" si="33"/>
        <v>0</v>
      </c>
      <c r="R178" s="58">
        <f t="shared" si="41"/>
        <v>0.15627966338630261</v>
      </c>
      <c r="S178" s="17">
        <f t="shared" si="42"/>
        <v>0.34058360450489289</v>
      </c>
      <c r="T178" s="17">
        <f t="shared" si="43"/>
        <v>0.26524525344668404</v>
      </c>
      <c r="U178" s="17">
        <f t="shared" si="44"/>
        <v>0</v>
      </c>
      <c r="V178" s="58">
        <f t="shared" si="45"/>
        <v>0.26524525344668404</v>
      </c>
      <c r="W178" s="17">
        <f t="shared" si="34"/>
        <v>0.14424707979589424</v>
      </c>
      <c r="X178" s="17">
        <f t="shared" si="35"/>
        <v>0</v>
      </c>
      <c r="Y178" s="17">
        <f t="shared" si="46"/>
        <v>0.14424707979589424</v>
      </c>
      <c r="Z178" s="17">
        <f t="shared" si="47"/>
        <v>0.14424707979589424</v>
      </c>
    </row>
    <row r="179" spans="1:26" x14ac:dyDescent="0.25">
      <c r="A179" s="62"/>
      <c r="B179" s="62"/>
      <c r="C179" s="62"/>
      <c r="D179" s="62"/>
      <c r="E179" s="62"/>
      <c r="F179" s="62"/>
      <c r="G179" s="17"/>
      <c r="H179" s="17"/>
      <c r="I179" s="17"/>
      <c r="J179" s="79">
        <v>1680</v>
      </c>
      <c r="K179" s="79">
        <f t="shared" si="36"/>
        <v>0.19178082191780821</v>
      </c>
      <c r="L179" s="79">
        <f t="shared" si="37"/>
        <v>0.26449287846666936</v>
      </c>
      <c r="M179" s="81">
        <f t="shared" si="38"/>
        <v>30.675195638442275</v>
      </c>
      <c r="N179" s="82">
        <f t="shared" si="39"/>
        <v>0.29316057096623693</v>
      </c>
      <c r="O179" s="83">
        <f t="shared" si="40"/>
        <v>0.26449287846666936</v>
      </c>
      <c r="P179" s="79">
        <f t="shared" si="32"/>
        <v>0.1554157097005654</v>
      </c>
      <c r="Q179" s="17">
        <f t="shared" si="33"/>
        <v>0</v>
      </c>
      <c r="R179" s="58">
        <f t="shared" si="41"/>
        <v>0.1554157097005654</v>
      </c>
      <c r="S179" s="17">
        <f t="shared" si="42"/>
        <v>0.34058360450489289</v>
      </c>
      <c r="T179" s="17">
        <f t="shared" si="43"/>
        <v>0.26449287846666936</v>
      </c>
      <c r="U179" s="17">
        <f t="shared" si="44"/>
        <v>0</v>
      </c>
      <c r="V179" s="58">
        <f t="shared" si="45"/>
        <v>0.26449287846666936</v>
      </c>
      <c r="W179" s="17">
        <f t="shared" si="34"/>
        <v>0.14337080497187127</v>
      </c>
      <c r="X179" s="17">
        <f t="shared" si="35"/>
        <v>0</v>
      </c>
      <c r="Y179" s="17">
        <f t="shared" si="46"/>
        <v>0.14337080497187127</v>
      </c>
      <c r="Z179" s="17">
        <f t="shared" si="47"/>
        <v>0.14337080497187127</v>
      </c>
    </row>
    <row r="180" spans="1:26" x14ac:dyDescent="0.25">
      <c r="A180" s="17" t="s">
        <v>213</v>
      </c>
      <c r="B180" s="17"/>
      <c r="C180" s="17"/>
      <c r="D180" s="17"/>
      <c r="E180" s="62"/>
      <c r="F180" s="62"/>
      <c r="G180" s="17"/>
      <c r="H180" s="17"/>
      <c r="I180" s="17"/>
      <c r="J180" s="79">
        <v>1690</v>
      </c>
      <c r="K180" s="79">
        <f t="shared" si="36"/>
        <v>0.19292237442922375</v>
      </c>
      <c r="L180" s="79">
        <f t="shared" si="37"/>
        <v>0.26374420507492802</v>
      </c>
      <c r="M180" s="81">
        <f t="shared" si="38"/>
        <v>30.588366447070094</v>
      </c>
      <c r="N180" s="82">
        <f t="shared" si="39"/>
        <v>0.29316057096623693</v>
      </c>
      <c r="O180" s="83">
        <f t="shared" si="40"/>
        <v>0.26374420507492802</v>
      </c>
      <c r="P180" s="79">
        <f t="shared" si="32"/>
        <v>0.15455600655600332</v>
      </c>
      <c r="Q180" s="17">
        <f t="shared" si="33"/>
        <v>0</v>
      </c>
      <c r="R180" s="58">
        <f t="shared" si="41"/>
        <v>0.15455600655600332</v>
      </c>
      <c r="S180" s="17">
        <f t="shared" si="42"/>
        <v>0.34058360450489289</v>
      </c>
      <c r="T180" s="17">
        <f t="shared" si="43"/>
        <v>0.26374420507492802</v>
      </c>
      <c r="U180" s="17">
        <f t="shared" si="44"/>
        <v>0</v>
      </c>
      <c r="V180" s="58">
        <f t="shared" si="45"/>
        <v>0.26374420507492802</v>
      </c>
      <c r="W180" s="17">
        <f t="shared" si="34"/>
        <v>0.1424988413074415</v>
      </c>
      <c r="X180" s="17">
        <f t="shared" si="35"/>
        <v>0</v>
      </c>
      <c r="Y180" s="17">
        <f t="shared" si="46"/>
        <v>0.1424988413074415</v>
      </c>
      <c r="Z180" s="17">
        <f t="shared" si="47"/>
        <v>0.1424988413074415</v>
      </c>
    </row>
    <row r="181" spans="1:26" x14ac:dyDescent="0.25">
      <c r="A181" s="62"/>
      <c r="B181" s="62"/>
      <c r="C181" s="62"/>
      <c r="D181" s="62"/>
      <c r="E181" s="62"/>
      <c r="F181" s="62"/>
      <c r="G181" s="17"/>
      <c r="H181" s="17"/>
      <c r="I181" s="17"/>
      <c r="J181" s="79">
        <v>1700</v>
      </c>
      <c r="K181" s="79">
        <f t="shared" si="36"/>
        <v>0.19406392694063926</v>
      </c>
      <c r="L181" s="79">
        <f t="shared" si="37"/>
        <v>0.26299919331801691</v>
      </c>
      <c r="M181" s="81">
        <f t="shared" si="38"/>
        <v>30.501961922575241</v>
      </c>
      <c r="N181" s="82">
        <f t="shared" si="39"/>
        <v>0.29316057096623693</v>
      </c>
      <c r="O181" s="83">
        <f t="shared" si="40"/>
        <v>0.26299919331801691</v>
      </c>
      <c r="P181" s="79">
        <f t="shared" si="32"/>
        <v>0.15370050807399849</v>
      </c>
      <c r="Q181" s="17">
        <f t="shared" si="33"/>
        <v>0</v>
      </c>
      <c r="R181" s="58">
        <f t="shared" si="41"/>
        <v>0.15370050807399849</v>
      </c>
      <c r="S181" s="17">
        <f t="shared" si="42"/>
        <v>0.34058360450489289</v>
      </c>
      <c r="T181" s="17">
        <f t="shared" si="43"/>
        <v>0.26299919331801691</v>
      </c>
      <c r="U181" s="17">
        <f t="shared" si="44"/>
        <v>0</v>
      </c>
      <c r="V181" s="58">
        <f t="shared" si="45"/>
        <v>0.26299919331801691</v>
      </c>
      <c r="W181" s="17">
        <f t="shared" si="34"/>
        <v>0.14163114226969631</v>
      </c>
      <c r="X181" s="17">
        <f t="shared" si="35"/>
        <v>0</v>
      </c>
      <c r="Y181" s="17">
        <f t="shared" si="46"/>
        <v>0.14163114226969631</v>
      </c>
      <c r="Z181" s="17">
        <f t="shared" si="47"/>
        <v>0.14163114226969631</v>
      </c>
    </row>
    <row r="182" spans="1:26" x14ac:dyDescent="0.25">
      <c r="A182" s="62"/>
      <c r="B182" s="17" t="s">
        <v>214</v>
      </c>
      <c r="C182" s="62"/>
      <c r="D182" s="62"/>
      <c r="E182" s="62"/>
      <c r="F182" s="62"/>
      <c r="G182" s="17"/>
      <c r="H182" s="17"/>
      <c r="I182" s="17"/>
      <c r="J182" s="79">
        <v>1710</v>
      </c>
      <c r="K182" s="79">
        <f t="shared" si="36"/>
        <v>0.1952054794520548</v>
      </c>
      <c r="L182" s="79">
        <f t="shared" si="37"/>
        <v>0.26225780390565689</v>
      </c>
      <c r="M182" s="81">
        <f t="shared" si="38"/>
        <v>30.415977508173402</v>
      </c>
      <c r="N182" s="82">
        <f t="shared" si="39"/>
        <v>0.29316057096623693</v>
      </c>
      <c r="O182" s="83">
        <f t="shared" si="40"/>
        <v>0.26225780390565689</v>
      </c>
      <c r="P182" s="79">
        <f t="shared" si="32"/>
        <v>0.15284916913744528</v>
      </c>
      <c r="Q182" s="17">
        <f t="shared" si="33"/>
        <v>0</v>
      </c>
      <c r="R182" s="58">
        <f t="shared" si="41"/>
        <v>0.15284916913744528</v>
      </c>
      <c r="S182" s="17">
        <f t="shared" si="42"/>
        <v>0.34058360450489289</v>
      </c>
      <c r="T182" s="17">
        <f t="shared" si="43"/>
        <v>0.26225780390565689</v>
      </c>
      <c r="U182" s="17">
        <f t="shared" si="44"/>
        <v>0</v>
      </c>
      <c r="V182" s="58">
        <f t="shared" si="45"/>
        <v>0.26225780390565689</v>
      </c>
      <c r="W182" s="17">
        <f t="shared" si="34"/>
        <v>0.14076766209809943</v>
      </c>
      <c r="X182" s="17">
        <f t="shared" si="35"/>
        <v>0</v>
      </c>
      <c r="Y182" s="17">
        <f t="shared" si="46"/>
        <v>0.14076766209809943</v>
      </c>
      <c r="Z182" s="17">
        <f t="shared" si="47"/>
        <v>0.14076766209809943</v>
      </c>
    </row>
    <row r="183" spans="1:26" x14ac:dyDescent="0.25">
      <c r="A183" s="62"/>
      <c r="B183" s="62"/>
      <c r="C183" s="62"/>
      <c r="D183" s="62"/>
      <c r="E183" s="62"/>
      <c r="F183" s="62"/>
      <c r="G183" s="17"/>
      <c r="H183" s="17"/>
      <c r="I183" s="17"/>
      <c r="J183" s="79">
        <v>1720</v>
      </c>
      <c r="K183" s="79">
        <f t="shared" si="36"/>
        <v>0.19634703196347031</v>
      </c>
      <c r="L183" s="79">
        <f t="shared" si="37"/>
        <v>0.26151999819592109</v>
      </c>
      <c r="M183" s="81">
        <f t="shared" si="38"/>
        <v>30.330408722274473</v>
      </c>
      <c r="N183" s="82">
        <f t="shared" si="39"/>
        <v>0.29316057096623693</v>
      </c>
      <c r="O183" s="83">
        <f t="shared" si="40"/>
        <v>0.26151999819592109</v>
      </c>
      <c r="P183" s="79">
        <f t="shared" si="32"/>
        <v>0.15200194537374179</v>
      </c>
      <c r="Q183" s="17">
        <f t="shared" si="33"/>
        <v>0</v>
      </c>
      <c r="R183" s="58">
        <f t="shared" si="41"/>
        <v>0.15200194537374179</v>
      </c>
      <c r="S183" s="17">
        <f t="shared" si="42"/>
        <v>0.34058360450489289</v>
      </c>
      <c r="T183" s="17">
        <f t="shared" si="43"/>
        <v>0.26151999819592109</v>
      </c>
      <c r="U183" s="17">
        <f t="shared" si="44"/>
        <v>0</v>
      </c>
      <c r="V183" s="58">
        <f t="shared" si="45"/>
        <v>0.26151999819592109</v>
      </c>
      <c r="W183" s="17">
        <f t="shared" si="34"/>
        <v>0.13990835578723659</v>
      </c>
      <c r="X183" s="17">
        <f t="shared" si="35"/>
        <v>0</v>
      </c>
      <c r="Y183" s="17">
        <f t="shared" si="46"/>
        <v>0.13990835578723659</v>
      </c>
      <c r="Z183" s="17">
        <f t="shared" si="47"/>
        <v>0.13990835578723659</v>
      </c>
    </row>
    <row r="184" spans="1:26" x14ac:dyDescent="0.25">
      <c r="A184" s="17" t="s">
        <v>216</v>
      </c>
      <c r="B184" s="62"/>
      <c r="C184" s="62"/>
      <c r="D184" s="62"/>
      <c r="E184" s="62"/>
      <c r="F184" s="62"/>
      <c r="G184" s="17"/>
      <c r="H184" s="17"/>
      <c r="I184" s="17"/>
      <c r="J184" s="79">
        <v>1730</v>
      </c>
      <c r="K184" s="79">
        <f t="shared" si="36"/>
        <v>0.19748858447488585</v>
      </c>
      <c r="L184" s="79">
        <f t="shared" si="37"/>
        <v>0.26078573818083683</v>
      </c>
      <c r="M184" s="81">
        <f t="shared" si="38"/>
        <v>30.245251156812714</v>
      </c>
      <c r="N184" s="82">
        <f t="shared" si="39"/>
        <v>0.29316057096623693</v>
      </c>
      <c r="O184" s="83">
        <f t="shared" si="40"/>
        <v>0.26078573818083683</v>
      </c>
      <c r="P184" s="79">
        <f t="shared" si="32"/>
        <v>0.15115879313825786</v>
      </c>
      <c r="Q184" s="17">
        <f t="shared" si="33"/>
        <v>0</v>
      </c>
      <c r="R184" s="58">
        <f t="shared" si="41"/>
        <v>0.15115879313825786</v>
      </c>
      <c r="S184" s="17">
        <f t="shared" si="42"/>
        <v>0.34058360450489289</v>
      </c>
      <c r="T184" s="17">
        <f t="shared" si="43"/>
        <v>0.26078573818083683</v>
      </c>
      <c r="U184" s="17">
        <f t="shared" si="44"/>
        <v>0</v>
      </c>
      <c r="V184" s="58">
        <f t="shared" si="45"/>
        <v>0.26078573818083683</v>
      </c>
      <c r="W184" s="17">
        <f t="shared" si="34"/>
        <v>0.13905317907004622</v>
      </c>
      <c r="X184" s="17">
        <f t="shared" si="35"/>
        <v>0</v>
      </c>
      <c r="Y184" s="17">
        <f t="shared" si="46"/>
        <v>0.13905317907004622</v>
      </c>
      <c r="Z184" s="17">
        <f t="shared" si="47"/>
        <v>0.13905317907004622</v>
      </c>
    </row>
    <row r="185" spans="1:26" x14ac:dyDescent="0.25">
      <c r="A185" s="17"/>
      <c r="B185" s="62"/>
      <c r="C185" s="62"/>
      <c r="D185" s="62"/>
      <c r="E185" s="62"/>
      <c r="F185" s="62"/>
      <c r="G185" s="17"/>
      <c r="H185" s="17"/>
      <c r="I185" s="17"/>
      <c r="J185" s="79">
        <v>1740</v>
      </c>
      <c r="K185" s="79">
        <f t="shared" si="36"/>
        <v>0.19863013698630136</v>
      </c>
      <c r="L185" s="79">
        <f t="shared" si="37"/>
        <v>0.26005498647238989</v>
      </c>
      <c r="M185" s="81">
        <f t="shared" si="38"/>
        <v>30.160500475623536</v>
      </c>
      <c r="N185" s="82">
        <f t="shared" si="39"/>
        <v>0.29316057096623693</v>
      </c>
      <c r="O185" s="83">
        <f t="shared" si="40"/>
        <v>0.26005498647238989</v>
      </c>
      <c r="P185" s="79">
        <f t="shared" si="32"/>
        <v>0.15031966949826225</v>
      </c>
      <c r="Q185" s="17">
        <f t="shared" si="33"/>
        <v>0</v>
      </c>
      <c r="R185" s="58">
        <f t="shared" si="41"/>
        <v>0.15031966949826225</v>
      </c>
      <c r="S185" s="17">
        <f t="shared" si="42"/>
        <v>0.34058360450489289</v>
      </c>
      <c r="T185" s="17">
        <f t="shared" si="43"/>
        <v>0.26005498647238989</v>
      </c>
      <c r="U185" s="17">
        <f t="shared" si="44"/>
        <v>0</v>
      </c>
      <c r="V185" s="58">
        <f t="shared" si="45"/>
        <v>0.26005498647238989</v>
      </c>
      <c r="W185" s="17">
        <f t="shared" si="34"/>
        <v>0.13820208840151904</v>
      </c>
      <c r="X185" s="17">
        <f t="shared" si="35"/>
        <v>0</v>
      </c>
      <c r="Y185" s="17">
        <f t="shared" si="46"/>
        <v>0.13820208840151904</v>
      </c>
      <c r="Z185" s="17">
        <f t="shared" si="47"/>
        <v>0.13820208840151904</v>
      </c>
    </row>
    <row r="186" spans="1:26" x14ac:dyDescent="0.25">
      <c r="A186" s="17"/>
      <c r="B186" s="62"/>
      <c r="C186" s="62"/>
      <c r="D186" s="62"/>
      <c r="E186" s="62"/>
      <c r="F186" s="62"/>
      <c r="G186" s="17"/>
      <c r="H186" s="17"/>
      <c r="I186" s="17"/>
      <c r="J186" s="79">
        <v>1750</v>
      </c>
      <c r="K186" s="79">
        <f t="shared" si="36"/>
        <v>0.1997716894977169</v>
      </c>
      <c r="L186" s="79">
        <f t="shared" si="37"/>
        <v>0.25932770628891544</v>
      </c>
      <c r="M186" s="81">
        <f t="shared" si="38"/>
        <v>30.076152412865195</v>
      </c>
      <c r="N186" s="82">
        <f t="shared" si="39"/>
        <v>0.29316057096623693</v>
      </c>
      <c r="O186" s="83">
        <f t="shared" si="40"/>
        <v>0.25932770628891544</v>
      </c>
      <c r="P186" s="79">
        <f t="shared" si="32"/>
        <v>0.14948453221729607</v>
      </c>
      <c r="Q186" s="17">
        <f t="shared" si="33"/>
        <v>0</v>
      </c>
      <c r="R186" s="58">
        <f t="shared" si="41"/>
        <v>0.14948453221729607</v>
      </c>
      <c r="S186" s="17">
        <f t="shared" si="42"/>
        <v>0.34058360450489289</v>
      </c>
      <c r="T186" s="17">
        <f t="shared" si="43"/>
        <v>0.25932770628891544</v>
      </c>
      <c r="U186" s="17">
        <f t="shared" si="44"/>
        <v>0</v>
      </c>
      <c r="V186" s="58">
        <f t="shared" si="45"/>
        <v>0.25932770628891544</v>
      </c>
      <c r="W186" s="17">
        <f t="shared" si="34"/>
        <v>0.13735504094284756</v>
      </c>
      <c r="X186" s="17">
        <f t="shared" si="35"/>
        <v>0</v>
      </c>
      <c r="Y186" s="17">
        <f t="shared" si="46"/>
        <v>0.13735504094284756</v>
      </c>
      <c r="Z186" s="17">
        <f t="shared" si="47"/>
        <v>0.13735504094284756</v>
      </c>
    </row>
    <row r="187" spans="1:26" ht="18" x14ac:dyDescent="0.35">
      <c r="A187" s="17" t="s">
        <v>223</v>
      </c>
      <c r="B187" s="62"/>
      <c r="C187" s="62"/>
      <c r="D187" s="62"/>
      <c r="E187" s="62"/>
      <c r="F187" s="62"/>
      <c r="G187" s="17"/>
      <c r="H187" s="17"/>
      <c r="I187" s="17"/>
      <c r="J187" s="79">
        <v>1760</v>
      </c>
      <c r="K187" s="79">
        <f t="shared" si="36"/>
        <v>0.20091324200913241</v>
      </c>
      <c r="L187" s="79">
        <f t="shared" si="37"/>
        <v>0.25860386144186354</v>
      </c>
      <c r="M187" s="81">
        <f t="shared" si="38"/>
        <v>29.992202771483853</v>
      </c>
      <c r="N187" s="82">
        <f t="shared" si="39"/>
        <v>0.29316057096623693</v>
      </c>
      <c r="O187" s="83">
        <f t="shared" si="40"/>
        <v>0.25860386144186354</v>
      </c>
      <c r="P187" s="79">
        <f t="shared" si="32"/>
        <v>0.14865333973997541</v>
      </c>
      <c r="Q187" s="17">
        <f t="shared" si="33"/>
        <v>0</v>
      </c>
      <c r="R187" s="58">
        <f t="shared" si="41"/>
        <v>0.14865333973997541</v>
      </c>
      <c r="S187" s="17">
        <f t="shared" si="42"/>
        <v>0.34058360450489289</v>
      </c>
      <c r="T187" s="17">
        <f t="shared" si="43"/>
        <v>0.25860386144186354</v>
      </c>
      <c r="U187" s="17">
        <f t="shared" si="44"/>
        <v>0</v>
      </c>
      <c r="V187" s="58">
        <f t="shared" si="45"/>
        <v>0.25860386144186354</v>
      </c>
      <c r="W187" s="17">
        <f t="shared" si="34"/>
        <v>0.13651199454601226</v>
      </c>
      <c r="X187" s="17">
        <f t="shared" si="35"/>
        <v>0</v>
      </c>
      <c r="Y187" s="17">
        <f t="shared" si="46"/>
        <v>0.13651199454601226</v>
      </c>
      <c r="Z187" s="17">
        <f t="shared" si="47"/>
        <v>0.13651199454601226</v>
      </c>
    </row>
    <row r="188" spans="1:26" ht="15" customHeight="1" x14ac:dyDescent="0.25">
      <c r="A188" s="17"/>
      <c r="B188" s="62"/>
      <c r="C188" s="62"/>
      <c r="D188" s="62"/>
      <c r="E188" s="62"/>
      <c r="F188" s="62"/>
      <c r="G188" s="17"/>
      <c r="H188" s="17"/>
      <c r="I188" s="17"/>
      <c r="J188" s="79">
        <v>1770</v>
      </c>
      <c r="K188" s="79">
        <f t="shared" si="36"/>
        <v>0.20205479452054795</v>
      </c>
      <c r="L188" s="79">
        <f t="shared" si="37"/>
        <v>0.25788341632292699</v>
      </c>
      <c r="M188" s="81">
        <f t="shared" si="38"/>
        <v>29.908647421720726</v>
      </c>
      <c r="N188" s="82">
        <f t="shared" si="39"/>
        <v>0.29316057096623693</v>
      </c>
      <c r="O188" s="83">
        <f t="shared" si="40"/>
        <v>0.25788341632292699</v>
      </c>
      <c r="P188" s="79">
        <f t="shared" si="32"/>
        <v>0.14782605117721048</v>
      </c>
      <c r="Q188" s="17">
        <f t="shared" si="33"/>
        <v>0</v>
      </c>
      <c r="R188" s="58">
        <f t="shared" si="41"/>
        <v>0.14782605117721048</v>
      </c>
      <c r="S188" s="17">
        <f t="shared" si="42"/>
        <v>0.34058360450489289</v>
      </c>
      <c r="T188" s="17">
        <f t="shared" si="43"/>
        <v>0.25788341632292699</v>
      </c>
      <c r="U188" s="17">
        <f t="shared" si="44"/>
        <v>0</v>
      </c>
      <c r="V188" s="58">
        <f t="shared" si="45"/>
        <v>0.25788341632292699</v>
      </c>
      <c r="W188" s="17">
        <f t="shared" si="34"/>
        <v>0.13567290773879004</v>
      </c>
      <c r="X188" s="17">
        <f t="shared" si="35"/>
        <v>0</v>
      </c>
      <c r="Y188" s="17">
        <f t="shared" si="46"/>
        <v>0.13567290773879004</v>
      </c>
      <c r="Z188" s="17">
        <f t="shared" si="47"/>
        <v>0.13567290773879004</v>
      </c>
    </row>
    <row r="189" spans="1:26" x14ac:dyDescent="0.25">
      <c r="A189" s="17" t="s">
        <v>217</v>
      </c>
      <c r="B189" s="62"/>
      <c r="C189" s="62"/>
      <c r="D189" s="62"/>
      <c r="E189" s="62"/>
      <c r="F189" s="62"/>
      <c r="G189" s="17"/>
      <c r="H189" s="17"/>
      <c r="I189" s="17"/>
      <c r="J189" s="79">
        <v>1780</v>
      </c>
      <c r="K189" s="79">
        <f t="shared" si="36"/>
        <v>0.20319634703196346</v>
      </c>
      <c r="L189" s="79">
        <f t="shared" si="37"/>
        <v>0.25716633589151994</v>
      </c>
      <c r="M189" s="81">
        <f t="shared" si="38"/>
        <v>29.825482299659861</v>
      </c>
      <c r="N189" s="82">
        <f t="shared" si="39"/>
        <v>0.29316057096623693</v>
      </c>
      <c r="O189" s="83">
        <f t="shared" si="40"/>
        <v>0.25716633589151994</v>
      </c>
      <c r="P189" s="79">
        <f t="shared" si="32"/>
        <v>0.14700262629182659</v>
      </c>
      <c r="Q189" s="17">
        <f t="shared" si="33"/>
        <v>0</v>
      </c>
      <c r="R189" s="58">
        <f t="shared" si="41"/>
        <v>0.14700262629182659</v>
      </c>
      <c r="S189" s="17">
        <f t="shared" si="42"/>
        <v>0.34058360450489289</v>
      </c>
      <c r="T189" s="17">
        <f t="shared" si="43"/>
        <v>0.25716633589151994</v>
      </c>
      <c r="U189" s="17">
        <f t="shared" si="44"/>
        <v>0</v>
      </c>
      <c r="V189" s="58">
        <f t="shared" si="45"/>
        <v>0.25716633589151994</v>
      </c>
      <c r="W189" s="17">
        <f t="shared" si="34"/>
        <v>0.13483773971017043</v>
      </c>
      <c r="X189" s="17">
        <f t="shared" si="35"/>
        <v>0</v>
      </c>
      <c r="Y189" s="17">
        <f t="shared" si="46"/>
        <v>0.13483773971017043</v>
      </c>
      <c r="Z189" s="17">
        <f t="shared" si="47"/>
        <v>0.13483773971017043</v>
      </c>
    </row>
    <row r="190" spans="1:26" x14ac:dyDescent="0.25">
      <c r="A190" s="17"/>
      <c r="B190" s="62"/>
      <c r="C190" s="62"/>
      <c r="D190" s="62"/>
      <c r="E190" s="62"/>
      <c r="F190" s="62"/>
      <c r="G190" s="17"/>
      <c r="H190" s="17"/>
      <c r="I190" s="17"/>
      <c r="J190" s="79">
        <v>1790</v>
      </c>
      <c r="K190" s="79">
        <f t="shared" si="36"/>
        <v>0.204337899543379</v>
      </c>
      <c r="L190" s="79">
        <f t="shared" si="37"/>
        <v>0.25645258566259488</v>
      </c>
      <c r="M190" s="81">
        <f t="shared" si="38"/>
        <v>29.74270340581521</v>
      </c>
      <c r="N190" s="82">
        <f t="shared" si="39"/>
        <v>0.29316057096623693</v>
      </c>
      <c r="O190" s="83">
        <f t="shared" si="40"/>
        <v>0.25645258566259488</v>
      </c>
      <c r="P190" s="79">
        <f t="shared" si="32"/>
        <v>0.14618302548457551</v>
      </c>
      <c r="Q190" s="17">
        <f t="shared" si="33"/>
        <v>0</v>
      </c>
      <c r="R190" s="58">
        <f t="shared" si="41"/>
        <v>0.14618302548457551</v>
      </c>
      <c r="S190" s="17">
        <f t="shared" si="42"/>
        <v>0.34058360450489289</v>
      </c>
      <c r="T190" s="17">
        <f t="shared" si="43"/>
        <v>0.25645258566259488</v>
      </c>
      <c r="U190" s="17">
        <f t="shared" si="44"/>
        <v>0</v>
      </c>
      <c r="V190" s="58">
        <f t="shared" si="45"/>
        <v>0.25645258566259488</v>
      </c>
      <c r="W190" s="17">
        <f t="shared" si="34"/>
        <v>0.13400645029616653</v>
      </c>
      <c r="X190" s="17">
        <f t="shared" si="35"/>
        <v>0</v>
      </c>
      <c r="Y190" s="17">
        <f t="shared" si="46"/>
        <v>0.13400645029616653</v>
      </c>
      <c r="Z190" s="17">
        <f t="shared" si="47"/>
        <v>0.13400645029616653</v>
      </c>
    </row>
    <row r="191" spans="1:26" x14ac:dyDescent="0.25">
      <c r="A191" s="62"/>
      <c r="B191" s="62"/>
      <c r="C191" s="62"/>
      <c r="D191" s="62"/>
      <c r="E191" s="62"/>
      <c r="F191" s="62"/>
      <c r="G191" s="17"/>
      <c r="H191" s="17"/>
      <c r="I191" s="17"/>
      <c r="J191" s="79">
        <v>1800</v>
      </c>
      <c r="K191" s="79">
        <f t="shared" si="36"/>
        <v>0.20547945205479451</v>
      </c>
      <c r="L191" s="79">
        <f t="shared" si="37"/>
        <v>0.25574213169478754</v>
      </c>
      <c r="M191" s="81">
        <f t="shared" si="38"/>
        <v>29.660306803755677</v>
      </c>
      <c r="N191" s="82">
        <f t="shared" si="39"/>
        <v>0.29316057096623693</v>
      </c>
      <c r="O191" s="83">
        <f t="shared" si="40"/>
        <v>0.25574213169478754</v>
      </c>
      <c r="P191" s="79">
        <f t="shared" si="32"/>
        <v>0.14536720978052076</v>
      </c>
      <c r="Q191" s="17">
        <f t="shared" si="33"/>
        <v>0</v>
      </c>
      <c r="R191" s="58">
        <f t="shared" si="41"/>
        <v>0.14536720978052076</v>
      </c>
      <c r="S191" s="17">
        <f t="shared" si="42"/>
        <v>0.34058360450489289</v>
      </c>
      <c r="T191" s="17">
        <f t="shared" si="43"/>
        <v>0.25574213169478754</v>
      </c>
      <c r="U191" s="17">
        <f t="shared" si="44"/>
        <v>0</v>
      </c>
      <c r="V191" s="58">
        <f t="shared" si="45"/>
        <v>0.25574213169478754</v>
      </c>
      <c r="W191" s="17">
        <f t="shared" si="34"/>
        <v>0.13317899996600713</v>
      </c>
      <c r="X191" s="17">
        <f t="shared" si="35"/>
        <v>0</v>
      </c>
      <c r="Y191" s="17">
        <f t="shared" si="46"/>
        <v>0.13317899996600713</v>
      </c>
      <c r="Z191" s="17">
        <f t="shared" si="47"/>
        <v>0.13317899996600713</v>
      </c>
    </row>
    <row r="192" spans="1:26" x14ac:dyDescent="0.25">
      <c r="A192" s="62"/>
      <c r="B192" s="62"/>
      <c r="C192" s="62"/>
      <c r="D192" s="62"/>
      <c r="E192" s="62"/>
      <c r="F192" s="62"/>
      <c r="G192" s="17"/>
      <c r="H192" s="17"/>
      <c r="I192" s="17"/>
      <c r="J192" s="79">
        <v>1810</v>
      </c>
      <c r="K192" s="79">
        <f t="shared" si="36"/>
        <v>0.20662100456621005</v>
      </c>
      <c r="L192" s="79">
        <f t="shared" si="37"/>
        <v>0.25503494057887943</v>
      </c>
      <c r="M192" s="81">
        <f t="shared" si="38"/>
        <v>29.578288618767068</v>
      </c>
      <c r="N192" s="82">
        <f t="shared" si="39"/>
        <v>0.29316057096623693</v>
      </c>
      <c r="O192" s="83">
        <f t="shared" si="40"/>
        <v>0.25503494057887943</v>
      </c>
      <c r="P192" s="79">
        <f t="shared" si="32"/>
        <v>0.14455514081579057</v>
      </c>
      <c r="Q192" s="17">
        <f t="shared" si="33"/>
        <v>0</v>
      </c>
      <c r="R192" s="58">
        <f t="shared" si="41"/>
        <v>0.14455514081579057</v>
      </c>
      <c r="S192" s="17">
        <f t="shared" si="42"/>
        <v>0.34058360450489289</v>
      </c>
      <c r="T192" s="17">
        <f t="shared" si="43"/>
        <v>0.25503494057887943</v>
      </c>
      <c r="U192" s="17">
        <f t="shared" si="44"/>
        <v>0</v>
      </c>
      <c r="V192" s="58">
        <f t="shared" si="45"/>
        <v>0.25503494057887943</v>
      </c>
      <c r="W192" s="17">
        <f t="shared" si="34"/>
        <v>0.13235534980870001</v>
      </c>
      <c r="X192" s="17">
        <f t="shared" si="35"/>
        <v>0</v>
      </c>
      <c r="Y192" s="17">
        <f t="shared" si="46"/>
        <v>0.13235534980870001</v>
      </c>
      <c r="Z192" s="17">
        <f t="shared" si="47"/>
        <v>0.13235534980870001</v>
      </c>
    </row>
    <row r="193" spans="1:26" x14ac:dyDescent="0.25">
      <c r="A193" s="62"/>
      <c r="B193" s="62"/>
      <c r="C193" s="62"/>
      <c r="D193" s="62"/>
      <c r="E193" s="62"/>
      <c r="F193" s="62"/>
      <c r="G193" s="17"/>
      <c r="H193" s="17"/>
      <c r="I193" s="17"/>
      <c r="J193" s="79">
        <v>1820</v>
      </c>
      <c r="K193" s="79">
        <f t="shared" si="36"/>
        <v>0.20776255707762556</v>
      </c>
      <c r="L193" s="79">
        <f t="shared" si="37"/>
        <v>0.25433097942656724</v>
      </c>
      <c r="M193" s="81">
        <f t="shared" si="38"/>
        <v>29.496645036549555</v>
      </c>
      <c r="N193" s="82">
        <f t="shared" si="39"/>
        <v>0.29316057096623693</v>
      </c>
      <c r="O193" s="83">
        <f t="shared" si="40"/>
        <v>0.25433097942656724</v>
      </c>
      <c r="P193" s="79">
        <f t="shared" si="32"/>
        <v>0.14374678082468051</v>
      </c>
      <c r="Q193" s="17">
        <f t="shared" si="33"/>
        <v>0</v>
      </c>
      <c r="R193" s="58">
        <f t="shared" si="41"/>
        <v>0.14374678082468051</v>
      </c>
      <c r="S193" s="17">
        <f t="shared" si="42"/>
        <v>0.34058360450489289</v>
      </c>
      <c r="T193" s="17">
        <f t="shared" si="43"/>
        <v>0.25433097942656724</v>
      </c>
      <c r="U193" s="17">
        <f t="shared" si="44"/>
        <v>0</v>
      </c>
      <c r="V193" s="58">
        <f t="shared" si="45"/>
        <v>0.25433097942656724</v>
      </c>
      <c r="W193" s="17">
        <f t="shared" si="34"/>
        <v>0.13153546151995155</v>
      </c>
      <c r="X193" s="17">
        <f t="shared" si="35"/>
        <v>0</v>
      </c>
      <c r="Y193" s="17">
        <f t="shared" si="46"/>
        <v>0.13153546151995155</v>
      </c>
      <c r="Z193" s="17">
        <f t="shared" si="47"/>
        <v>0.13153546151995155</v>
      </c>
    </row>
    <row r="194" spans="1:26" ht="18" x14ac:dyDescent="0.35">
      <c r="A194" s="17" t="s">
        <v>224</v>
      </c>
      <c r="B194" s="62"/>
      <c r="C194" s="62"/>
      <c r="D194" s="62"/>
      <c r="E194" s="62"/>
      <c r="F194" s="62"/>
      <c r="G194" s="17"/>
      <c r="H194" s="17"/>
      <c r="I194" s="17"/>
      <c r="J194" s="79">
        <v>1830</v>
      </c>
      <c r="K194" s="79">
        <f t="shared" si="36"/>
        <v>0.2089041095890411</v>
      </c>
      <c r="L194" s="79">
        <f t="shared" si="37"/>
        <v>0.25363021585952916</v>
      </c>
      <c r="M194" s="81">
        <f t="shared" si="38"/>
        <v>29.415372301949656</v>
      </c>
      <c r="N194" s="82">
        <f t="shared" si="39"/>
        <v>0.29316057096623693</v>
      </c>
      <c r="O194" s="83">
        <f t="shared" si="40"/>
        <v>0.25363021585952916</v>
      </c>
      <c r="P194" s="79">
        <f t="shared" si="32"/>
        <v>0.14294209262709967</v>
      </c>
      <c r="Q194" s="17">
        <f t="shared" si="33"/>
        <v>0</v>
      </c>
      <c r="R194" s="58">
        <f t="shared" si="41"/>
        <v>0.14294209262709967</v>
      </c>
      <c r="S194" s="17">
        <f t="shared" si="42"/>
        <v>0.34058360450489289</v>
      </c>
      <c r="T194" s="17">
        <f t="shared" si="43"/>
        <v>0.25363021585952916</v>
      </c>
      <c r="U194" s="17">
        <f t="shared" si="44"/>
        <v>0</v>
      </c>
      <c r="V194" s="58">
        <f t="shared" si="45"/>
        <v>0.25363021585952916</v>
      </c>
      <c r="W194" s="17">
        <f t="shared" si="34"/>
        <v>0.13071929738943244</v>
      </c>
      <c r="X194" s="17">
        <f t="shared" si="35"/>
        <v>0</v>
      </c>
      <c r="Y194" s="17">
        <f t="shared" si="46"/>
        <v>0.13071929738943244</v>
      </c>
      <c r="Z194" s="17">
        <f t="shared" si="47"/>
        <v>0.13071929738943244</v>
      </c>
    </row>
    <row r="195" spans="1:26" ht="17.25" customHeight="1" x14ac:dyDescent="0.25">
      <c r="A195" s="62"/>
      <c r="B195" s="62"/>
      <c r="C195" s="62"/>
      <c r="D195" s="62"/>
      <c r="E195" s="62"/>
      <c r="F195" s="62"/>
      <c r="G195" s="17"/>
      <c r="H195" s="17"/>
      <c r="I195" s="17"/>
      <c r="J195" s="79">
        <v>1840</v>
      </c>
      <c r="K195" s="79">
        <f t="shared" si="36"/>
        <v>0.21004566210045661</v>
      </c>
      <c r="L195" s="79">
        <f t="shared" si="37"/>
        <v>0.2529326179987802</v>
      </c>
      <c r="M195" s="81">
        <f t="shared" si="38"/>
        <v>29.334466717725654</v>
      </c>
      <c r="N195" s="82">
        <f t="shared" si="39"/>
        <v>0.29316057096623693</v>
      </c>
      <c r="O195" s="83">
        <f t="shared" si="40"/>
        <v>0.2529326179987802</v>
      </c>
      <c r="P195" s="79">
        <f t="shared" si="32"/>
        <v>0.14214103961634594</v>
      </c>
      <c r="Q195" s="17">
        <f t="shared" si="33"/>
        <v>0</v>
      </c>
      <c r="R195" s="58">
        <f t="shared" si="41"/>
        <v>0.14214103961634594</v>
      </c>
      <c r="S195" s="17">
        <f t="shared" si="42"/>
        <v>0.34058360450489289</v>
      </c>
      <c r="T195" s="17">
        <f t="shared" si="43"/>
        <v>0.2529326179987802</v>
      </c>
      <c r="U195" s="17">
        <f t="shared" si="44"/>
        <v>0</v>
      </c>
      <c r="V195" s="58">
        <f t="shared" si="45"/>
        <v>0.2529326179987802</v>
      </c>
      <c r="W195" s="17">
        <f t="shared" si="34"/>
        <v>0.12990682028838008</v>
      </c>
      <c r="X195" s="17">
        <f t="shared" si="35"/>
        <v>0</v>
      </c>
      <c r="Y195" s="17">
        <f t="shared" si="46"/>
        <v>0.12990682028838008</v>
      </c>
      <c r="Z195" s="17">
        <f t="shared" si="47"/>
        <v>0.12990682028838008</v>
      </c>
    </row>
    <row r="196" spans="1:26" x14ac:dyDescent="0.25">
      <c r="A196" s="62"/>
      <c r="B196" s="62"/>
      <c r="C196" s="62"/>
      <c r="D196" s="62"/>
      <c r="E196" s="62"/>
      <c r="F196" s="62"/>
      <c r="G196" s="17"/>
      <c r="H196" s="17"/>
      <c r="I196" s="17"/>
      <c r="J196" s="79">
        <v>1850</v>
      </c>
      <c r="K196" s="79">
        <f t="shared" si="36"/>
        <v>0.21118721461187215</v>
      </c>
      <c r="L196" s="79">
        <f t="shared" si="37"/>
        <v>0.25223815445430453</v>
      </c>
      <c r="M196" s="81">
        <f t="shared" si="38"/>
        <v>29.253924643345222</v>
      </c>
      <c r="N196" s="82">
        <f t="shared" si="39"/>
        <v>0.29316057096623693</v>
      </c>
      <c r="O196" s="83">
        <f t="shared" si="40"/>
        <v>0.25223815445430453</v>
      </c>
      <c r="P196" s="79">
        <f t="shared" si="32"/>
        <v>0.14134358574720185</v>
      </c>
      <c r="Q196" s="17">
        <f t="shared" si="33"/>
        <v>0</v>
      </c>
      <c r="R196" s="58">
        <f t="shared" si="41"/>
        <v>0.14134358574720185</v>
      </c>
      <c r="S196" s="17">
        <f t="shared" si="42"/>
        <v>0.34058360450489289</v>
      </c>
      <c r="T196" s="17">
        <f t="shared" si="43"/>
        <v>0.25223815445430453</v>
      </c>
      <c r="U196" s="17">
        <f t="shared" si="44"/>
        <v>0</v>
      </c>
      <c r="V196" s="58">
        <f t="shared" si="45"/>
        <v>0.25223815445430453</v>
      </c>
      <c r="W196" s="17">
        <f t="shared" si="34"/>
        <v>0.12909799365752395</v>
      </c>
      <c r="X196" s="17">
        <f t="shared" si="35"/>
        <v>0</v>
      </c>
      <c r="Y196" s="17">
        <f t="shared" si="46"/>
        <v>0.12909799365752395</v>
      </c>
      <c r="Z196" s="17">
        <f t="shared" si="47"/>
        <v>0.12909799365752395</v>
      </c>
    </row>
    <row r="197" spans="1:26" x14ac:dyDescent="0.25">
      <c r="A197" s="62"/>
      <c r="B197" s="62"/>
      <c r="C197" s="62"/>
      <c r="D197" s="62"/>
      <c r="E197" s="62"/>
      <c r="F197" s="62"/>
      <c r="G197" s="17"/>
      <c r="H197" s="17"/>
      <c r="I197" s="17"/>
      <c r="J197" s="79">
        <v>1860</v>
      </c>
      <c r="K197" s="79">
        <f t="shared" si="36"/>
        <v>0.21232876712328766</v>
      </c>
      <c r="L197" s="79">
        <f t="shared" si="37"/>
        <v>0.25154679431495963</v>
      </c>
      <c r="M197" s="81">
        <f t="shared" si="38"/>
        <v>29.173742493814501</v>
      </c>
      <c r="N197" s="82">
        <f t="shared" si="39"/>
        <v>0.29316057096623693</v>
      </c>
      <c r="O197" s="83">
        <f t="shared" si="40"/>
        <v>0.25154679431495963</v>
      </c>
      <c r="P197" s="79">
        <f t="shared" si="32"/>
        <v>0.14054969552434082</v>
      </c>
      <c r="Q197" s="17">
        <f t="shared" si="33"/>
        <v>0</v>
      </c>
      <c r="R197" s="58">
        <f t="shared" si="41"/>
        <v>0.14054969552434082</v>
      </c>
      <c r="S197" s="17">
        <f t="shared" si="42"/>
        <v>0.34058360450489289</v>
      </c>
      <c r="T197" s="17">
        <f t="shared" si="43"/>
        <v>0.25154679431495963</v>
      </c>
      <c r="U197" s="17">
        <f t="shared" si="44"/>
        <v>0</v>
      </c>
      <c r="V197" s="58">
        <f t="shared" si="45"/>
        <v>0.25154679431495963</v>
      </c>
      <c r="W197" s="17">
        <f t="shared" si="34"/>
        <v>0.12829278149532641</v>
      </c>
      <c r="X197" s="17">
        <f t="shared" si="35"/>
        <v>0</v>
      </c>
      <c r="Y197" s="17">
        <f t="shared" si="46"/>
        <v>0.12829278149532641</v>
      </c>
      <c r="Z197" s="17">
        <f t="shared" si="47"/>
        <v>0.12829278149532641</v>
      </c>
    </row>
    <row r="198" spans="1:26" x14ac:dyDescent="0.25">
      <c r="A198" s="62"/>
      <c r="B198" s="62"/>
      <c r="C198" s="62"/>
      <c r="D198" s="62"/>
      <c r="E198" s="62"/>
      <c r="F198" s="62"/>
      <c r="G198" s="17"/>
      <c r="H198" s="17"/>
      <c r="I198" s="17"/>
      <c r="J198" s="79">
        <v>1870</v>
      </c>
      <c r="K198" s="79">
        <f t="shared" si="36"/>
        <v>0.2134703196347032</v>
      </c>
      <c r="L198" s="79">
        <f t="shared" si="37"/>
        <v>0.25085850713864022</v>
      </c>
      <c r="M198" s="81">
        <f t="shared" si="38"/>
        <v>29.093916738537352</v>
      </c>
      <c r="N198" s="82">
        <f t="shared" si="39"/>
        <v>0.29316057096623693</v>
      </c>
      <c r="O198" s="83">
        <f t="shared" si="40"/>
        <v>0.25085850713864022</v>
      </c>
      <c r="P198" s="79">
        <f t="shared" si="32"/>
        <v>0.13975933399103313</v>
      </c>
      <c r="Q198" s="17">
        <f t="shared" si="33"/>
        <v>0</v>
      </c>
      <c r="R198" s="58">
        <f t="shared" si="41"/>
        <v>0.13975933399103313</v>
      </c>
      <c r="S198" s="17">
        <f t="shared" si="42"/>
        <v>0.34058360450489289</v>
      </c>
      <c r="T198" s="17">
        <f t="shared" si="43"/>
        <v>0.25085850713864022</v>
      </c>
      <c r="U198" s="17">
        <f t="shared" si="44"/>
        <v>0</v>
      </c>
      <c r="V198" s="58">
        <f t="shared" si="45"/>
        <v>0.25085850713864022</v>
      </c>
      <c r="W198" s="17">
        <f t="shared" si="34"/>
        <v>0.12749114834652775</v>
      </c>
      <c r="X198" s="17">
        <f t="shared" si="35"/>
        <v>0</v>
      </c>
      <c r="Y198" s="17">
        <f t="shared" si="46"/>
        <v>0.12749114834652775</v>
      </c>
      <c r="Z198" s="17">
        <f t="shared" si="47"/>
        <v>0.12749114834652775</v>
      </c>
    </row>
    <row r="199" spans="1:26" x14ac:dyDescent="0.25">
      <c r="A199" t="s">
        <v>179</v>
      </c>
      <c r="B199" s="62"/>
      <c r="C199" s="62"/>
      <c r="D199" s="62"/>
      <c r="E199" s="62"/>
      <c r="F199" s="62"/>
      <c r="G199" s="17"/>
      <c r="H199" s="17"/>
      <c r="I199" s="17"/>
      <c r="J199" s="79">
        <v>1880</v>
      </c>
      <c r="K199" s="79">
        <f t="shared" si="36"/>
        <v>0.21461187214611871</v>
      </c>
      <c r="L199" s="79">
        <f t="shared" si="37"/>
        <v>0.25017326294269748</v>
      </c>
      <c r="M199" s="81">
        <f t="shared" si="38"/>
        <v>29.014443900204203</v>
      </c>
      <c r="N199" s="82">
        <f t="shared" si="39"/>
        <v>0.29316057096623693</v>
      </c>
      <c r="O199" s="83">
        <f t="shared" si="40"/>
        <v>0.25017326294269748</v>
      </c>
      <c r="P199" s="79">
        <f t="shared" si="32"/>
        <v>0.13897246671814301</v>
      </c>
      <c r="Q199" s="17">
        <f t="shared" si="33"/>
        <v>0</v>
      </c>
      <c r="R199" s="58">
        <f t="shared" si="41"/>
        <v>0.13897246671814301</v>
      </c>
      <c r="S199" s="17">
        <f t="shared" si="42"/>
        <v>0.34058360450489289</v>
      </c>
      <c r="T199" s="17">
        <f t="shared" si="43"/>
        <v>0.25017326294269748</v>
      </c>
      <c r="U199" s="17">
        <f t="shared" si="44"/>
        <v>0</v>
      </c>
      <c r="V199" s="58">
        <f t="shared" si="45"/>
        <v>0.25017326294269748</v>
      </c>
      <c r="W199" s="17">
        <f t="shared" si="34"/>
        <v>0.12669305929098673</v>
      </c>
      <c r="X199" s="17">
        <f t="shared" si="35"/>
        <v>0</v>
      </c>
      <c r="Y199" s="17">
        <f t="shared" si="46"/>
        <v>0.12669305929098673</v>
      </c>
      <c r="Z199" s="17">
        <f t="shared" si="47"/>
        <v>0.12669305929098673</v>
      </c>
    </row>
    <row r="200" spans="1:26" x14ac:dyDescent="0.25">
      <c r="J200" s="79">
        <v>1890</v>
      </c>
      <c r="K200" s="79">
        <f t="shared" si="36"/>
        <v>0.21575342465753425</v>
      </c>
      <c r="L200" s="79">
        <f t="shared" si="37"/>
        <v>0.24949103219460134</v>
      </c>
      <c r="M200" s="81">
        <f t="shared" si="38"/>
        <v>28.935320553709083</v>
      </c>
      <c r="N200" s="82">
        <f t="shared" si="39"/>
        <v>0.29316057096623693</v>
      </c>
      <c r="O200" s="83">
        <f t="shared" si="40"/>
        <v>0.24949103219460134</v>
      </c>
      <c r="P200" s="79">
        <f t="shared" si="32"/>
        <v>0.1381890597934079</v>
      </c>
      <c r="Q200" s="17">
        <f t="shared" si="33"/>
        <v>0</v>
      </c>
      <c r="R200" s="58">
        <f t="shared" si="41"/>
        <v>0.1381890597934079</v>
      </c>
      <c r="S200" s="17">
        <f t="shared" si="42"/>
        <v>0.34058360450489289</v>
      </c>
      <c r="T200" s="17">
        <f t="shared" si="43"/>
        <v>0.24949103219460134</v>
      </c>
      <c r="U200" s="17">
        <f t="shared" si="44"/>
        <v>0</v>
      </c>
      <c r="V200" s="58">
        <f t="shared" si="45"/>
        <v>0.24949103219460134</v>
      </c>
      <c r="W200" s="17">
        <f t="shared" si="34"/>
        <v>0.12589847993280645</v>
      </c>
      <c r="X200" s="17">
        <f t="shared" si="35"/>
        <v>0</v>
      </c>
      <c r="Y200" s="17">
        <f t="shared" si="46"/>
        <v>0.12589847993280645</v>
      </c>
      <c r="Z200" s="17">
        <f t="shared" si="47"/>
        <v>0.12589847993280645</v>
      </c>
    </row>
    <row r="201" spans="1:26" x14ac:dyDescent="0.25">
      <c r="J201" s="79">
        <v>1900</v>
      </c>
      <c r="K201" s="79">
        <f t="shared" si="36"/>
        <v>0.21689497716894976</v>
      </c>
      <c r="L201" s="79">
        <f t="shared" si="37"/>
        <v>0.24881178580284402</v>
      </c>
      <c r="M201" s="81">
        <f t="shared" si="38"/>
        <v>28.856543325094638</v>
      </c>
      <c r="N201" s="82">
        <f t="shared" si="39"/>
        <v>0.29316057096623693</v>
      </c>
      <c r="O201" s="83">
        <f t="shared" si="40"/>
        <v>0.24881178580284402</v>
      </c>
      <c r="P201" s="79">
        <f t="shared" si="32"/>
        <v>0.13740907981099137</v>
      </c>
      <c r="Q201" s="17">
        <f t="shared" si="33"/>
        <v>0</v>
      </c>
      <c r="R201" s="58">
        <f t="shared" si="41"/>
        <v>0.13740907981099137</v>
      </c>
      <c r="S201" s="17">
        <f t="shared" si="42"/>
        <v>0.34058360450489289</v>
      </c>
      <c r="T201" s="17">
        <f t="shared" si="43"/>
        <v>0.24881178580284402</v>
      </c>
      <c r="U201" s="17">
        <f t="shared" si="44"/>
        <v>0</v>
      </c>
      <c r="V201" s="58">
        <f t="shared" si="45"/>
        <v>0.24881178580284402</v>
      </c>
      <c r="W201" s="17">
        <f t="shared" si="34"/>
        <v>0.12510737638973823</v>
      </c>
      <c r="X201" s="17">
        <f t="shared" si="35"/>
        <v>0</v>
      </c>
      <c r="Y201" s="17">
        <f t="shared" si="46"/>
        <v>0.12510737638973823</v>
      </c>
      <c r="Z201" s="17">
        <f t="shared" si="47"/>
        <v>0.12510737638973823</v>
      </c>
    </row>
    <row r="202" spans="1:26" x14ac:dyDescent="0.25">
      <c r="J202" s="79">
        <v>1910</v>
      </c>
      <c r="K202" s="79">
        <f t="shared" si="36"/>
        <v>0.2180365296803653</v>
      </c>
      <c r="L202" s="79">
        <f t="shared" si="37"/>
        <v>0.24813549510807087</v>
      </c>
      <c r="M202" s="81">
        <f t="shared" si="38"/>
        <v>28.778108890523505</v>
      </c>
      <c r="N202" s="82">
        <f t="shared" si="39"/>
        <v>0.29316057096623693</v>
      </c>
      <c r="O202" s="83">
        <f t="shared" si="40"/>
        <v>0.24813549510807087</v>
      </c>
      <c r="P202" s="79">
        <f t="shared" si="32"/>
        <v>0.1366324938612995</v>
      </c>
      <c r="Q202" s="17">
        <f t="shared" si="33"/>
        <v>0</v>
      </c>
      <c r="R202" s="58">
        <f t="shared" si="41"/>
        <v>0.1366324938612995</v>
      </c>
      <c r="S202" s="17">
        <f t="shared" si="42"/>
        <v>0.34058360450489289</v>
      </c>
      <c r="T202" s="17">
        <f t="shared" si="43"/>
        <v>0.24813549510807087</v>
      </c>
      <c r="U202" s="17">
        <f t="shared" si="44"/>
        <v>0</v>
      </c>
      <c r="V202" s="58">
        <f t="shared" si="45"/>
        <v>0.24813549510807087</v>
      </c>
      <c r="W202" s="17">
        <f t="shared" si="34"/>
        <v>0.12431971528285357</v>
      </c>
      <c r="X202" s="17">
        <f t="shared" si="35"/>
        <v>0</v>
      </c>
      <c r="Y202" s="17">
        <f t="shared" si="46"/>
        <v>0.12431971528285357</v>
      </c>
      <c r="Z202" s="17">
        <f t="shared" si="47"/>
        <v>0.12431971528285357</v>
      </c>
    </row>
    <row r="203" spans="1:26" x14ac:dyDescent="0.25">
      <c r="D203" s="25"/>
      <c r="J203" s="79">
        <v>1920</v>
      </c>
      <c r="K203" s="79">
        <f t="shared" si="36"/>
        <v>0.21917808219178081</v>
      </c>
      <c r="L203" s="79">
        <f t="shared" si="37"/>
        <v>0.24746213187443766</v>
      </c>
      <c r="M203" s="81">
        <f t="shared" si="38"/>
        <v>28.700013975275965</v>
      </c>
      <c r="N203" s="82">
        <f t="shared" si="39"/>
        <v>0.29316057096623693</v>
      </c>
      <c r="O203" s="83">
        <f t="shared" si="40"/>
        <v>0.24746213187443766</v>
      </c>
      <c r="P203" s="79">
        <f t="shared" ref="P203:P266" si="48">IF(K203&lt;=$B$116,1-$E$24*(K203/$B$116)^$E$25,0)</f>
        <v>0.1358592695210562</v>
      </c>
      <c r="Q203" s="17">
        <f t="shared" ref="Q203:Q266" si="49">IF(K203&gt;$B$116,1-$E$24*((K203-$B$116)/(1-$B$116))^$E$25,0)</f>
        <v>0</v>
      </c>
      <c r="R203" s="58">
        <f t="shared" si="41"/>
        <v>0.1358592695210562</v>
      </c>
      <c r="S203" s="17">
        <f t="shared" si="42"/>
        <v>0.34058360450489289</v>
      </c>
      <c r="T203" s="17">
        <f t="shared" si="43"/>
        <v>0.24746213187443766</v>
      </c>
      <c r="U203" s="17">
        <f t="shared" si="44"/>
        <v>0</v>
      </c>
      <c r="V203" s="58">
        <f t="shared" si="45"/>
        <v>0.24746213187443766</v>
      </c>
      <c r="W203" s="17">
        <f t="shared" ref="W203:W266" si="50">IF(K203&lt;=$B$272,1-$E$24*(K203/$B$272)^$E$25,0)</f>
        <v>0.12353546372647672</v>
      </c>
      <c r="X203" s="17">
        <f t="shared" ref="X203:X266" si="51">IF(K203&gt;$B$272,1-$E$24*((K203-$B$272)/(1-$B$272))^$E$25,0)</f>
        <v>0</v>
      </c>
      <c r="Y203" s="17">
        <f t="shared" si="46"/>
        <v>0.12353546372647672</v>
      </c>
      <c r="Z203" s="17">
        <f t="shared" si="47"/>
        <v>0.12353546372647672</v>
      </c>
    </row>
    <row r="204" spans="1:26" x14ac:dyDescent="0.25">
      <c r="E204">
        <f>(E27-B113+E24*B113^(E25+1)/(E25+1)+B113*B110)*B116</f>
        <v>6.7369395764304937E-2</v>
      </c>
      <c r="J204" s="79">
        <v>1930</v>
      </c>
      <c r="K204" s="79">
        <f t="shared" ref="K204:K267" si="52">J204/8760</f>
        <v>0.22031963470319635</v>
      </c>
      <c r="L204" s="79">
        <f t="shared" ref="L204:L267" si="53">1-$E$24*K204^$E$25</f>
        <v>0.24679166828118304</v>
      </c>
      <c r="M204" s="81">
        <f t="shared" ref="M204:M267" si="54">L204*$B$28</f>
        <v>28.622255352772523</v>
      </c>
      <c r="N204" s="82">
        <f t="shared" ref="N204:N267" si="55">IF(K204&lt;=$B$116,$B$110,0)</f>
        <v>0.29316057096623693</v>
      </c>
      <c r="O204" s="83">
        <f t="shared" ref="O204:O267" si="56">IF(L204&gt;N204,N204,IF(K204&gt;$B$116,0,L204))</f>
        <v>0.24679166828118304</v>
      </c>
      <c r="P204" s="79">
        <f t="shared" si="48"/>
        <v>0.13508937484362582</v>
      </c>
      <c r="Q204" s="17">
        <f t="shared" si="49"/>
        <v>0</v>
      </c>
      <c r="R204" s="58">
        <f t="shared" ref="R204:R267" si="57">IF(P204&gt;N204,N204,P204)</f>
        <v>0.13508937484362582</v>
      </c>
      <c r="S204" s="17">
        <f t="shared" ref="S204:S267" si="58">IF(K204&lt;=$B$272,$F$272,N204)</f>
        <v>0.34058360450489289</v>
      </c>
      <c r="T204" s="17">
        <f t="shared" ref="T204:T267" si="59">IF(S204&lt;L204,S204,L204)</f>
        <v>0.24679166828118304</v>
      </c>
      <c r="U204" s="17">
        <f t="shared" ref="U204:U267" si="60">IF(K204&lt;0.04,S204,0)</f>
        <v>0</v>
      </c>
      <c r="V204" s="58">
        <f t="shared" ref="V204:V267" si="61">IF(K204&lt;0.23,T204,0)</f>
        <v>0.24679166828118304</v>
      </c>
      <c r="W204" s="17">
        <f t="shared" si="50"/>
        <v>0.12275458931837024</v>
      </c>
      <c r="X204" s="17">
        <f t="shared" si="51"/>
        <v>0</v>
      </c>
      <c r="Y204" s="17">
        <f t="shared" ref="Y204:Y267" si="62">IF(W204&gt;$F$272,$F$272,W204)</f>
        <v>0.12275458931837024</v>
      </c>
      <c r="Z204" s="17">
        <f t="shared" ref="Z204:Z267" si="63">IF(W204&gt;$B$110,$B$110,W204)</f>
        <v>0.12275458931837024</v>
      </c>
    </row>
    <row r="205" spans="1:26" ht="20.25" customHeight="1" x14ac:dyDescent="0.25">
      <c r="J205" s="79">
        <v>1940</v>
      </c>
      <c r="K205" s="79">
        <f t="shared" si="52"/>
        <v>0.22146118721461186</v>
      </c>
      <c r="L205" s="79">
        <f t="shared" si="53"/>
        <v>0.24612407691441207</v>
      </c>
      <c r="M205" s="81">
        <f t="shared" si="54"/>
        <v>28.544829843620995</v>
      </c>
      <c r="N205" s="82">
        <f t="shared" si="55"/>
        <v>0.29316057096623693</v>
      </c>
      <c r="O205" s="83">
        <f t="shared" si="56"/>
        <v>0.24612407691441207</v>
      </c>
      <c r="P205" s="79">
        <f t="shared" si="48"/>
        <v>0.13432277834957862</v>
      </c>
      <c r="Q205" s="17">
        <f t="shared" si="49"/>
        <v>0</v>
      </c>
      <c r="R205" s="58">
        <f t="shared" si="57"/>
        <v>0.13432277834957862</v>
      </c>
      <c r="S205" s="17">
        <f t="shared" si="58"/>
        <v>0.34058360450489289</v>
      </c>
      <c r="T205" s="17">
        <f t="shared" si="59"/>
        <v>0.24612407691441207</v>
      </c>
      <c r="U205" s="17">
        <f t="shared" si="60"/>
        <v>0</v>
      </c>
      <c r="V205" s="58">
        <f t="shared" si="61"/>
        <v>0.24612407691441207</v>
      </c>
      <c r="W205" s="17">
        <f t="shared" si="50"/>
        <v>0.12197706013016552</v>
      </c>
      <c r="X205" s="17">
        <f t="shared" si="51"/>
        <v>0</v>
      </c>
      <c r="Y205" s="17">
        <f t="shared" si="62"/>
        <v>0.12197706013016552</v>
      </c>
      <c r="Z205" s="17">
        <f t="shared" si="63"/>
        <v>0.12197706013016552</v>
      </c>
    </row>
    <row r="206" spans="1:26" ht="18.75" customHeight="1" x14ac:dyDescent="0.25">
      <c r="A206" s="681" t="s">
        <v>180</v>
      </c>
      <c r="B206" s="681"/>
      <c r="C206" s="681"/>
      <c r="D206" s="681"/>
      <c r="E206" s="681"/>
      <c r="F206" s="681"/>
      <c r="J206" s="79">
        <v>1950</v>
      </c>
      <c r="K206" s="79">
        <f t="shared" si="52"/>
        <v>0.2226027397260274</v>
      </c>
      <c r="L206" s="79">
        <f t="shared" si="53"/>
        <v>0.24545933075908444</v>
      </c>
      <c r="M206" s="81">
        <f t="shared" si="54"/>
        <v>28.467734314687323</v>
      </c>
      <c r="N206" s="82">
        <f t="shared" si="55"/>
        <v>0.29316057096623693</v>
      </c>
      <c r="O206" s="83">
        <f t="shared" si="56"/>
        <v>0.24545933075908444</v>
      </c>
      <c r="P206" s="79">
        <f t="shared" si="48"/>
        <v>0.13355944901748973</v>
      </c>
      <c r="Q206" s="17">
        <f t="shared" si="49"/>
        <v>0</v>
      </c>
      <c r="R206" s="58">
        <f t="shared" si="57"/>
        <v>0.13355944901748973</v>
      </c>
      <c r="S206" s="17">
        <f t="shared" si="58"/>
        <v>0.34058360450489289</v>
      </c>
      <c r="T206" s="17">
        <f t="shared" si="59"/>
        <v>0.24545933075908444</v>
      </c>
      <c r="U206" s="17">
        <f t="shared" si="60"/>
        <v>0</v>
      </c>
      <c r="V206" s="58">
        <f t="shared" si="61"/>
        <v>0.24545933075908444</v>
      </c>
      <c r="W206" s="17">
        <f t="shared" si="50"/>
        <v>0.12120284469803033</v>
      </c>
      <c r="X206" s="17">
        <f t="shared" si="51"/>
        <v>0</v>
      </c>
      <c r="Y206" s="17">
        <f t="shared" si="62"/>
        <v>0.12120284469803033</v>
      </c>
      <c r="Z206" s="17">
        <f t="shared" si="63"/>
        <v>0.12120284469803033</v>
      </c>
    </row>
    <row r="207" spans="1:26" x14ac:dyDescent="0.25">
      <c r="A207" s="681"/>
      <c r="B207" s="681"/>
      <c r="C207" s="681"/>
      <c r="D207" s="681"/>
      <c r="E207" s="681"/>
      <c r="F207" s="681"/>
      <c r="J207" s="79">
        <v>1960</v>
      </c>
      <c r="K207" s="79">
        <f t="shared" si="52"/>
        <v>0.22374429223744291</v>
      </c>
      <c r="L207" s="79">
        <f t="shared" si="53"/>
        <v>0.24479740319119869</v>
      </c>
      <c r="M207" s="81">
        <f t="shared" si="54"/>
        <v>28.390965678189112</v>
      </c>
      <c r="N207" s="82">
        <f t="shared" si="55"/>
        <v>0.29316057096623693</v>
      </c>
      <c r="O207" s="83">
        <f t="shared" si="56"/>
        <v>0.24479740319119869</v>
      </c>
      <c r="P207" s="79">
        <f t="shared" si="48"/>
        <v>0.13279935627496553</v>
      </c>
      <c r="Q207" s="17">
        <f t="shared" si="49"/>
        <v>0</v>
      </c>
      <c r="R207" s="58">
        <f t="shared" si="57"/>
        <v>0.13279935627496553</v>
      </c>
      <c r="S207" s="17">
        <f t="shared" si="58"/>
        <v>0.34058360450489289</v>
      </c>
      <c r="T207" s="17">
        <f t="shared" si="59"/>
        <v>0.24479740319119869</v>
      </c>
      <c r="U207" s="17">
        <f t="shared" si="60"/>
        <v>0</v>
      </c>
      <c r="V207" s="58">
        <f t="shared" si="61"/>
        <v>0.24479740319119869</v>
      </c>
      <c r="W207" s="17">
        <f t="shared" si="50"/>
        <v>0.12043191201356807</v>
      </c>
      <c r="X207" s="17">
        <f t="shared" si="51"/>
        <v>0</v>
      </c>
      <c r="Y207" s="17">
        <f t="shared" si="62"/>
        <v>0.12043191201356807</v>
      </c>
      <c r="Z207" s="17">
        <f t="shared" si="63"/>
        <v>0.12043191201356807</v>
      </c>
    </row>
    <row r="208" spans="1:26" x14ac:dyDescent="0.25">
      <c r="A208" s="681"/>
      <c r="B208" s="681"/>
      <c r="C208" s="681"/>
      <c r="D208" s="681"/>
      <c r="E208" s="681"/>
      <c r="F208" s="681"/>
      <c r="J208" s="79">
        <v>1970</v>
      </c>
      <c r="K208" s="79">
        <f t="shared" si="52"/>
        <v>0.22488584474885845</v>
      </c>
      <c r="L208" s="79">
        <f t="shared" si="53"/>
        <v>0.24413826797017135</v>
      </c>
      <c r="M208" s="81">
        <f t="shared" si="54"/>
        <v>28.314520890811785</v>
      </c>
      <c r="N208" s="82">
        <f t="shared" si="55"/>
        <v>0.29316057096623693</v>
      </c>
      <c r="O208" s="83">
        <f t="shared" si="56"/>
        <v>0.24413826797017135</v>
      </c>
      <c r="P208" s="79">
        <f t="shared" si="48"/>
        <v>0.13204246998989166</v>
      </c>
      <c r="Q208" s="17">
        <f t="shared" si="49"/>
        <v>0</v>
      </c>
      <c r="R208" s="58">
        <f t="shared" si="57"/>
        <v>0.13204246998989166</v>
      </c>
      <c r="S208" s="17">
        <f t="shared" si="58"/>
        <v>0.34058360450489289</v>
      </c>
      <c r="T208" s="17">
        <f t="shared" si="59"/>
        <v>0.24413826797017135</v>
      </c>
      <c r="U208" s="17">
        <f t="shared" si="60"/>
        <v>0</v>
      </c>
      <c r="V208" s="58">
        <f t="shared" si="61"/>
        <v>0.24413826797017135</v>
      </c>
      <c r="W208" s="17">
        <f t="shared" si="50"/>
        <v>0.11966423151493977</v>
      </c>
      <c r="X208" s="17">
        <f t="shared" si="51"/>
        <v>0</v>
      </c>
      <c r="Y208" s="17">
        <f t="shared" si="62"/>
        <v>0.11966423151493977</v>
      </c>
      <c r="Z208" s="17">
        <f t="shared" si="63"/>
        <v>0.11966423151493977</v>
      </c>
    </row>
    <row r="209" spans="1:26" ht="18" customHeight="1" x14ac:dyDescent="0.25">
      <c r="J209" s="79">
        <v>1980</v>
      </c>
      <c r="K209" s="79">
        <f t="shared" si="52"/>
        <v>0.22602739726027396</v>
      </c>
      <c r="L209" s="79">
        <f t="shared" si="53"/>
        <v>0.24348189923139985</v>
      </c>
      <c r="M209" s="81">
        <f t="shared" si="54"/>
        <v>28.238396952846056</v>
      </c>
      <c r="N209" s="82">
        <f t="shared" si="55"/>
        <v>0.29316057096623693</v>
      </c>
      <c r="O209" s="83">
        <f t="shared" si="56"/>
        <v>0.24348189923139985</v>
      </c>
      <c r="P209" s="79">
        <f t="shared" si="48"/>
        <v>0.13128876046189353</v>
      </c>
      <c r="Q209" s="17">
        <f t="shared" si="49"/>
        <v>0</v>
      </c>
      <c r="R209" s="58">
        <f t="shared" si="57"/>
        <v>0.13128876046189353</v>
      </c>
      <c r="S209" s="17">
        <f t="shared" si="58"/>
        <v>0.34058360450489289</v>
      </c>
      <c r="T209" s="17">
        <f t="shared" si="59"/>
        <v>0.24348189923139985</v>
      </c>
      <c r="U209" s="17">
        <f t="shared" si="60"/>
        <v>0</v>
      </c>
      <c r="V209" s="58">
        <f t="shared" si="61"/>
        <v>0.24348189923139985</v>
      </c>
      <c r="W209" s="17">
        <f t="shared" si="50"/>
        <v>0.11889977307820376</v>
      </c>
      <c r="X209" s="17">
        <f t="shared" si="51"/>
        <v>0</v>
      </c>
      <c r="Y209" s="17">
        <f t="shared" si="62"/>
        <v>0.11889977307820376</v>
      </c>
      <c r="Z209" s="17">
        <f t="shared" si="63"/>
        <v>0.11889977307820376</v>
      </c>
    </row>
    <row r="210" spans="1:26" x14ac:dyDescent="0.25">
      <c r="C210" s="20">
        <f>E204/E27*B24</f>
        <v>68444.746059494777</v>
      </c>
      <c r="J210" s="79">
        <v>1990</v>
      </c>
      <c r="K210" s="79">
        <f t="shared" si="52"/>
        <v>0.2271689497716895</v>
      </c>
      <c r="L210" s="79">
        <f t="shared" si="53"/>
        <v>0.24282827147900776</v>
      </c>
      <c r="M210" s="81">
        <f t="shared" si="54"/>
        <v>28.162590907346541</v>
      </c>
      <c r="N210" s="82">
        <f t="shared" si="55"/>
        <v>0.29316057096623693</v>
      </c>
      <c r="O210" s="83">
        <f t="shared" si="56"/>
        <v>0.24282827147900776</v>
      </c>
      <c r="P210" s="79">
        <f t="shared" si="48"/>
        <v>0.13053819841400582</v>
      </c>
      <c r="Q210" s="17">
        <f t="shared" si="49"/>
        <v>0</v>
      </c>
      <c r="R210" s="58">
        <f t="shared" si="57"/>
        <v>0.13053819841400582</v>
      </c>
      <c r="S210" s="17">
        <f t="shared" si="58"/>
        <v>0.34058360450489289</v>
      </c>
      <c r="T210" s="17">
        <f t="shared" si="59"/>
        <v>0.24282827147900776</v>
      </c>
      <c r="U210" s="17">
        <f t="shared" si="60"/>
        <v>0</v>
      </c>
      <c r="V210" s="58">
        <f t="shared" si="61"/>
        <v>0.24282827147900776</v>
      </c>
      <c r="W210" s="17">
        <f t="shared" si="50"/>
        <v>0.11813850700886597</v>
      </c>
      <c r="X210" s="17">
        <f t="shared" si="51"/>
        <v>0</v>
      </c>
      <c r="Y210" s="17">
        <f t="shared" si="62"/>
        <v>0.11813850700886597</v>
      </c>
      <c r="Z210" s="17">
        <f t="shared" si="63"/>
        <v>0.11813850700886597</v>
      </c>
    </row>
    <row r="211" spans="1:26" ht="18" customHeight="1" x14ac:dyDescent="0.25">
      <c r="J211" s="79">
        <v>2000</v>
      </c>
      <c r="K211" s="79">
        <f t="shared" si="52"/>
        <v>0.22831050228310501</v>
      </c>
      <c r="L211" s="79">
        <f t="shared" si="53"/>
        <v>0.24217735957876629</v>
      </c>
      <c r="M211" s="81">
        <f t="shared" si="54"/>
        <v>28.087099839310795</v>
      </c>
      <c r="N211" s="82">
        <f t="shared" si="55"/>
        <v>0.29316057096623693</v>
      </c>
      <c r="O211" s="83">
        <f t="shared" si="56"/>
        <v>0.24217735957876629</v>
      </c>
      <c r="P211" s="79">
        <f t="shared" si="48"/>
        <v>0.12979075498454329</v>
      </c>
      <c r="Q211" s="17">
        <f t="shared" si="49"/>
        <v>0</v>
      </c>
      <c r="R211" s="58">
        <f t="shared" si="57"/>
        <v>0.12979075498454329</v>
      </c>
      <c r="S211" s="17">
        <f t="shared" si="58"/>
        <v>0.34058360450489289</v>
      </c>
      <c r="T211" s="17">
        <f t="shared" si="59"/>
        <v>0.24217735957876629</v>
      </c>
      <c r="U211" s="17">
        <f t="shared" si="60"/>
        <v>0</v>
      </c>
      <c r="V211" s="58">
        <f t="shared" si="61"/>
        <v>0.24217735957876629</v>
      </c>
      <c r="W211" s="17">
        <f t="shared" si="50"/>
        <v>0.11738040403363492</v>
      </c>
      <c r="X211" s="17">
        <f t="shared" si="51"/>
        <v>0</v>
      </c>
      <c r="Y211" s="17">
        <f t="shared" si="62"/>
        <v>0.11738040403363492</v>
      </c>
      <c r="Z211" s="17">
        <f t="shared" si="63"/>
        <v>0.11738040403363492</v>
      </c>
    </row>
    <row r="212" spans="1:26" x14ac:dyDescent="0.25">
      <c r="J212" s="79">
        <v>2010</v>
      </c>
      <c r="K212" s="79">
        <f t="shared" si="52"/>
        <v>0.22945205479452055</v>
      </c>
      <c r="L212" s="79">
        <f t="shared" si="53"/>
        <v>0.24152913875118442</v>
      </c>
      <c r="M212" s="81">
        <f t="shared" si="54"/>
        <v>28.011920874877948</v>
      </c>
      <c r="N212" s="82">
        <f t="shared" si="55"/>
        <v>0.29316057096623693</v>
      </c>
      <c r="O212" s="83">
        <f t="shared" si="56"/>
        <v>0.24152913875118442</v>
      </c>
      <c r="P212" s="79">
        <f t="shared" si="48"/>
        <v>0.12904640171916748</v>
      </c>
      <c r="Q212" s="17">
        <f t="shared" si="49"/>
        <v>0</v>
      </c>
      <c r="R212" s="58">
        <f t="shared" si="57"/>
        <v>0.12904640171916748</v>
      </c>
      <c r="S212" s="17">
        <f t="shared" si="58"/>
        <v>0.34058360450489289</v>
      </c>
      <c r="T212" s="17">
        <f t="shared" si="59"/>
        <v>0.24152913875118442</v>
      </c>
      <c r="U212" s="17">
        <f t="shared" si="60"/>
        <v>0</v>
      </c>
      <c r="V212" s="58">
        <f t="shared" si="61"/>
        <v>0.24152913875118442</v>
      </c>
      <c r="W212" s="17">
        <f t="shared" si="50"/>
        <v>0.11662543529237479</v>
      </c>
      <c r="X212" s="17">
        <f t="shared" si="51"/>
        <v>0</v>
      </c>
      <c r="Y212" s="17">
        <f t="shared" si="62"/>
        <v>0.11662543529237479</v>
      </c>
      <c r="Z212" s="17">
        <f t="shared" si="63"/>
        <v>0.11662543529237479</v>
      </c>
    </row>
    <row r="213" spans="1:26" x14ac:dyDescent="0.25">
      <c r="A213" s="700" t="s">
        <v>94</v>
      </c>
      <c r="B213" s="700"/>
      <c r="C213" s="700"/>
      <c r="D213" s="700"/>
      <c r="E213" s="700"/>
      <c r="F213" s="700"/>
      <c r="J213" s="79">
        <v>2020</v>
      </c>
      <c r="K213" s="79">
        <f t="shared" si="52"/>
        <v>0.23059360730593606</v>
      </c>
      <c r="L213" s="79">
        <f t="shared" si="53"/>
        <v>0.24088358456476677</v>
      </c>
      <c r="M213" s="81">
        <f t="shared" si="54"/>
        <v>27.937051180546757</v>
      </c>
      <c r="N213" s="82">
        <f t="shared" si="55"/>
        <v>0.29316057096623693</v>
      </c>
      <c r="O213" s="83">
        <f t="shared" si="56"/>
        <v>0.24088358456476677</v>
      </c>
      <c r="P213" s="79">
        <f t="shared" si="48"/>
        <v>0.12830511056314342</v>
      </c>
      <c r="Q213" s="17">
        <f t="shared" si="49"/>
        <v>0</v>
      </c>
      <c r="R213" s="58">
        <f t="shared" si="57"/>
        <v>0.12830511056314342</v>
      </c>
      <c r="S213" s="17">
        <f t="shared" si="58"/>
        <v>0.34058360450489289</v>
      </c>
      <c r="T213" s="17">
        <f t="shared" si="59"/>
        <v>0.24088358456476677</v>
      </c>
      <c r="U213" s="17">
        <f t="shared" si="60"/>
        <v>0</v>
      </c>
      <c r="V213" s="58">
        <f t="shared" si="61"/>
        <v>0</v>
      </c>
      <c r="W213" s="17">
        <f t="shared" si="50"/>
        <v>0.11587357233025264</v>
      </c>
      <c r="X213" s="17">
        <f t="shared" si="51"/>
        <v>0</v>
      </c>
      <c r="Y213" s="17">
        <f t="shared" si="62"/>
        <v>0.11587357233025264</v>
      </c>
      <c r="Z213" s="17">
        <f t="shared" si="63"/>
        <v>0.11587357233025264</v>
      </c>
    </row>
    <row r="214" spans="1:26" x14ac:dyDescent="0.25">
      <c r="J214" s="79">
        <v>2030</v>
      </c>
      <c r="K214" s="79">
        <f t="shared" si="52"/>
        <v>0.2317351598173516</v>
      </c>
      <c r="L214" s="79">
        <f t="shared" si="53"/>
        <v>0.24024067292943074</v>
      </c>
      <c r="M214" s="81">
        <f t="shared" si="54"/>
        <v>27.862487962412136</v>
      </c>
      <c r="N214" s="82">
        <f t="shared" si="55"/>
        <v>0.29316057096623693</v>
      </c>
      <c r="O214" s="83">
        <f t="shared" si="56"/>
        <v>0.24024067292943074</v>
      </c>
      <c r="P214" s="79">
        <f t="shared" si="48"/>
        <v>0.12756685385378141</v>
      </c>
      <c r="Q214" s="17">
        <f t="shared" si="49"/>
        <v>0</v>
      </c>
      <c r="R214" s="58">
        <f t="shared" si="57"/>
        <v>0.12756685385378141</v>
      </c>
      <c r="S214" s="17">
        <f t="shared" si="58"/>
        <v>0.34058360450489289</v>
      </c>
      <c r="T214" s="17">
        <f t="shared" si="59"/>
        <v>0.24024067292943074</v>
      </c>
      <c r="U214" s="17">
        <f t="shared" si="60"/>
        <v>0</v>
      </c>
      <c r="V214" s="58">
        <f t="shared" si="61"/>
        <v>0</v>
      </c>
      <c r="W214" s="17">
        <f t="shared" si="50"/>
        <v>0.11512478709007157</v>
      </c>
      <c r="X214" s="17">
        <f t="shared" si="51"/>
        <v>0</v>
      </c>
      <c r="Y214" s="17">
        <f t="shared" si="62"/>
        <v>0.11512478709007157</v>
      </c>
      <c r="Z214" s="17">
        <f t="shared" si="63"/>
        <v>0.11512478709007157</v>
      </c>
    </row>
    <row r="215" spans="1:26" ht="18" customHeight="1" x14ac:dyDescent="0.25">
      <c r="A215" s="67" t="s">
        <v>183</v>
      </c>
      <c r="J215" s="79">
        <v>2040</v>
      </c>
      <c r="K215" s="79">
        <f t="shared" si="52"/>
        <v>0.23287671232876711</v>
      </c>
      <c r="L215" s="79">
        <f t="shared" si="53"/>
        <v>0.23960038009008078</v>
      </c>
      <c r="M215" s="81">
        <f t="shared" si="54"/>
        <v>27.788228465419937</v>
      </c>
      <c r="N215" s="82">
        <f t="shared" si="55"/>
        <v>0.29316057096623693</v>
      </c>
      <c r="O215" s="83">
        <f t="shared" si="56"/>
        <v>0.23960038009008078</v>
      </c>
      <c r="P215" s="79">
        <f t="shared" si="48"/>
        <v>0.12683160431305796</v>
      </c>
      <c r="Q215" s="17">
        <f t="shared" si="49"/>
        <v>0</v>
      </c>
      <c r="R215" s="58">
        <f t="shared" si="57"/>
        <v>0.12683160431305796</v>
      </c>
      <c r="S215" s="17">
        <f t="shared" si="58"/>
        <v>0.34058360450489289</v>
      </c>
      <c r="T215" s="17">
        <f t="shared" si="59"/>
        <v>0.23960038009008078</v>
      </c>
      <c r="U215" s="17">
        <f t="shared" si="60"/>
        <v>0</v>
      </c>
      <c r="V215" s="58">
        <f t="shared" si="61"/>
        <v>0</v>
      </c>
      <c r="W215" s="17">
        <f t="shared" si="50"/>
        <v>0.11437905190478725</v>
      </c>
      <c r="X215" s="17">
        <f t="shared" si="51"/>
        <v>0</v>
      </c>
      <c r="Y215" s="17">
        <f t="shared" si="62"/>
        <v>0.11437905190478725</v>
      </c>
      <c r="Z215" s="17">
        <f t="shared" si="63"/>
        <v>0.11437905190478725</v>
      </c>
    </row>
    <row r="216" spans="1:26" x14ac:dyDescent="0.25">
      <c r="A216" s="10"/>
      <c r="B216" s="17"/>
      <c r="C216" s="17"/>
      <c r="D216" s="17"/>
      <c r="E216" s="17"/>
      <c r="F216" s="17"/>
      <c r="J216" s="79">
        <v>2050</v>
      </c>
      <c r="K216" s="79">
        <f t="shared" si="52"/>
        <v>0.23401826484018265</v>
      </c>
      <c r="L216" s="79">
        <f t="shared" si="53"/>
        <v>0.23896268262033393</v>
      </c>
      <c r="M216" s="81">
        <f t="shared" si="54"/>
        <v>27.714269972639237</v>
      </c>
      <c r="N216" s="82">
        <f t="shared" si="55"/>
        <v>0.29316057096623693</v>
      </c>
      <c r="O216" s="83">
        <f t="shared" si="56"/>
        <v>0.23896268262033393</v>
      </c>
      <c r="P216" s="79">
        <f t="shared" si="48"/>
        <v>0.12609933504041104</v>
      </c>
      <c r="Q216" s="17">
        <f t="shared" si="49"/>
        <v>0</v>
      </c>
      <c r="R216" s="58">
        <f t="shared" si="57"/>
        <v>0.12609933504041104</v>
      </c>
      <c r="S216" s="17">
        <f t="shared" si="58"/>
        <v>0.34058360450489289</v>
      </c>
      <c r="T216" s="17">
        <f t="shared" si="59"/>
        <v>0.23896268262033393</v>
      </c>
      <c r="U216" s="17">
        <f t="shared" si="60"/>
        <v>0</v>
      </c>
      <c r="V216" s="58">
        <f t="shared" si="61"/>
        <v>0</v>
      </c>
      <c r="W216" s="17">
        <f t="shared" si="50"/>
        <v>0.11363633949019925</v>
      </c>
      <c r="X216" s="17">
        <f t="shared" si="51"/>
        <v>0</v>
      </c>
      <c r="Y216" s="17">
        <f t="shared" si="62"/>
        <v>0.11363633949019925</v>
      </c>
      <c r="Z216" s="17">
        <f t="shared" si="63"/>
        <v>0.11363633949019925</v>
      </c>
    </row>
    <row r="217" spans="1:26" x14ac:dyDescent="0.25">
      <c r="A217" s="681" t="s">
        <v>194</v>
      </c>
      <c r="B217" s="681"/>
      <c r="C217" s="681"/>
      <c r="D217" s="681"/>
      <c r="E217" s="681"/>
      <c r="F217" s="681"/>
      <c r="J217" s="79">
        <v>2060</v>
      </c>
      <c r="K217" s="79">
        <f t="shared" si="52"/>
        <v>0.23515981735159816</v>
      </c>
      <c r="L217" s="79">
        <f t="shared" si="53"/>
        <v>0.23832755741639378</v>
      </c>
      <c r="M217" s="81">
        <f t="shared" si="54"/>
        <v>27.640609804551858</v>
      </c>
      <c r="N217" s="82">
        <f t="shared" si="55"/>
        <v>0.29316057096623693</v>
      </c>
      <c r="O217" s="83">
        <f t="shared" si="56"/>
        <v>0.23832755741639378</v>
      </c>
      <c r="P217" s="79">
        <f t="shared" si="48"/>
        <v>0.12537001950570503</v>
      </c>
      <c r="Q217" s="17">
        <f t="shared" si="49"/>
        <v>0</v>
      </c>
      <c r="R217" s="58">
        <f t="shared" si="57"/>
        <v>0.12537001950570503</v>
      </c>
      <c r="S217" s="17">
        <f t="shared" si="58"/>
        <v>0.34058360450489289</v>
      </c>
      <c r="T217" s="17">
        <f t="shared" si="59"/>
        <v>0.23832755741639378</v>
      </c>
      <c r="U217" s="17">
        <f t="shared" si="60"/>
        <v>0</v>
      </c>
      <c r="V217" s="58">
        <f t="shared" si="61"/>
        <v>0</v>
      </c>
      <c r="W217" s="17">
        <f t="shared" si="50"/>
        <v>0.11289662293781688</v>
      </c>
      <c r="X217" s="17">
        <f t="shared" si="51"/>
        <v>0</v>
      </c>
      <c r="Y217" s="17">
        <f t="shared" si="62"/>
        <v>0.11289662293781688</v>
      </c>
      <c r="Z217" s="17">
        <f t="shared" si="63"/>
        <v>0.11289662293781688</v>
      </c>
    </row>
    <row r="218" spans="1:26" x14ac:dyDescent="0.25">
      <c r="A218" s="681"/>
      <c r="B218" s="681"/>
      <c r="C218" s="681"/>
      <c r="D218" s="681"/>
      <c r="E218" s="681"/>
      <c r="F218" s="681"/>
      <c r="J218" s="79">
        <v>2070</v>
      </c>
      <c r="K218" s="79">
        <f t="shared" si="52"/>
        <v>0.2363013698630137</v>
      </c>
      <c r="L218" s="79">
        <f t="shared" si="53"/>
        <v>0.23769498169106607</v>
      </c>
      <c r="M218" s="81">
        <f t="shared" si="54"/>
        <v>27.567245318358317</v>
      </c>
      <c r="N218" s="82">
        <f t="shared" si="55"/>
        <v>0.29316057096623693</v>
      </c>
      <c r="O218" s="83">
        <f t="shared" si="56"/>
        <v>0.23769498169106607</v>
      </c>
      <c r="P218" s="79">
        <f t="shared" si="48"/>
        <v>0.1246436315423598</v>
      </c>
      <c r="Q218" s="17">
        <f t="shared" si="49"/>
        <v>0</v>
      </c>
      <c r="R218" s="58">
        <f t="shared" si="57"/>
        <v>0.1246436315423598</v>
      </c>
      <c r="S218" s="17">
        <f t="shared" si="58"/>
        <v>0.34058360450489289</v>
      </c>
      <c r="T218" s="17">
        <f t="shared" si="59"/>
        <v>0.23769498169106607</v>
      </c>
      <c r="U218" s="17">
        <f t="shared" si="60"/>
        <v>0</v>
      </c>
      <c r="V218" s="58">
        <f t="shared" si="61"/>
        <v>0</v>
      </c>
      <c r="W218" s="17">
        <f t="shared" si="50"/>
        <v>0.1121598757078891</v>
      </c>
      <c r="X218" s="17">
        <f t="shared" si="51"/>
        <v>0</v>
      </c>
      <c r="Y218" s="17">
        <f t="shared" si="62"/>
        <v>0.1121598757078891</v>
      </c>
      <c r="Z218" s="17">
        <f t="shared" si="63"/>
        <v>0.1121598757078891</v>
      </c>
    </row>
    <row r="219" spans="1:26" ht="20.25" customHeight="1" x14ac:dyDescent="0.25">
      <c r="A219" s="681"/>
      <c r="B219" s="681"/>
      <c r="C219" s="681"/>
      <c r="D219" s="681"/>
      <c r="E219" s="681"/>
      <c r="F219" s="681"/>
      <c r="J219" s="79">
        <v>2080</v>
      </c>
      <c r="K219" s="79">
        <f t="shared" si="52"/>
        <v>0.23744292237442921</v>
      </c>
      <c r="L219" s="79">
        <f t="shared" si="53"/>
        <v>0.23706493296791542</v>
      </c>
      <c r="M219" s="81">
        <f t="shared" si="54"/>
        <v>27.494173907300148</v>
      </c>
      <c r="N219" s="82">
        <f t="shared" si="55"/>
        <v>0.29316057096623693</v>
      </c>
      <c r="O219" s="83">
        <f t="shared" si="56"/>
        <v>0.23706493296791542</v>
      </c>
      <c r="P219" s="79">
        <f t="shared" si="48"/>
        <v>0.12392014534063966</v>
      </c>
      <c r="Q219" s="17">
        <f t="shared" si="49"/>
        <v>0</v>
      </c>
      <c r="R219" s="58">
        <f t="shared" si="57"/>
        <v>0.12392014534063966</v>
      </c>
      <c r="S219" s="17">
        <f t="shared" si="58"/>
        <v>0.34058360450489289</v>
      </c>
      <c r="T219" s="17">
        <f t="shared" si="59"/>
        <v>0.23706493296791542</v>
      </c>
      <c r="U219" s="17">
        <f t="shared" si="60"/>
        <v>0</v>
      </c>
      <c r="V219" s="58">
        <f t="shared" si="61"/>
        <v>0</v>
      </c>
      <c r="W219" s="17">
        <f t="shared" si="50"/>
        <v>0.1114260716225991</v>
      </c>
      <c r="X219" s="17">
        <f t="shared" si="51"/>
        <v>0</v>
      </c>
      <c r="Y219" s="17">
        <f t="shared" si="62"/>
        <v>0.1114260716225991</v>
      </c>
      <c r="Z219" s="17">
        <f t="shared" si="63"/>
        <v>0.1114260716225991</v>
      </c>
    </row>
    <row r="220" spans="1:26" x14ac:dyDescent="0.25">
      <c r="A220" s="59"/>
      <c r="B220" s="59"/>
      <c r="C220" s="59"/>
      <c r="D220" s="59"/>
      <c r="E220" s="59"/>
      <c r="F220" s="59"/>
      <c r="J220" s="79">
        <v>2090</v>
      </c>
      <c r="K220" s="79">
        <f t="shared" si="52"/>
        <v>0.23858447488584475</v>
      </c>
      <c r="L220" s="79">
        <f t="shared" si="53"/>
        <v>0.23643738907555623</v>
      </c>
      <c r="M220" s="81">
        <f t="shared" si="54"/>
        <v>27.421392999997746</v>
      </c>
      <c r="N220" s="82">
        <f t="shared" si="55"/>
        <v>0.29316057096623693</v>
      </c>
      <c r="O220" s="83">
        <f t="shared" si="56"/>
        <v>0.23643738907555623</v>
      </c>
      <c r="P220" s="79">
        <f t="shared" si="48"/>
        <v>0.12319953544109852</v>
      </c>
      <c r="Q220" s="17">
        <f t="shared" si="49"/>
        <v>0</v>
      </c>
      <c r="R220" s="58">
        <f t="shared" si="57"/>
        <v>0.12319953544109852</v>
      </c>
      <c r="S220" s="17">
        <f t="shared" si="58"/>
        <v>0.34058360450489289</v>
      </c>
      <c r="T220" s="17">
        <f t="shared" si="59"/>
        <v>0.23643738907555623</v>
      </c>
      <c r="U220" s="17">
        <f t="shared" si="60"/>
        <v>0</v>
      </c>
      <c r="V220" s="58">
        <f t="shared" si="61"/>
        <v>0</v>
      </c>
      <c r="W220" s="17">
        <f t="shared" si="50"/>
        <v>0.11069518485941476</v>
      </c>
      <c r="X220" s="17">
        <f t="shared" si="51"/>
        <v>0</v>
      </c>
      <c r="Y220" s="17">
        <f t="shared" si="62"/>
        <v>0.11069518485941476</v>
      </c>
      <c r="Z220" s="17">
        <f t="shared" si="63"/>
        <v>0.11069518485941476</v>
      </c>
    </row>
    <row r="221" spans="1:26" x14ac:dyDescent="0.25">
      <c r="A221" s="59"/>
      <c r="B221" s="59"/>
      <c r="C221" s="59"/>
      <c r="D221" s="59"/>
      <c r="E221" s="59"/>
      <c r="F221" s="59"/>
      <c r="J221" s="79">
        <v>2100</v>
      </c>
      <c r="K221" s="79">
        <f t="shared" si="52"/>
        <v>0.23972602739726026</v>
      </c>
      <c r="L221" s="79">
        <f t="shared" si="53"/>
        <v>0.23581232814207576</v>
      </c>
      <c r="M221" s="81">
        <f t="shared" si="54"/>
        <v>27.348900059803604</v>
      </c>
      <c r="N221" s="82">
        <f t="shared" si="55"/>
        <v>0.29316057096623693</v>
      </c>
      <c r="O221" s="83">
        <f t="shared" si="56"/>
        <v>0.23581232814207576</v>
      </c>
      <c r="P221" s="79">
        <f t="shared" si="48"/>
        <v>0.12248177672817551</v>
      </c>
      <c r="Q221" s="17">
        <f t="shared" si="49"/>
        <v>0</v>
      </c>
      <c r="R221" s="58">
        <f t="shared" si="57"/>
        <v>0.12248177672817551</v>
      </c>
      <c r="S221" s="17">
        <f t="shared" si="58"/>
        <v>0.34058360450489289</v>
      </c>
      <c r="T221" s="17">
        <f t="shared" si="59"/>
        <v>0.23581232814207576</v>
      </c>
      <c r="U221" s="17">
        <f t="shared" si="60"/>
        <v>0</v>
      </c>
      <c r="V221" s="58">
        <f t="shared" si="61"/>
        <v>0</v>
      </c>
      <c r="W221" s="17">
        <f t="shared" si="50"/>
        <v>0.10996718994459387</v>
      </c>
      <c r="X221" s="17">
        <f t="shared" si="51"/>
        <v>0</v>
      </c>
      <c r="Y221" s="17">
        <f t="shared" si="62"/>
        <v>0.10996718994459387</v>
      </c>
      <c r="Z221" s="17">
        <f t="shared" si="63"/>
        <v>0.10996718994459387</v>
      </c>
    </row>
    <row r="222" spans="1:26" x14ac:dyDescent="0.25">
      <c r="A222" s="59"/>
      <c r="B222" s="59"/>
      <c r="C222" s="59"/>
      <c r="D222" s="59"/>
      <c r="E222" s="59"/>
      <c r="F222" s="59"/>
      <c r="J222" s="79">
        <v>2110</v>
      </c>
      <c r="K222" s="79">
        <f t="shared" si="52"/>
        <v>0.2408675799086758</v>
      </c>
      <c r="L222" s="79">
        <f t="shared" si="53"/>
        <v>0.23518972858958509</v>
      </c>
      <c r="M222" s="81">
        <f t="shared" si="54"/>
        <v>27.276692584170327</v>
      </c>
      <c r="N222" s="82">
        <f t="shared" si="55"/>
        <v>0.29316057096623693</v>
      </c>
      <c r="O222" s="83">
        <f t="shared" si="56"/>
        <v>0.23518972858958509</v>
      </c>
      <c r="P222" s="79">
        <f t="shared" si="48"/>
        <v>0.1217668444239377</v>
      </c>
      <c r="Q222" s="17">
        <f t="shared" si="49"/>
        <v>0</v>
      </c>
      <c r="R222" s="58">
        <f t="shared" si="57"/>
        <v>0.1217668444239377</v>
      </c>
      <c r="S222" s="17">
        <f t="shared" si="58"/>
        <v>0.34058360450489289</v>
      </c>
      <c r="T222" s="17">
        <f t="shared" si="59"/>
        <v>0.23518972858958509</v>
      </c>
      <c r="U222" s="17">
        <f t="shared" si="60"/>
        <v>0</v>
      </c>
      <c r="V222" s="58">
        <f t="shared" si="61"/>
        <v>0</v>
      </c>
      <c r="W222" s="17">
        <f t="shared" si="50"/>
        <v>0.10924206174683682</v>
      </c>
      <c r="X222" s="17">
        <f t="shared" si="51"/>
        <v>0</v>
      </c>
      <c r="Y222" s="17">
        <f t="shared" si="62"/>
        <v>0.10924206174683682</v>
      </c>
      <c r="Z222" s="17">
        <f t="shared" si="63"/>
        <v>0.10924206174683682</v>
      </c>
    </row>
    <row r="223" spans="1:26" x14ac:dyDescent="0.25">
      <c r="A223" s="59"/>
      <c r="B223" s="59"/>
      <c r="C223" s="59"/>
      <c r="D223" s="59"/>
      <c r="E223" s="59"/>
      <c r="F223" s="59"/>
      <c r="J223" s="79">
        <v>2120</v>
      </c>
      <c r="K223" s="79">
        <f t="shared" si="52"/>
        <v>0.24200913242009131</v>
      </c>
      <c r="L223" s="79">
        <f t="shared" si="53"/>
        <v>0.23456956912889415</v>
      </c>
      <c r="M223" s="81">
        <f t="shared" si="54"/>
        <v>27.204768104033054</v>
      </c>
      <c r="N223" s="82">
        <f t="shared" si="55"/>
        <v>0.29316057096623693</v>
      </c>
      <c r="O223" s="83">
        <f t="shared" si="56"/>
        <v>0.23456956912889415</v>
      </c>
      <c r="P223" s="79">
        <f t="shared" si="48"/>
        <v>0.12105471408196622</v>
      </c>
      <c r="Q223" s="17">
        <f t="shared" si="49"/>
        <v>0</v>
      </c>
      <c r="R223" s="58">
        <f t="shared" si="57"/>
        <v>0.12105471408196622</v>
      </c>
      <c r="S223" s="17">
        <f t="shared" si="58"/>
        <v>0.34058360450489289</v>
      </c>
      <c r="T223" s="17">
        <f t="shared" si="59"/>
        <v>0.23456956912889415</v>
      </c>
      <c r="U223" s="17">
        <f t="shared" si="60"/>
        <v>0</v>
      </c>
      <c r="V223" s="58">
        <f t="shared" si="61"/>
        <v>0</v>
      </c>
      <c r="W223" s="17">
        <f t="shared" si="50"/>
        <v>0.10851977547108571</v>
      </c>
      <c r="X223" s="17">
        <f t="shared" si="51"/>
        <v>0</v>
      </c>
      <c r="Y223" s="17">
        <f t="shared" si="62"/>
        <v>0.10851977547108571</v>
      </c>
      <c r="Z223" s="17">
        <f t="shared" si="63"/>
        <v>0.10851977547108571</v>
      </c>
    </row>
    <row r="224" spans="1:26" x14ac:dyDescent="0.25">
      <c r="A224" s="59"/>
      <c r="B224" s="59"/>
      <c r="C224" s="59"/>
      <c r="D224" s="59"/>
      <c r="E224" s="59"/>
      <c r="F224" s="59"/>
      <c r="J224" s="79">
        <v>2130</v>
      </c>
      <c r="K224" s="79">
        <f t="shared" si="52"/>
        <v>0.24315068493150685</v>
      </c>
      <c r="L224" s="79">
        <f t="shared" si="53"/>
        <v>0.23395182875430875</v>
      </c>
      <c r="M224" s="81">
        <f t="shared" si="54"/>
        <v>27.133124183206053</v>
      </c>
      <c r="N224" s="82">
        <f t="shared" si="55"/>
        <v>0.29316057096623693</v>
      </c>
      <c r="O224" s="83">
        <f t="shared" si="56"/>
        <v>0.23395182875430875</v>
      </c>
      <c r="P224" s="79">
        <f t="shared" si="48"/>
        <v>0.12034536158137998</v>
      </c>
      <c r="Q224" s="17">
        <f t="shared" si="49"/>
        <v>0</v>
      </c>
      <c r="R224" s="58">
        <f t="shared" si="57"/>
        <v>0.12034536158137998</v>
      </c>
      <c r="S224" s="17">
        <f t="shared" si="58"/>
        <v>0.34058360450489289</v>
      </c>
      <c r="T224" s="17">
        <f t="shared" si="59"/>
        <v>0.23395182875430875</v>
      </c>
      <c r="U224" s="17">
        <f t="shared" si="60"/>
        <v>0</v>
      </c>
      <c r="V224" s="58">
        <f t="shared" si="61"/>
        <v>0</v>
      </c>
      <c r="W224" s="17">
        <f t="shared" si="50"/>
        <v>0.10780030665246387</v>
      </c>
      <c r="X224" s="17">
        <f t="shared" si="51"/>
        <v>0</v>
      </c>
      <c r="Y224" s="17">
        <f t="shared" si="62"/>
        <v>0.10780030665246387</v>
      </c>
      <c r="Z224" s="17">
        <f t="shared" si="63"/>
        <v>0.10780030665246387</v>
      </c>
    </row>
    <row r="225" spans="1:26" x14ac:dyDescent="0.25">
      <c r="A225" s="59"/>
      <c r="B225" s="59"/>
      <c r="C225" s="59"/>
      <c r="D225" s="59"/>
      <c r="E225" s="59"/>
      <c r="F225" s="59"/>
      <c r="J225" s="79">
        <v>2140</v>
      </c>
      <c r="K225" s="79">
        <f t="shared" si="52"/>
        <v>0.24429223744292236</v>
      </c>
      <c r="L225" s="79">
        <f t="shared" si="53"/>
        <v>0.2333364867385439</v>
      </c>
      <c r="M225" s="81">
        <f t="shared" si="54"/>
        <v>27.061758417792756</v>
      </c>
      <c r="N225" s="82">
        <f t="shared" si="55"/>
        <v>0.29316057096623693</v>
      </c>
      <c r="O225" s="83">
        <f t="shared" si="56"/>
        <v>0.2333364867385439</v>
      </c>
      <c r="P225" s="79">
        <f t="shared" si="48"/>
        <v>0.11963876312099708</v>
      </c>
      <c r="Q225" s="17">
        <f t="shared" si="49"/>
        <v>0</v>
      </c>
      <c r="R225" s="58">
        <f t="shared" si="57"/>
        <v>0.11963876312099708</v>
      </c>
      <c r="S225" s="17">
        <f t="shared" si="58"/>
        <v>0.34058360450489289</v>
      </c>
      <c r="T225" s="17">
        <f t="shared" si="59"/>
        <v>0.2333364867385439</v>
      </c>
      <c r="U225" s="17">
        <f t="shared" si="60"/>
        <v>0</v>
      </c>
      <c r="V225" s="58">
        <f t="shared" si="61"/>
        <v>0</v>
      </c>
      <c r="W225" s="17">
        <f t="shared" si="50"/>
        <v>0.10708363115035224</v>
      </c>
      <c r="X225" s="17">
        <f t="shared" si="51"/>
        <v>0</v>
      </c>
      <c r="Y225" s="17">
        <f t="shared" si="62"/>
        <v>0.10708363115035224</v>
      </c>
      <c r="Z225" s="17">
        <f t="shared" si="63"/>
        <v>0.10708363115035224</v>
      </c>
    </row>
    <row r="226" spans="1:26" x14ac:dyDescent="0.25">
      <c r="A226" s="59"/>
      <c r="B226" s="59"/>
      <c r="C226" s="59"/>
      <c r="D226" s="59"/>
      <c r="E226" s="59"/>
      <c r="F226" s="59"/>
      <c r="J226" s="79">
        <v>2150</v>
      </c>
      <c r="K226" s="79">
        <f t="shared" si="52"/>
        <v>0.2454337899543379</v>
      </c>
      <c r="L226" s="79">
        <f t="shared" si="53"/>
        <v>0.23272352262775342</v>
      </c>
      <c r="M226" s="81">
        <f t="shared" si="54"/>
        <v>26.990668435609319</v>
      </c>
      <c r="N226" s="82">
        <f t="shared" si="55"/>
        <v>0.29316057096623693</v>
      </c>
      <c r="O226" s="83">
        <f t="shared" si="56"/>
        <v>0.23272352262775342</v>
      </c>
      <c r="P226" s="79">
        <f t="shared" si="48"/>
        <v>0.11893489521362488</v>
      </c>
      <c r="Q226" s="17">
        <f t="shared" si="49"/>
        <v>0</v>
      </c>
      <c r="R226" s="58">
        <f t="shared" si="57"/>
        <v>0.11893489521362488</v>
      </c>
      <c r="S226" s="17">
        <f t="shared" si="58"/>
        <v>0.34058360450489289</v>
      </c>
      <c r="T226" s="17">
        <f t="shared" si="59"/>
        <v>0.23272352262775342</v>
      </c>
      <c r="U226" s="17">
        <f t="shared" si="60"/>
        <v>0</v>
      </c>
      <c r="V226" s="58">
        <f t="shared" si="61"/>
        <v>0</v>
      </c>
      <c r="W226" s="17">
        <f t="shared" si="50"/>
        <v>0.10636972514259946</v>
      </c>
      <c r="X226" s="17">
        <f t="shared" si="51"/>
        <v>0</v>
      </c>
      <c r="Y226" s="17">
        <f t="shared" si="62"/>
        <v>0.10636972514259946</v>
      </c>
      <c r="Z226" s="17">
        <f t="shared" si="63"/>
        <v>0.10636972514259946</v>
      </c>
    </row>
    <row r="227" spans="1:26" x14ac:dyDescent="0.25">
      <c r="A227" s="59"/>
      <c r="B227" s="59"/>
      <c r="C227" s="59"/>
      <c r="D227" s="59"/>
      <c r="E227" s="59"/>
      <c r="F227" s="59"/>
      <c r="J227" s="79">
        <v>2160</v>
      </c>
      <c r="K227" s="79">
        <f t="shared" si="52"/>
        <v>0.24657534246575341</v>
      </c>
      <c r="L227" s="79">
        <f t="shared" si="53"/>
        <v>0.2321129162366693</v>
      </c>
      <c r="M227" s="81">
        <f t="shared" si="54"/>
        <v>26.919851895620891</v>
      </c>
      <c r="N227" s="82">
        <f t="shared" si="55"/>
        <v>0.29316057096623693</v>
      </c>
      <c r="O227" s="83">
        <f t="shared" si="56"/>
        <v>0.2321129162366693</v>
      </c>
      <c r="P227" s="79">
        <f t="shared" si="48"/>
        <v>0.11823373468048004</v>
      </c>
      <c r="Q227" s="17">
        <f t="shared" si="49"/>
        <v>0</v>
      </c>
      <c r="R227" s="58">
        <f t="shared" si="57"/>
        <v>0.11823373468048004</v>
      </c>
      <c r="S227" s="17">
        <f t="shared" si="58"/>
        <v>0.34058360450489289</v>
      </c>
      <c r="T227" s="17">
        <f t="shared" si="59"/>
        <v>0.2321129162366693</v>
      </c>
      <c r="U227" s="17">
        <f t="shared" si="60"/>
        <v>0</v>
      </c>
      <c r="V227" s="58">
        <f t="shared" si="61"/>
        <v>0</v>
      </c>
      <c r="W227" s="17">
        <f t="shared" si="50"/>
        <v>0.10565856511986149</v>
      </c>
      <c r="X227" s="17">
        <f t="shared" si="51"/>
        <v>0</v>
      </c>
      <c r="Y227" s="17">
        <f t="shared" si="62"/>
        <v>0.10565856511986149</v>
      </c>
      <c r="Z227" s="17">
        <f t="shared" si="63"/>
        <v>0.10565856511986149</v>
      </c>
    </row>
    <row r="228" spans="1:26" x14ac:dyDescent="0.25">
      <c r="A228" s="59"/>
      <c r="B228" s="59"/>
      <c r="C228" s="59"/>
      <c r="D228" s="59"/>
      <c r="E228" s="59"/>
      <c r="F228" s="59"/>
      <c r="J228" s="79">
        <v>2170</v>
      </c>
      <c r="K228" s="79">
        <f t="shared" si="52"/>
        <v>0.24771689497716895</v>
      </c>
      <c r="L228" s="79">
        <f t="shared" si="53"/>
        <v>0.23150464764385037</v>
      </c>
      <c r="M228" s="81">
        <f t="shared" si="54"/>
        <v>26.849306487390585</v>
      </c>
      <c r="N228" s="82">
        <f t="shared" si="55"/>
        <v>0.29316057096623693</v>
      </c>
      <c r="O228" s="83">
        <f t="shared" si="56"/>
        <v>0.23150464764385037</v>
      </c>
      <c r="P228" s="79">
        <f t="shared" si="48"/>
        <v>0.11753525864573222</v>
      </c>
      <c r="Q228" s="17">
        <f t="shared" si="49"/>
        <v>0</v>
      </c>
      <c r="R228" s="58">
        <f t="shared" si="57"/>
        <v>0.11753525864573222</v>
      </c>
      <c r="S228" s="17">
        <f t="shared" si="58"/>
        <v>0.34058360450489289</v>
      </c>
      <c r="T228" s="17">
        <f t="shared" si="59"/>
        <v>0.23150464764385037</v>
      </c>
      <c r="U228" s="17">
        <f t="shared" si="60"/>
        <v>0</v>
      </c>
      <c r="V228" s="58">
        <f t="shared" si="61"/>
        <v>0</v>
      </c>
      <c r="W228" s="17">
        <f t="shared" si="50"/>
        <v>0.1049501278800683</v>
      </c>
      <c r="X228" s="17">
        <f t="shared" si="51"/>
        <v>0</v>
      </c>
      <c r="Y228" s="17">
        <f t="shared" si="62"/>
        <v>0.1049501278800683</v>
      </c>
      <c r="Z228" s="17">
        <f t="shared" si="63"/>
        <v>0.1049501278800683</v>
      </c>
    </row>
    <row r="229" spans="1:26" x14ac:dyDescent="0.25">
      <c r="A229" s="59"/>
      <c r="B229" s="59"/>
      <c r="C229" s="59"/>
      <c r="D229" s="59"/>
      <c r="E229" s="59"/>
      <c r="F229" s="59"/>
      <c r="J229" s="79">
        <v>2180</v>
      </c>
      <c r="K229" s="79">
        <f t="shared" si="52"/>
        <v>0.24885844748858446</v>
      </c>
      <c r="L229" s="79">
        <f t="shared" si="53"/>
        <v>0.23089869718703682</v>
      </c>
      <c r="M229" s="81">
        <f t="shared" si="54"/>
        <v>26.779029930540673</v>
      </c>
      <c r="N229" s="82">
        <f t="shared" si="55"/>
        <v>0.29316057096623693</v>
      </c>
      <c r="O229" s="83">
        <f t="shared" si="56"/>
        <v>0.23089869718703682</v>
      </c>
      <c r="P229" s="79">
        <f t="shared" si="48"/>
        <v>0.11683944453116923</v>
      </c>
      <c r="Q229" s="17">
        <f t="shared" si="49"/>
        <v>0</v>
      </c>
      <c r="R229" s="58">
        <f t="shared" si="57"/>
        <v>0.11683944453116923</v>
      </c>
      <c r="S229" s="17">
        <f t="shared" si="58"/>
        <v>0.34058360450489289</v>
      </c>
      <c r="T229" s="17">
        <f t="shared" si="59"/>
        <v>0.23089869718703682</v>
      </c>
      <c r="U229" s="17">
        <f t="shared" si="60"/>
        <v>0</v>
      </c>
      <c r="V229" s="58">
        <f t="shared" si="61"/>
        <v>0</v>
      </c>
      <c r="W229" s="17">
        <f t="shared" si="50"/>
        <v>0.10424439052301193</v>
      </c>
      <c r="X229" s="17">
        <f t="shared" si="51"/>
        <v>0</v>
      </c>
      <c r="Y229" s="17">
        <f t="shared" si="62"/>
        <v>0.10424439052301193</v>
      </c>
      <c r="Z229" s="17">
        <f t="shared" si="63"/>
        <v>0.10424439052301193</v>
      </c>
    </row>
    <row r="230" spans="1:26" x14ac:dyDescent="0.25">
      <c r="A230" s="59"/>
      <c r="B230" s="59"/>
      <c r="C230" s="59"/>
      <c r="D230" s="59"/>
      <c r="E230" s="59"/>
      <c r="F230" s="59"/>
      <c r="J230" s="79">
        <v>2190</v>
      </c>
      <c r="K230" s="79">
        <f t="shared" si="52"/>
        <v>0.25</v>
      </c>
      <c r="L230" s="79">
        <f t="shared" si="53"/>
        <v>0.2302950454586068</v>
      </c>
      <c r="M230" s="81">
        <f t="shared" si="54"/>
        <v>26.709019974225694</v>
      </c>
      <c r="N230" s="82">
        <f t="shared" si="55"/>
        <v>0.29316057096623693</v>
      </c>
      <c r="O230" s="83">
        <f t="shared" si="56"/>
        <v>0.2302950454586068</v>
      </c>
      <c r="P230" s="79">
        <f t="shared" si="48"/>
        <v>0.11614627005098033</v>
      </c>
      <c r="Q230" s="17">
        <f t="shared" si="49"/>
        <v>0</v>
      </c>
      <c r="R230" s="58">
        <f t="shared" si="57"/>
        <v>0.11614627005098033</v>
      </c>
      <c r="S230" s="17">
        <f t="shared" si="58"/>
        <v>0.34058360450489289</v>
      </c>
      <c r="T230" s="17">
        <f t="shared" si="59"/>
        <v>0.2302950454586068</v>
      </c>
      <c r="U230" s="17">
        <f t="shared" si="60"/>
        <v>0</v>
      </c>
      <c r="V230" s="58">
        <f t="shared" si="61"/>
        <v>0</v>
      </c>
      <c r="W230" s="17">
        <f t="shared" si="50"/>
        <v>0.10354133044505598</v>
      </c>
      <c r="X230" s="17">
        <f t="shared" si="51"/>
        <v>0</v>
      </c>
      <c r="Y230" s="17">
        <f t="shared" si="62"/>
        <v>0.10354133044505598</v>
      </c>
      <c r="Z230" s="17">
        <f t="shared" si="63"/>
        <v>0.10354133044505598</v>
      </c>
    </row>
    <row r="231" spans="1:26" x14ac:dyDescent="0.25">
      <c r="A231" s="59"/>
      <c r="B231" s="59"/>
      <c r="C231" s="59"/>
      <c r="D231" s="59"/>
      <c r="E231" s="59"/>
      <c r="F231" s="59"/>
      <c r="J231" s="79">
        <v>2200</v>
      </c>
      <c r="K231" s="79">
        <f t="shared" si="52"/>
        <v>0.25114155251141551</v>
      </c>
      <c r="L231" s="79">
        <f t="shared" si="53"/>
        <v>0.22969367330113266</v>
      </c>
      <c r="M231" s="81">
        <f t="shared" si="54"/>
        <v>26.639274396617047</v>
      </c>
      <c r="N231" s="82">
        <f t="shared" si="55"/>
        <v>0.29316057096623693</v>
      </c>
      <c r="O231" s="83">
        <f t="shared" si="56"/>
        <v>0.22969367330113266</v>
      </c>
      <c r="P231" s="79">
        <f t="shared" si="48"/>
        <v>0.11545571320665327</v>
      </c>
      <c r="Q231" s="17">
        <f t="shared" si="49"/>
        <v>0</v>
      </c>
      <c r="R231" s="58">
        <f t="shared" si="57"/>
        <v>0.11545571320665327</v>
      </c>
      <c r="S231" s="17">
        <f t="shared" si="58"/>
        <v>0.34058360450489289</v>
      </c>
      <c r="T231" s="17">
        <f t="shared" si="59"/>
        <v>0.22969367330113266</v>
      </c>
      <c r="U231" s="17">
        <f t="shared" si="60"/>
        <v>0</v>
      </c>
      <c r="V231" s="58">
        <f t="shared" si="61"/>
        <v>0</v>
      </c>
      <c r="W231" s="17">
        <f t="shared" si="50"/>
        <v>0.10284092533396005</v>
      </c>
      <c r="X231" s="17">
        <f t="shared" si="51"/>
        <v>0</v>
      </c>
      <c r="Y231" s="17">
        <f t="shared" si="62"/>
        <v>0.10284092533396005</v>
      </c>
      <c r="Z231" s="17">
        <f t="shared" si="63"/>
        <v>0.10284092533396005</v>
      </c>
    </row>
    <row r="232" spans="1:26" x14ac:dyDescent="0.25">
      <c r="A232" s="59"/>
      <c r="B232" s="59"/>
      <c r="C232" s="59"/>
      <c r="D232" s="59"/>
      <c r="E232" s="59"/>
      <c r="F232" s="59"/>
      <c r="J232" s="79">
        <v>2210</v>
      </c>
      <c r="K232" s="79">
        <f t="shared" si="52"/>
        <v>0.25228310502283108</v>
      </c>
      <c r="L232" s="79">
        <f t="shared" si="53"/>
        <v>0.22909456180303578</v>
      </c>
      <c r="M232" s="81">
        <f t="shared" si="54"/>
        <v>26.569791004399068</v>
      </c>
      <c r="N232" s="82">
        <f t="shared" si="55"/>
        <v>0.29316057096623693</v>
      </c>
      <c r="O232" s="83">
        <f t="shared" si="56"/>
        <v>0.22909456180303578</v>
      </c>
      <c r="P232" s="79">
        <f t="shared" si="48"/>
        <v>0.11476775228198466</v>
      </c>
      <c r="Q232" s="17">
        <f t="shared" si="49"/>
        <v>0</v>
      </c>
      <c r="R232" s="58">
        <f t="shared" si="57"/>
        <v>0.11476775228198466</v>
      </c>
      <c r="S232" s="17">
        <f t="shared" si="58"/>
        <v>0.34058360450489289</v>
      </c>
      <c r="T232" s="17">
        <f t="shared" si="59"/>
        <v>0.22909456180303578</v>
      </c>
      <c r="U232" s="17">
        <f t="shared" si="60"/>
        <v>0</v>
      </c>
      <c r="V232" s="58">
        <f t="shared" si="61"/>
        <v>0</v>
      </c>
      <c r="W232" s="17">
        <f t="shared" si="50"/>
        <v>0.10214315316381861</v>
      </c>
      <c r="X232" s="17">
        <f t="shared" si="51"/>
        <v>0</v>
      </c>
      <c r="Y232" s="17">
        <f t="shared" si="62"/>
        <v>0.10214315316381861</v>
      </c>
      <c r="Z232" s="17">
        <f t="shared" si="63"/>
        <v>0.10214315316381861</v>
      </c>
    </row>
    <row r="233" spans="1:26" x14ac:dyDescent="0.25">
      <c r="A233" s="59"/>
      <c r="B233" s="59"/>
      <c r="C233" s="59"/>
      <c r="D233" s="59"/>
      <c r="E233" s="59"/>
      <c r="F233" s="59"/>
      <c r="J233" s="79">
        <v>2220</v>
      </c>
      <c r="K233" s="79">
        <f t="shared" si="52"/>
        <v>0.25342465753424659</v>
      </c>
      <c r="L233" s="79">
        <f t="shared" si="53"/>
        <v>0.22849769229433503</v>
      </c>
      <c r="M233" s="81">
        <f t="shared" si="54"/>
        <v>26.500567632275938</v>
      </c>
      <c r="N233" s="82">
        <f t="shared" si="55"/>
        <v>0.29316057096623693</v>
      </c>
      <c r="O233" s="83">
        <f t="shared" si="56"/>
        <v>0.22849769229433503</v>
      </c>
      <c r="P233" s="79">
        <f t="shared" si="48"/>
        <v>0.11408236583819831</v>
      </c>
      <c r="Q233" s="17">
        <f t="shared" si="49"/>
        <v>0</v>
      </c>
      <c r="R233" s="58">
        <f t="shared" si="57"/>
        <v>0.11408236583819831</v>
      </c>
      <c r="S233" s="17">
        <f t="shared" si="58"/>
        <v>0.34058360450489289</v>
      </c>
      <c r="T233" s="17">
        <f t="shared" si="59"/>
        <v>0.22849769229433503</v>
      </c>
      <c r="U233" s="17">
        <f t="shared" si="60"/>
        <v>0</v>
      </c>
      <c r="V233" s="58">
        <f t="shared" si="61"/>
        <v>0</v>
      </c>
      <c r="W233" s="17">
        <f t="shared" si="50"/>
        <v>0.10144799219010958</v>
      </c>
      <c r="X233" s="17">
        <f t="shared" si="51"/>
        <v>0</v>
      </c>
      <c r="Y233" s="17">
        <f t="shared" si="62"/>
        <v>0.10144799219010958</v>
      </c>
      <c r="Z233" s="17">
        <f t="shared" si="63"/>
        <v>0.10144799219010958</v>
      </c>
    </row>
    <row r="234" spans="1:26" x14ac:dyDescent="0.25">
      <c r="A234" s="59"/>
      <c r="B234" s="59"/>
      <c r="C234" s="59"/>
      <c r="D234" s="59"/>
      <c r="E234" s="59"/>
      <c r="F234" s="59"/>
      <c r="J234" s="79">
        <v>2230</v>
      </c>
      <c r="K234" s="79">
        <f t="shared" si="52"/>
        <v>0.2545662100456621</v>
      </c>
      <c r="L234" s="79">
        <f t="shared" si="53"/>
        <v>0.22790304634248826</v>
      </c>
      <c r="M234" s="81">
        <f t="shared" si="54"/>
        <v>26.431602142489389</v>
      </c>
      <c r="N234" s="82">
        <f t="shared" si="55"/>
        <v>0.29316057096623693</v>
      </c>
      <c r="O234" s="83">
        <f t="shared" si="56"/>
        <v>0.22790304634248826</v>
      </c>
      <c r="P234" s="79">
        <f t="shared" si="48"/>
        <v>0.11339953270916892</v>
      </c>
      <c r="Q234" s="17">
        <f t="shared" si="49"/>
        <v>0</v>
      </c>
      <c r="R234" s="58">
        <f t="shared" si="57"/>
        <v>0.11339953270916892</v>
      </c>
      <c r="S234" s="17">
        <f t="shared" si="58"/>
        <v>0.34058360450489289</v>
      </c>
      <c r="T234" s="17">
        <f t="shared" si="59"/>
        <v>0.22790304634248826</v>
      </c>
      <c r="U234" s="17">
        <f t="shared" si="60"/>
        <v>0</v>
      </c>
      <c r="V234" s="58">
        <f t="shared" si="61"/>
        <v>0</v>
      </c>
      <c r="W234" s="17">
        <f t="shared" si="50"/>
        <v>0.10075542094485035</v>
      </c>
      <c r="X234" s="17">
        <f t="shared" si="51"/>
        <v>0</v>
      </c>
      <c r="Y234" s="17">
        <f t="shared" si="62"/>
        <v>0.10075542094485035</v>
      </c>
      <c r="Z234" s="17">
        <f t="shared" si="63"/>
        <v>0.10075542094485035</v>
      </c>
    </row>
    <row r="235" spans="1:26" x14ac:dyDescent="0.25">
      <c r="J235" s="79">
        <v>2240</v>
      </c>
      <c r="K235" s="79">
        <f t="shared" si="52"/>
        <v>0.25570776255707761</v>
      </c>
      <c r="L235" s="79">
        <f t="shared" si="53"/>
        <v>0.22731060574832285</v>
      </c>
      <c r="M235" s="81">
        <f t="shared" si="54"/>
        <v>26.362892424346757</v>
      </c>
      <c r="N235" s="82">
        <f t="shared" si="55"/>
        <v>0.29316057096623693</v>
      </c>
      <c r="O235" s="83">
        <f t="shared" si="56"/>
        <v>0.22731060574832285</v>
      </c>
      <c r="P235" s="79">
        <f t="shared" si="48"/>
        <v>0.11271923199675071</v>
      </c>
      <c r="Q235" s="17">
        <f t="shared" si="49"/>
        <v>0</v>
      </c>
      <c r="R235" s="58">
        <f t="shared" si="57"/>
        <v>0.11271923199675071</v>
      </c>
      <c r="S235" s="17">
        <f t="shared" si="58"/>
        <v>0.34058360450489289</v>
      </c>
      <c r="T235" s="17">
        <f t="shared" si="59"/>
        <v>0.22731060574832285</v>
      </c>
      <c r="U235" s="17">
        <f t="shared" si="60"/>
        <v>0</v>
      </c>
      <c r="V235" s="58">
        <f t="shared" si="61"/>
        <v>0</v>
      </c>
      <c r="W235" s="17">
        <f t="shared" si="50"/>
        <v>0.10006541823185988</v>
      </c>
      <c r="X235" s="17">
        <f t="shared" si="51"/>
        <v>0</v>
      </c>
      <c r="Y235" s="17">
        <f t="shared" si="62"/>
        <v>0.10006541823185988</v>
      </c>
      <c r="Z235" s="17">
        <f t="shared" si="63"/>
        <v>0.10006541823185988</v>
      </c>
    </row>
    <row r="236" spans="1:26" ht="18" x14ac:dyDescent="0.35">
      <c r="A236" s="10" t="s">
        <v>185</v>
      </c>
      <c r="J236" s="79">
        <v>2250</v>
      </c>
      <c r="K236" s="79">
        <f t="shared" si="52"/>
        <v>0.25684931506849318</v>
      </c>
      <c r="L236" s="79">
        <f t="shared" si="53"/>
        <v>0.22672035254205491</v>
      </c>
      <c r="M236" s="81">
        <f t="shared" si="54"/>
        <v>26.29443639375927</v>
      </c>
      <c r="N236" s="82">
        <f t="shared" si="55"/>
        <v>0.29316057096623693</v>
      </c>
      <c r="O236" s="83">
        <f t="shared" si="56"/>
        <v>0.22672035254205491</v>
      </c>
      <c r="P236" s="79">
        <f t="shared" si="48"/>
        <v>0.112041443066205</v>
      </c>
      <c r="Q236" s="17">
        <f t="shared" si="49"/>
        <v>0</v>
      </c>
      <c r="R236" s="58">
        <f t="shared" si="57"/>
        <v>0.112041443066205</v>
      </c>
      <c r="S236" s="17">
        <f t="shared" si="58"/>
        <v>0.34058360450489289</v>
      </c>
      <c r="T236" s="17">
        <f t="shared" si="59"/>
        <v>0.22672035254205491</v>
      </c>
      <c r="U236" s="17">
        <f t="shared" si="60"/>
        <v>0</v>
      </c>
      <c r="V236" s="58">
        <f t="shared" si="61"/>
        <v>0</v>
      </c>
      <c r="W236" s="17">
        <f t="shared" si="50"/>
        <v>9.9377963122119994E-2</v>
      </c>
      <c r="X236" s="17">
        <f t="shared" si="51"/>
        <v>0</v>
      </c>
      <c r="Y236" s="17">
        <f t="shared" si="62"/>
        <v>9.9377963122119994E-2</v>
      </c>
      <c r="Z236" s="17">
        <f t="shared" si="63"/>
        <v>9.9377963122119994E-2</v>
      </c>
    </row>
    <row r="237" spans="1:26" x14ac:dyDescent="0.25">
      <c r="A237" s="681" t="s">
        <v>184</v>
      </c>
      <c r="B237" s="681"/>
      <c r="C237" s="681"/>
      <c r="D237" s="681"/>
      <c r="E237" s="681"/>
      <c r="F237" s="681"/>
      <c r="J237" s="79">
        <v>2260</v>
      </c>
      <c r="K237" s="79">
        <f t="shared" si="52"/>
        <v>0.25799086757990869</v>
      </c>
      <c r="L237" s="79">
        <f t="shared" si="53"/>
        <v>0.22613226897939254</v>
      </c>
      <c r="M237" s="81">
        <f t="shared" si="54"/>
        <v>26.226231992790137</v>
      </c>
      <c r="N237" s="82">
        <f t="shared" si="55"/>
        <v>0.29316057096623693</v>
      </c>
      <c r="O237" s="83">
        <f t="shared" si="56"/>
        <v>0.22613226897939254</v>
      </c>
      <c r="P237" s="79">
        <f t="shared" si="48"/>
        <v>0.1113661455417263</v>
      </c>
      <c r="Q237" s="17">
        <f t="shared" si="49"/>
        <v>0</v>
      </c>
      <c r="R237" s="58">
        <f t="shared" si="57"/>
        <v>0.1113661455417263</v>
      </c>
      <c r="S237" s="17">
        <f t="shared" si="58"/>
        <v>0.34058360450489289</v>
      </c>
      <c r="T237" s="17">
        <f t="shared" si="59"/>
        <v>0.22613226897939254</v>
      </c>
      <c r="U237" s="17">
        <f t="shared" si="60"/>
        <v>0</v>
      </c>
      <c r="V237" s="58">
        <f t="shared" si="61"/>
        <v>0</v>
      </c>
      <c r="W237" s="17">
        <f t="shared" si="50"/>
        <v>9.8693034949238978E-2</v>
      </c>
      <c r="X237" s="17">
        <f t="shared" si="51"/>
        <v>0</v>
      </c>
      <c r="Y237" s="17">
        <f t="shared" si="62"/>
        <v>9.8693034949238978E-2</v>
      </c>
      <c r="Z237" s="17">
        <f t="shared" si="63"/>
        <v>9.8693034949238978E-2</v>
      </c>
    </row>
    <row r="238" spans="1:26" ht="21" customHeight="1" x14ac:dyDescent="0.25">
      <c r="A238" s="681"/>
      <c r="B238" s="681"/>
      <c r="C238" s="681"/>
      <c r="D238" s="681"/>
      <c r="E238" s="681"/>
      <c r="F238" s="681"/>
      <c r="J238" s="79">
        <v>2270</v>
      </c>
      <c r="K238" s="79">
        <f t="shared" si="52"/>
        <v>0.2591324200913242</v>
      </c>
      <c r="L238" s="79">
        <f t="shared" si="53"/>
        <v>0.22554633753772357</v>
      </c>
      <c r="M238" s="81">
        <f t="shared" si="54"/>
        <v>26.158277189212413</v>
      </c>
      <c r="N238" s="82">
        <f t="shared" si="55"/>
        <v>0.29316057096623693</v>
      </c>
      <c r="O238" s="83">
        <f t="shared" si="56"/>
        <v>0.22554633753772357</v>
      </c>
      <c r="P238" s="79">
        <f t="shared" si="48"/>
        <v>0.11069331930206405</v>
      </c>
      <c r="Q238" s="17">
        <f t="shared" si="49"/>
        <v>0</v>
      </c>
      <c r="R238" s="58">
        <f t="shared" si="57"/>
        <v>0.11069331930206405</v>
      </c>
      <c r="S238" s="17">
        <f t="shared" si="58"/>
        <v>0.34058360450489289</v>
      </c>
      <c r="T238" s="17">
        <f t="shared" si="59"/>
        <v>0.22554633753772357</v>
      </c>
      <c r="U238" s="17">
        <f t="shared" si="60"/>
        <v>0</v>
      </c>
      <c r="V238" s="58">
        <f t="shared" si="61"/>
        <v>0</v>
      </c>
      <c r="W238" s="17">
        <f t="shared" si="50"/>
        <v>9.8010613305010597E-2</v>
      </c>
      <c r="X238" s="17">
        <f t="shared" si="51"/>
        <v>0</v>
      </c>
      <c r="Y238" s="17">
        <f t="shared" si="62"/>
        <v>9.8010613305010597E-2</v>
      </c>
      <c r="Z238" s="17">
        <f t="shared" si="63"/>
        <v>9.8010613305010597E-2</v>
      </c>
    </row>
    <row r="239" spans="1:26" x14ac:dyDescent="0.25">
      <c r="J239" s="79">
        <v>2280</v>
      </c>
      <c r="K239" s="79">
        <f t="shared" si="52"/>
        <v>0.26027397260273971</v>
      </c>
      <c r="L239" s="79">
        <f t="shared" si="53"/>
        <v>0.22496254091238277</v>
      </c>
      <c r="M239" s="81">
        <f t="shared" si="54"/>
        <v>26.090569976076054</v>
      </c>
      <c r="N239" s="82">
        <f t="shared" si="55"/>
        <v>0.29316057096623693</v>
      </c>
      <c r="O239" s="83">
        <f t="shared" si="56"/>
        <v>0.22496254091238277</v>
      </c>
      <c r="P239" s="79">
        <f t="shared" si="48"/>
        <v>0.11002294447623662</v>
      </c>
      <c r="Q239" s="17">
        <f t="shared" si="49"/>
        <v>0</v>
      </c>
      <c r="R239" s="58">
        <f t="shared" si="57"/>
        <v>0.11002294447623662</v>
      </c>
      <c r="S239" s="17">
        <f t="shared" si="58"/>
        <v>0.34058360450489289</v>
      </c>
      <c r="T239" s="17">
        <f t="shared" si="59"/>
        <v>0.22496254091238277</v>
      </c>
      <c r="U239" s="17">
        <f t="shared" si="60"/>
        <v>0</v>
      </c>
      <c r="V239" s="58">
        <f t="shared" si="61"/>
        <v>0</v>
      </c>
      <c r="W239" s="17">
        <f t="shared" si="50"/>
        <v>9.7330678035066009E-2</v>
      </c>
      <c r="X239" s="17">
        <f t="shared" si="51"/>
        <v>0</v>
      </c>
      <c r="Y239" s="17">
        <f t="shared" si="62"/>
        <v>9.7330678035066009E-2</v>
      </c>
      <c r="Z239" s="17">
        <f t="shared" si="63"/>
        <v>9.7330678035066009E-2</v>
      </c>
    </row>
    <row r="240" spans="1:26" x14ac:dyDescent="0.25">
      <c r="J240" s="79">
        <v>2290</v>
      </c>
      <c r="K240" s="79">
        <f t="shared" si="52"/>
        <v>0.26141552511415528</v>
      </c>
      <c r="L240" s="79">
        <f t="shared" si="53"/>
        <v>0.22438086201299912</v>
      </c>
      <c r="M240" s="81">
        <f t="shared" si="54"/>
        <v>26.023108371284316</v>
      </c>
      <c r="N240" s="82">
        <f t="shared" si="55"/>
        <v>0.29316057096623693</v>
      </c>
      <c r="O240" s="83">
        <f t="shared" si="56"/>
        <v>0.22438086201299912</v>
      </c>
      <c r="P240" s="79">
        <f t="shared" si="48"/>
        <v>0.10935500143933718</v>
      </c>
      <c r="Q240" s="17">
        <f t="shared" si="49"/>
        <v>0</v>
      </c>
      <c r="R240" s="58">
        <f t="shared" si="57"/>
        <v>0.10935500143933718</v>
      </c>
      <c r="S240" s="17">
        <f t="shared" si="58"/>
        <v>0.34058360450489289</v>
      </c>
      <c r="T240" s="17">
        <f t="shared" si="59"/>
        <v>0.22438086201299912</v>
      </c>
      <c r="U240" s="17">
        <f t="shared" si="60"/>
        <v>0</v>
      </c>
      <c r="V240" s="58">
        <f t="shared" si="61"/>
        <v>0</v>
      </c>
      <c r="W240" s="17">
        <f t="shared" si="50"/>
        <v>9.6653209234621063E-2</v>
      </c>
      <c r="X240" s="17">
        <f t="shared" si="51"/>
        <v>0</v>
      </c>
      <c r="Y240" s="17">
        <f t="shared" si="62"/>
        <v>9.6653209234621063E-2</v>
      </c>
      <c r="Z240" s="17">
        <f t="shared" si="63"/>
        <v>9.6653209234621063E-2</v>
      </c>
    </row>
    <row r="241" spans="1:26" x14ac:dyDescent="0.25">
      <c r="J241" s="79">
        <v>2300</v>
      </c>
      <c r="K241" s="79">
        <f t="shared" si="52"/>
        <v>0.26255707762557079</v>
      </c>
      <c r="L241" s="79">
        <f t="shared" si="53"/>
        <v>0.22380128395991938</v>
      </c>
      <c r="M241" s="81">
        <f t="shared" si="54"/>
        <v>25.955890417178953</v>
      </c>
      <c r="N241" s="82">
        <f t="shared" si="55"/>
        <v>0.29316057096623693</v>
      </c>
      <c r="O241" s="83">
        <f t="shared" si="56"/>
        <v>0.22380128395991938</v>
      </c>
      <c r="P241" s="79">
        <f t="shared" si="48"/>
        <v>0.10868947080842661</v>
      </c>
      <c r="Q241" s="17">
        <f t="shared" si="49"/>
        <v>0</v>
      </c>
      <c r="R241" s="58">
        <f t="shared" si="57"/>
        <v>0.10868947080842661</v>
      </c>
      <c r="S241" s="17">
        <f t="shared" si="58"/>
        <v>0.34058360450489289</v>
      </c>
      <c r="T241" s="17">
        <f t="shared" si="59"/>
        <v>0.22380128395991938</v>
      </c>
      <c r="U241" s="17">
        <f t="shared" si="60"/>
        <v>0</v>
      </c>
      <c r="V241" s="58">
        <f t="shared" si="61"/>
        <v>0</v>
      </c>
      <c r="W241" s="17">
        <f t="shared" si="50"/>
        <v>9.5978187244309843E-2</v>
      </c>
      <c r="X241" s="17">
        <f t="shared" si="51"/>
        <v>0</v>
      </c>
      <c r="Y241" s="17">
        <f t="shared" si="62"/>
        <v>9.5978187244309843E-2</v>
      </c>
      <c r="Z241" s="17">
        <f t="shared" si="63"/>
        <v>9.5978187244309843E-2</v>
      </c>
    </row>
    <row r="242" spans="1:26" ht="18" x14ac:dyDescent="0.35">
      <c r="A242" s="10" t="s">
        <v>186</v>
      </c>
      <c r="J242" s="79">
        <v>2310</v>
      </c>
      <c r="K242" s="79">
        <f t="shared" si="52"/>
        <v>0.2636986301369863</v>
      </c>
      <c r="L242" s="79">
        <f t="shared" si="53"/>
        <v>0.22322379008070714</v>
      </c>
      <c r="M242" s="81">
        <f t="shared" si="54"/>
        <v>25.888914180134176</v>
      </c>
      <c r="N242" s="82">
        <f t="shared" si="55"/>
        <v>0.29316057096623693</v>
      </c>
      <c r="O242" s="83">
        <f t="shared" si="56"/>
        <v>0.22322379008070714</v>
      </c>
      <c r="P242" s="79">
        <f t="shared" si="48"/>
        <v>0.10802633343851242</v>
      </c>
      <c r="Q242" s="17">
        <f t="shared" si="49"/>
        <v>0</v>
      </c>
      <c r="R242" s="58">
        <f t="shared" si="57"/>
        <v>0.10802633343851242</v>
      </c>
      <c r="S242" s="17">
        <f t="shared" si="58"/>
        <v>0.34058360450489289</v>
      </c>
      <c r="T242" s="17">
        <f t="shared" si="59"/>
        <v>0.22322379008070714</v>
      </c>
      <c r="U242" s="17">
        <f t="shared" si="60"/>
        <v>0</v>
      </c>
      <c r="V242" s="58">
        <f t="shared" si="61"/>
        <v>0</v>
      </c>
      <c r="W242" s="17">
        <f t="shared" si="50"/>
        <v>9.5305592646106718E-2</v>
      </c>
      <c r="X242" s="17">
        <f t="shared" si="51"/>
        <v>0</v>
      </c>
      <c r="Y242" s="17">
        <f t="shared" si="62"/>
        <v>9.5305592646106718E-2</v>
      </c>
      <c r="Z242" s="17">
        <f t="shared" si="63"/>
        <v>9.5305592646106718E-2</v>
      </c>
    </row>
    <row r="243" spans="1:26" x14ac:dyDescent="0.25">
      <c r="J243" s="79">
        <v>2320</v>
      </c>
      <c r="K243" s="79">
        <f t="shared" si="52"/>
        <v>0.26484018264840181</v>
      </c>
      <c r="L243" s="79">
        <f t="shared" si="53"/>
        <v>0.22264836390671383</v>
      </c>
      <c r="M243" s="81">
        <f t="shared" si="54"/>
        <v>25.822177750158996</v>
      </c>
      <c r="N243" s="82">
        <f t="shared" si="55"/>
        <v>0.29316057096623693</v>
      </c>
      <c r="O243" s="83">
        <f t="shared" si="56"/>
        <v>0.22264836390671383</v>
      </c>
      <c r="P243" s="79">
        <f t="shared" si="48"/>
        <v>0.10736557041861305</v>
      </c>
      <c r="Q243" s="17">
        <f t="shared" si="49"/>
        <v>0</v>
      </c>
      <c r="R243" s="58">
        <f t="shared" si="57"/>
        <v>0.10736557041861305</v>
      </c>
      <c r="S243" s="17">
        <f t="shared" si="58"/>
        <v>0.34058360450489289</v>
      </c>
      <c r="T243" s="17">
        <f t="shared" si="59"/>
        <v>0.22264836390671383</v>
      </c>
      <c r="U243" s="17">
        <f t="shared" si="60"/>
        <v>0</v>
      </c>
      <c r="V243" s="58">
        <f t="shared" si="61"/>
        <v>0</v>
      </c>
      <c r="W243" s="17">
        <f t="shared" si="50"/>
        <v>9.4635406259333976E-2</v>
      </c>
      <c r="X243" s="17">
        <f t="shared" si="51"/>
        <v>0</v>
      </c>
      <c r="Y243" s="17">
        <f t="shared" si="62"/>
        <v>9.4635406259333976E-2</v>
      </c>
      <c r="Z243" s="17">
        <f t="shared" si="63"/>
        <v>9.4635406259333976E-2</v>
      </c>
    </row>
    <row r="244" spans="1:26" ht="18" x14ac:dyDescent="0.35">
      <c r="A244" t="s">
        <v>195</v>
      </c>
      <c r="J244" s="79">
        <v>2330</v>
      </c>
      <c r="K244" s="79">
        <f t="shared" si="52"/>
        <v>0.26598173515981738</v>
      </c>
      <c r="L244" s="79">
        <f t="shared" si="53"/>
        <v>0.22207498916972213</v>
      </c>
      <c r="M244" s="81">
        <f t="shared" si="54"/>
        <v>25.755679240507902</v>
      </c>
      <c r="N244" s="82">
        <f t="shared" si="55"/>
        <v>0.29316057096623693</v>
      </c>
      <c r="O244" s="83">
        <f t="shared" si="56"/>
        <v>0.22207498916972213</v>
      </c>
      <c r="P244" s="79">
        <f t="shared" si="48"/>
        <v>0.10670716306790207</v>
      </c>
      <c r="Q244" s="17">
        <f t="shared" si="49"/>
        <v>0</v>
      </c>
      <c r="R244" s="58">
        <f t="shared" si="57"/>
        <v>0.10670716306790207</v>
      </c>
      <c r="S244" s="17">
        <f t="shared" si="58"/>
        <v>0.34058360450489289</v>
      </c>
      <c r="T244" s="17">
        <f t="shared" si="59"/>
        <v>0.22207498916972213</v>
      </c>
      <c r="U244" s="17">
        <f t="shared" si="60"/>
        <v>0</v>
      </c>
      <c r="V244" s="58">
        <f t="shared" si="61"/>
        <v>0</v>
      </c>
      <c r="W244" s="17">
        <f t="shared" si="50"/>
        <v>9.3967609136751729E-2</v>
      </c>
      <c r="X244" s="17">
        <f t="shared" si="51"/>
        <v>0</v>
      </c>
      <c r="Y244" s="17">
        <f t="shared" si="62"/>
        <v>9.3967609136751729E-2</v>
      </c>
      <c r="Z244" s="17">
        <f t="shared" si="63"/>
        <v>9.3967609136751729E-2</v>
      </c>
    </row>
    <row r="245" spans="1:26" x14ac:dyDescent="0.25">
      <c r="A245" s="17"/>
      <c r="B245" s="17"/>
      <c r="C245" s="17"/>
      <c r="D245" s="17"/>
      <c r="E245" s="17"/>
      <c r="F245" s="17"/>
      <c r="J245" s="79">
        <v>2340</v>
      </c>
      <c r="K245" s="79">
        <f t="shared" si="52"/>
        <v>0.26712328767123289</v>
      </c>
      <c r="L245" s="79">
        <f t="shared" si="53"/>
        <v>0.22150364979865844</v>
      </c>
      <c r="M245" s="81">
        <f t="shared" si="54"/>
        <v>25.689416787299617</v>
      </c>
      <c r="N245" s="82">
        <f t="shared" si="55"/>
        <v>0.29316057096623693</v>
      </c>
      <c r="O245" s="83">
        <f t="shared" si="56"/>
        <v>0.22150364979865844</v>
      </c>
      <c r="P245" s="79">
        <f t="shared" si="48"/>
        <v>0.10605109293193382</v>
      </c>
      <c r="Q245" s="17">
        <f t="shared" si="49"/>
        <v>0</v>
      </c>
      <c r="R245" s="58">
        <f t="shared" si="57"/>
        <v>0.10605109293193382</v>
      </c>
      <c r="S245" s="17">
        <f t="shared" si="58"/>
        <v>0.34058360450489289</v>
      </c>
      <c r="T245" s="17">
        <f t="shared" si="59"/>
        <v>0.22150364979865844</v>
      </c>
      <c r="U245" s="17">
        <f t="shared" si="60"/>
        <v>0</v>
      </c>
      <c r="V245" s="58">
        <f t="shared" si="61"/>
        <v>0</v>
      </c>
      <c r="W245" s="17">
        <f t="shared" si="50"/>
        <v>9.3302182560729197E-2</v>
      </c>
      <c r="X245" s="17">
        <f t="shared" si="51"/>
        <v>0</v>
      </c>
      <c r="Y245" s="17">
        <f t="shared" si="62"/>
        <v>9.3302182560729197E-2</v>
      </c>
      <c r="Z245" s="17">
        <f t="shared" si="63"/>
        <v>9.3302182560729197E-2</v>
      </c>
    </row>
    <row r="246" spans="1:26" x14ac:dyDescent="0.25">
      <c r="J246" s="79">
        <v>2350</v>
      </c>
      <c r="K246" s="79">
        <f t="shared" si="52"/>
        <v>0.2682648401826484</v>
      </c>
      <c r="L246" s="79">
        <f t="shared" si="53"/>
        <v>0.22093432991637296</v>
      </c>
      <c r="M246" s="81">
        <f t="shared" si="54"/>
        <v>25.62338854914362</v>
      </c>
      <c r="N246" s="82">
        <f t="shared" si="55"/>
        <v>0.29316057096623693</v>
      </c>
      <c r="O246" s="83">
        <f t="shared" si="56"/>
        <v>0.22093432991637296</v>
      </c>
      <c r="P246" s="79">
        <f t="shared" si="48"/>
        <v>0.10539734177894566</v>
      </c>
      <c r="Q246" s="17">
        <f t="shared" si="49"/>
        <v>0</v>
      </c>
      <c r="R246" s="58">
        <f t="shared" si="57"/>
        <v>0.10539734177894566</v>
      </c>
      <c r="S246" s="17">
        <f t="shared" si="58"/>
        <v>0.34058360450489289</v>
      </c>
      <c r="T246" s="17">
        <f t="shared" si="59"/>
        <v>0.22093432991637296</v>
      </c>
      <c r="U246" s="17">
        <f t="shared" si="60"/>
        <v>0</v>
      </c>
      <c r="V246" s="58">
        <f t="shared" si="61"/>
        <v>0</v>
      </c>
      <c r="W246" s="17">
        <f t="shared" si="50"/>
        <v>9.2639108039494045E-2</v>
      </c>
      <c r="X246" s="17">
        <f t="shared" si="51"/>
        <v>0</v>
      </c>
      <c r="Y246" s="17">
        <f t="shared" si="62"/>
        <v>9.2639108039494045E-2</v>
      </c>
      <c r="Z246" s="17">
        <f t="shared" si="63"/>
        <v>9.2639108039494045E-2</v>
      </c>
    </row>
    <row r="247" spans="1:26" ht="18" x14ac:dyDescent="0.25">
      <c r="A247" s="61" t="s">
        <v>187</v>
      </c>
      <c r="J247" s="79">
        <v>2360</v>
      </c>
      <c r="K247" s="79">
        <f t="shared" si="52"/>
        <v>0.26940639269406391</v>
      </c>
      <c r="L247" s="79">
        <f t="shared" si="53"/>
        <v>0.22036701383648538</v>
      </c>
      <c r="M247" s="81">
        <f t="shared" si="54"/>
        <v>25.557592706774358</v>
      </c>
      <c r="N247" s="82">
        <f t="shared" si="55"/>
        <v>0.29316057096623693</v>
      </c>
      <c r="O247" s="83">
        <f t="shared" si="56"/>
        <v>0.22036701383648538</v>
      </c>
      <c r="P247" s="79">
        <f t="shared" si="48"/>
        <v>0.10474589159623582</v>
      </c>
      <c r="Q247" s="17">
        <f t="shared" si="49"/>
        <v>0</v>
      </c>
      <c r="R247" s="58">
        <f t="shared" si="57"/>
        <v>0.10474589159623582</v>
      </c>
      <c r="S247" s="17">
        <f t="shared" si="58"/>
        <v>0.34058360450489289</v>
      </c>
      <c r="T247" s="17">
        <f t="shared" si="59"/>
        <v>0.22036701383648538</v>
      </c>
      <c r="U247" s="17">
        <f t="shared" si="60"/>
        <v>0</v>
      </c>
      <c r="V247" s="58">
        <f t="shared" si="61"/>
        <v>0</v>
      </c>
      <c r="W247" s="17">
        <f t="shared" si="50"/>
        <v>9.197836730345943E-2</v>
      </c>
      <c r="X247" s="17">
        <f t="shared" si="51"/>
        <v>0</v>
      </c>
      <c r="Y247" s="17">
        <f t="shared" si="62"/>
        <v>9.197836730345943E-2</v>
      </c>
      <c r="Z247" s="17">
        <f t="shared" si="63"/>
        <v>9.197836730345943E-2</v>
      </c>
    </row>
    <row r="248" spans="1:26" x14ac:dyDescent="0.25">
      <c r="J248" s="79">
        <v>2370</v>
      </c>
      <c r="K248" s="79">
        <f t="shared" si="52"/>
        <v>0.27054794520547948</v>
      </c>
      <c r="L248" s="79">
        <f t="shared" si="53"/>
        <v>0.21980168606029638</v>
      </c>
      <c r="M248" s="81">
        <f t="shared" si="54"/>
        <v>25.492027462693017</v>
      </c>
      <c r="N248" s="82">
        <f t="shared" si="55"/>
        <v>0.29316057096623693</v>
      </c>
      <c r="O248" s="83">
        <f t="shared" si="56"/>
        <v>0.21980168606029638</v>
      </c>
      <c r="P248" s="79">
        <f t="shared" si="48"/>
        <v>0.10409672458661701</v>
      </c>
      <c r="Q248" s="17">
        <f t="shared" si="49"/>
        <v>0</v>
      </c>
      <c r="R248" s="58">
        <f t="shared" si="57"/>
        <v>0.10409672458661701</v>
      </c>
      <c r="S248" s="17">
        <f t="shared" si="58"/>
        <v>0.34058360450489289</v>
      </c>
      <c r="T248" s="17">
        <f t="shared" si="59"/>
        <v>0.21980168606029638</v>
      </c>
      <c r="U248" s="17">
        <f t="shared" si="60"/>
        <v>0</v>
      </c>
      <c r="V248" s="58">
        <f t="shared" si="61"/>
        <v>0</v>
      </c>
      <c r="W248" s="17">
        <f t="shared" si="50"/>
        <v>9.1319942301626433E-2</v>
      </c>
      <c r="X248" s="17">
        <f t="shared" si="51"/>
        <v>0</v>
      </c>
      <c r="Y248" s="17">
        <f t="shared" si="62"/>
        <v>9.1319942301626433E-2</v>
      </c>
      <c r="Z248" s="17">
        <f t="shared" si="63"/>
        <v>9.1319942301626433E-2</v>
      </c>
    </row>
    <row r="249" spans="1:26" x14ac:dyDescent="0.25">
      <c r="J249" s="79">
        <v>2380</v>
      </c>
      <c r="K249" s="79">
        <f t="shared" si="52"/>
        <v>0.27168949771689499</v>
      </c>
      <c r="L249" s="79">
        <f t="shared" si="53"/>
        <v>0.21923833127376025</v>
      </c>
      <c r="M249" s="81">
        <f t="shared" si="54"/>
        <v>25.42669104081644</v>
      </c>
      <c r="N249" s="82">
        <f t="shared" si="55"/>
        <v>0.29316057096623693</v>
      </c>
      <c r="O249" s="83">
        <f t="shared" si="56"/>
        <v>0.21923833127376025</v>
      </c>
      <c r="P249" s="79">
        <f t="shared" si="48"/>
        <v>0.10344982316494011</v>
      </c>
      <c r="Q249" s="17">
        <f t="shared" si="49"/>
        <v>0</v>
      </c>
      <c r="R249" s="58">
        <f t="shared" si="57"/>
        <v>0.10344982316494011</v>
      </c>
      <c r="S249" s="17">
        <f t="shared" si="58"/>
        <v>0.34058360450489289</v>
      </c>
      <c r="T249" s="17">
        <f t="shared" si="59"/>
        <v>0.21923833127376025</v>
      </c>
      <c r="U249" s="17">
        <f t="shared" si="60"/>
        <v>0</v>
      </c>
      <c r="V249" s="58">
        <f t="shared" si="61"/>
        <v>0</v>
      </c>
      <c r="W249" s="17">
        <f t="shared" si="50"/>
        <v>9.0663815198057773E-2</v>
      </c>
      <c r="X249" s="17">
        <f t="shared" si="51"/>
        <v>0</v>
      </c>
      <c r="Y249" s="17">
        <f t="shared" si="62"/>
        <v>9.0663815198057773E-2</v>
      </c>
      <c r="Z249" s="17">
        <f t="shared" si="63"/>
        <v>9.0663815198057773E-2</v>
      </c>
    </row>
    <row r="250" spans="1:26" x14ac:dyDescent="0.25">
      <c r="J250" s="79">
        <v>2390</v>
      </c>
      <c r="K250" s="79">
        <f t="shared" si="52"/>
        <v>0.2728310502283105</v>
      </c>
      <c r="L250" s="79">
        <f t="shared" si="53"/>
        <v>0.21867693434451985</v>
      </c>
      <c r="M250" s="81">
        <f t="shared" si="54"/>
        <v>25.361581686133228</v>
      </c>
      <c r="N250" s="82">
        <f t="shared" si="55"/>
        <v>0.29316057096623693</v>
      </c>
      <c r="O250" s="83">
        <f t="shared" si="56"/>
        <v>0.21867693434451985</v>
      </c>
      <c r="P250" s="79">
        <f t="shared" si="48"/>
        <v>0.10280516995468925</v>
      </c>
      <c r="Q250" s="17">
        <f t="shared" si="49"/>
        <v>0</v>
      </c>
      <c r="R250" s="58">
        <f t="shared" si="57"/>
        <v>0.10280516995468925</v>
      </c>
      <c r="S250" s="17">
        <f t="shared" si="58"/>
        <v>0.34058360450489289</v>
      </c>
      <c r="T250" s="17">
        <f t="shared" si="59"/>
        <v>0.21867693434451985</v>
      </c>
      <c r="U250" s="17">
        <f t="shared" si="60"/>
        <v>0</v>
      </c>
      <c r="V250" s="58">
        <f t="shared" si="61"/>
        <v>0</v>
      </c>
      <c r="W250" s="17">
        <f t="shared" si="50"/>
        <v>9.0009968368425675E-2</v>
      </c>
      <c r="X250" s="17">
        <f t="shared" si="51"/>
        <v>0</v>
      </c>
      <c r="Y250" s="17">
        <f t="shared" si="62"/>
        <v>9.0009968368425675E-2</v>
      </c>
      <c r="Z250" s="17">
        <f t="shared" si="63"/>
        <v>9.0009968368425675E-2</v>
      </c>
    </row>
    <row r="251" spans="1:26" x14ac:dyDescent="0.25">
      <c r="A251" s="17"/>
      <c r="B251" s="17"/>
      <c r="C251" s="17"/>
      <c r="D251" s="17"/>
      <c r="E251" s="17"/>
      <c r="F251" s="17"/>
      <c r="J251" s="79">
        <v>2400</v>
      </c>
      <c r="K251" s="79">
        <f t="shared" si="52"/>
        <v>0.27397260273972601</v>
      </c>
      <c r="L251" s="79">
        <f t="shared" si="53"/>
        <v>0.21811748031900136</v>
      </c>
      <c r="M251" s="81">
        <f t="shared" si="54"/>
        <v>25.29669766436681</v>
      </c>
      <c r="N251" s="82">
        <f t="shared" si="55"/>
        <v>0.29316057096623693</v>
      </c>
      <c r="O251" s="83">
        <f t="shared" si="56"/>
        <v>0.21811748031900136</v>
      </c>
      <c r="P251" s="79">
        <f t="shared" si="48"/>
        <v>0.10216274778464596</v>
      </c>
      <c r="Q251" s="17">
        <f t="shared" si="49"/>
        <v>0</v>
      </c>
      <c r="R251" s="58">
        <f t="shared" si="57"/>
        <v>0.10216274778464596</v>
      </c>
      <c r="S251" s="17">
        <f t="shared" si="58"/>
        <v>0.34058360450489289</v>
      </c>
      <c r="T251" s="17">
        <f t="shared" si="59"/>
        <v>0.21811748031900136</v>
      </c>
      <c r="U251" s="17">
        <f t="shared" si="60"/>
        <v>0</v>
      </c>
      <c r="V251" s="58">
        <f t="shared" si="61"/>
        <v>0</v>
      </c>
      <c r="W251" s="17">
        <f t="shared" si="50"/>
        <v>8.9358384396626578E-2</v>
      </c>
      <c r="X251" s="17">
        <f t="shared" si="51"/>
        <v>0</v>
      </c>
      <c r="Y251" s="17">
        <f t="shared" si="62"/>
        <v>8.9358384396626578E-2</v>
      </c>
      <c r="Z251" s="17">
        <f t="shared" si="63"/>
        <v>8.9358384396626578E-2</v>
      </c>
    </row>
    <row r="252" spans="1:26" x14ac:dyDescent="0.25">
      <c r="A252" s="17"/>
      <c r="B252" s="17"/>
      <c r="C252" s="17"/>
      <c r="D252" s="17"/>
      <c r="E252" s="17"/>
      <c r="F252" s="17"/>
      <c r="J252" s="79">
        <v>2410</v>
      </c>
      <c r="K252" s="79">
        <f t="shared" si="52"/>
        <v>0.27511415525114158</v>
      </c>
      <c r="L252" s="79">
        <f t="shared" si="53"/>
        <v>0.21755995441956655</v>
      </c>
      <c r="M252" s="81">
        <f t="shared" si="54"/>
        <v>25.232037261645168</v>
      </c>
      <c r="N252" s="82">
        <f t="shared" si="55"/>
        <v>0.29316057096623693</v>
      </c>
      <c r="O252" s="83">
        <f t="shared" si="56"/>
        <v>0.21755995441956655</v>
      </c>
      <c r="P252" s="79">
        <f t="shared" si="48"/>
        <v>0.10152253968561908</v>
      </c>
      <c r="Q252" s="17">
        <f t="shared" si="49"/>
        <v>0</v>
      </c>
      <c r="R252" s="58">
        <f t="shared" si="57"/>
        <v>0.10152253968561908</v>
      </c>
      <c r="S252" s="17">
        <f t="shared" si="58"/>
        <v>0.34058360450489289</v>
      </c>
      <c r="T252" s="17">
        <f t="shared" si="59"/>
        <v>0.21755995441956655</v>
      </c>
      <c r="U252" s="17">
        <f t="shared" si="60"/>
        <v>0</v>
      </c>
      <c r="V252" s="58">
        <f t="shared" si="61"/>
        <v>0</v>
      </c>
      <c r="W252" s="17">
        <f t="shared" si="50"/>
        <v>8.8709046071466124E-2</v>
      </c>
      <c r="X252" s="17">
        <f t="shared" si="51"/>
        <v>0</v>
      </c>
      <c r="Y252" s="17">
        <f t="shared" si="62"/>
        <v>8.8709046071466124E-2</v>
      </c>
      <c r="Z252" s="17">
        <f t="shared" si="63"/>
        <v>8.8709046071466124E-2</v>
      </c>
    </row>
    <row r="253" spans="1:26" x14ac:dyDescent="0.25">
      <c r="A253" s="17"/>
      <c r="B253" s="17"/>
      <c r="C253" s="17"/>
      <c r="D253" s="17"/>
      <c r="E253" s="17"/>
      <c r="F253" s="17"/>
      <c r="J253" s="79">
        <v>2420</v>
      </c>
      <c r="K253" s="79">
        <f t="shared" si="52"/>
        <v>0.27625570776255709</v>
      </c>
      <c r="L253" s="79">
        <f t="shared" si="53"/>
        <v>0.2170043420417237</v>
      </c>
      <c r="M253" s="81">
        <f t="shared" si="54"/>
        <v>25.167598784177361</v>
      </c>
      <c r="N253" s="82">
        <f t="shared" si="55"/>
        <v>0.29316057096623693</v>
      </c>
      <c r="O253" s="83">
        <f t="shared" si="56"/>
        <v>0.2170043420417237</v>
      </c>
      <c r="P253" s="79">
        <f t="shared" si="48"/>
        <v>0.1008845288872412</v>
      </c>
      <c r="Q253" s="17">
        <f t="shared" si="49"/>
        <v>0</v>
      </c>
      <c r="R253" s="58">
        <f t="shared" si="57"/>
        <v>0.1008845288872412</v>
      </c>
      <c r="S253" s="17">
        <f t="shared" si="58"/>
        <v>0.34058360450489289</v>
      </c>
      <c r="T253" s="17">
        <f t="shared" si="59"/>
        <v>0.2170043420417237</v>
      </c>
      <c r="U253" s="17">
        <f t="shared" si="60"/>
        <v>0</v>
      </c>
      <c r="V253" s="58">
        <f t="shared" si="61"/>
        <v>0</v>
      </c>
      <c r="W253" s="17">
        <f t="shared" si="50"/>
        <v>8.8061936383408979E-2</v>
      </c>
      <c r="X253" s="17">
        <f t="shared" si="51"/>
        <v>0</v>
      </c>
      <c r="Y253" s="17">
        <f t="shared" si="62"/>
        <v>8.8061936383408979E-2</v>
      </c>
      <c r="Z253" s="17">
        <f t="shared" si="63"/>
        <v>8.8061936383408979E-2</v>
      </c>
    </row>
    <row r="254" spans="1:26" x14ac:dyDescent="0.25">
      <c r="J254" s="79">
        <v>2430</v>
      </c>
      <c r="K254" s="79">
        <f t="shared" si="52"/>
        <v>0.2773972602739726</v>
      </c>
      <c r="L254" s="79">
        <f t="shared" si="53"/>
        <v>0.21645062875139154</v>
      </c>
      <c r="M254" s="81">
        <f t="shared" si="54"/>
        <v>25.103380557936216</v>
      </c>
      <c r="N254" s="82">
        <f t="shared" si="55"/>
        <v>0.29316057096623693</v>
      </c>
      <c r="O254" s="83">
        <f t="shared" si="56"/>
        <v>0.21645062875139154</v>
      </c>
      <c r="P254" s="79">
        <f t="shared" si="48"/>
        <v>0.10024869881482856</v>
      </c>
      <c r="Q254" s="17">
        <f t="shared" si="49"/>
        <v>0</v>
      </c>
      <c r="R254" s="58">
        <f t="shared" si="57"/>
        <v>0.10024869881482856</v>
      </c>
      <c r="S254" s="17">
        <f t="shared" si="58"/>
        <v>0.34058360450489289</v>
      </c>
      <c r="T254" s="17">
        <f t="shared" si="59"/>
        <v>0.21645062875139154</v>
      </c>
      <c r="U254" s="17">
        <f t="shared" si="60"/>
        <v>0</v>
      </c>
      <c r="V254" s="58">
        <f t="shared" si="61"/>
        <v>0</v>
      </c>
      <c r="W254" s="17">
        <f t="shared" si="50"/>
        <v>8.7417038521394042E-2</v>
      </c>
      <c r="X254" s="17">
        <f t="shared" si="51"/>
        <v>0</v>
      </c>
      <c r="Y254" s="17">
        <f t="shared" si="62"/>
        <v>8.7417038521394042E-2</v>
      </c>
      <c r="Z254" s="17">
        <f t="shared" si="63"/>
        <v>8.7417038521394042E-2</v>
      </c>
    </row>
    <row r="255" spans="1:26" ht="18" x14ac:dyDescent="0.25">
      <c r="A255" s="61" t="s">
        <v>188</v>
      </c>
      <c r="J255" s="79">
        <v>2440</v>
      </c>
      <c r="K255" s="79">
        <f t="shared" si="52"/>
        <v>0.27853881278538811</v>
      </c>
      <c r="L255" s="79">
        <f t="shared" si="53"/>
        <v>0.21589880028222019</v>
      </c>
      <c r="M255" s="81">
        <f t="shared" si="54"/>
        <v>25.039380928347601</v>
      </c>
      <c r="N255" s="82">
        <f t="shared" si="55"/>
        <v>0.29316057096623693</v>
      </c>
      <c r="O255" s="83">
        <f t="shared" si="56"/>
        <v>0.21589880028222019</v>
      </c>
      <c r="P255" s="79">
        <f t="shared" si="48"/>
        <v>9.9615033086303151E-2</v>
      </c>
      <c r="Q255" s="17">
        <f t="shared" si="49"/>
        <v>0</v>
      </c>
      <c r="R255" s="58">
        <f t="shared" si="57"/>
        <v>9.9615033086303151E-2</v>
      </c>
      <c r="S255" s="17">
        <f t="shared" si="58"/>
        <v>0.34058360450489289</v>
      </c>
      <c r="T255" s="17">
        <f t="shared" si="59"/>
        <v>0.21589880028222019</v>
      </c>
      <c r="U255" s="17">
        <f t="shared" si="60"/>
        <v>0</v>
      </c>
      <c r="V255" s="58">
        <f t="shared" si="61"/>
        <v>0</v>
      </c>
      <c r="W255" s="17">
        <f t="shared" si="50"/>
        <v>8.6774335869712949E-2</v>
      </c>
      <c r="X255" s="17">
        <f t="shared" si="51"/>
        <v>0</v>
      </c>
      <c r="Y255" s="17">
        <f t="shared" si="62"/>
        <v>8.6774335869712949E-2</v>
      </c>
      <c r="Z255" s="17">
        <f t="shared" si="63"/>
        <v>8.6774335869712949E-2</v>
      </c>
    </row>
    <row r="256" spans="1:26" x14ac:dyDescent="0.25">
      <c r="J256" s="79">
        <v>2450</v>
      </c>
      <c r="K256" s="79">
        <f t="shared" si="52"/>
        <v>0.27968036529680368</v>
      </c>
      <c r="L256" s="79">
        <f t="shared" si="53"/>
        <v>0.21534884253296305</v>
      </c>
      <c r="M256" s="81">
        <f t="shared" si="54"/>
        <v>24.975598259985642</v>
      </c>
      <c r="N256" s="82">
        <f t="shared" si="55"/>
        <v>0.29316057096623693</v>
      </c>
      <c r="O256" s="83">
        <f t="shared" si="56"/>
        <v>0.21534884253296305</v>
      </c>
      <c r="P256" s="79">
        <f t="shared" si="48"/>
        <v>9.8983515509175279E-2</v>
      </c>
      <c r="Q256" s="17">
        <f t="shared" si="49"/>
        <v>0</v>
      </c>
      <c r="R256" s="58">
        <f t="shared" si="57"/>
        <v>9.8983515509175279E-2</v>
      </c>
      <c r="S256" s="17">
        <f t="shared" si="58"/>
        <v>0.34058360450489289</v>
      </c>
      <c r="T256" s="17">
        <f t="shared" si="59"/>
        <v>0.21534884253296305</v>
      </c>
      <c r="U256" s="17">
        <f t="shared" si="60"/>
        <v>0</v>
      </c>
      <c r="V256" s="58">
        <f t="shared" si="61"/>
        <v>0</v>
      </c>
      <c r="W256" s="17">
        <f t="shared" si="50"/>
        <v>8.6133812004949406E-2</v>
      </c>
      <c r="X256" s="17">
        <f t="shared" si="51"/>
        <v>0</v>
      </c>
      <c r="Y256" s="17">
        <f t="shared" si="62"/>
        <v>8.6133812004949406E-2</v>
      </c>
      <c r="Z256" s="17">
        <f t="shared" si="63"/>
        <v>8.6133812004949406E-2</v>
      </c>
    </row>
    <row r="257" spans="1:26" x14ac:dyDescent="0.25">
      <c r="J257" s="79">
        <v>2460</v>
      </c>
      <c r="K257" s="79">
        <f t="shared" si="52"/>
        <v>0.28082191780821919</v>
      </c>
      <c r="L257" s="79">
        <f t="shared" si="53"/>
        <v>0.21480074156490125</v>
      </c>
      <c r="M257" s="81">
        <f t="shared" si="54"/>
        <v>24.912030936273997</v>
      </c>
      <c r="N257" s="82">
        <f t="shared" si="55"/>
        <v>0.29316057096623693</v>
      </c>
      <c r="O257" s="83">
        <f t="shared" si="56"/>
        <v>0.21480074156490125</v>
      </c>
      <c r="P257" s="79">
        <f t="shared" si="48"/>
        <v>9.8354130077586532E-2</v>
      </c>
      <c r="Q257" s="17">
        <f t="shared" si="49"/>
        <v>0</v>
      </c>
      <c r="R257" s="58">
        <f t="shared" si="57"/>
        <v>9.8354130077586532E-2</v>
      </c>
      <c r="S257" s="17">
        <f t="shared" si="58"/>
        <v>0.34058360450489289</v>
      </c>
      <c r="T257" s="17">
        <f t="shared" si="59"/>
        <v>0.21480074156490125</v>
      </c>
      <c r="U257" s="17">
        <f t="shared" si="60"/>
        <v>0</v>
      </c>
      <c r="V257" s="58">
        <f t="shared" si="61"/>
        <v>0</v>
      </c>
      <c r="W257" s="17">
        <f t="shared" si="50"/>
        <v>8.5495450692979924E-2</v>
      </c>
      <c r="X257" s="17">
        <f t="shared" si="51"/>
        <v>0</v>
      </c>
      <c r="Y257" s="17">
        <f t="shared" si="62"/>
        <v>8.5495450692979924E-2</v>
      </c>
      <c r="Z257" s="17">
        <f t="shared" si="63"/>
        <v>8.5495450692979924E-2</v>
      </c>
    </row>
    <row r="258" spans="1:26" x14ac:dyDescent="0.25">
      <c r="J258" s="79">
        <v>2470</v>
      </c>
      <c r="K258" s="79">
        <f t="shared" si="52"/>
        <v>0.2819634703196347</v>
      </c>
      <c r="L258" s="79">
        <f t="shared" si="53"/>
        <v>0.21425448359931865</v>
      </c>
      <c r="M258" s="81">
        <f t="shared" si="54"/>
        <v>24.848677359193033</v>
      </c>
      <c r="N258" s="82">
        <f t="shared" si="55"/>
        <v>0.29316057096623693</v>
      </c>
      <c r="O258" s="83">
        <f t="shared" si="56"/>
        <v>0.21425448359931865</v>
      </c>
      <c r="P258" s="79">
        <f t="shared" si="48"/>
        <v>9.7726860969409413E-2</v>
      </c>
      <c r="Q258" s="17">
        <f t="shared" si="49"/>
        <v>0</v>
      </c>
      <c r="R258" s="58">
        <f t="shared" si="57"/>
        <v>9.7726860969409413E-2</v>
      </c>
      <c r="S258" s="17">
        <f t="shared" si="58"/>
        <v>0.34058360450489289</v>
      </c>
      <c r="T258" s="17">
        <f t="shared" si="59"/>
        <v>0.21425448359931865</v>
      </c>
      <c r="U258" s="17">
        <f t="shared" si="60"/>
        <v>0</v>
      </c>
      <c r="V258" s="58">
        <f t="shared" si="61"/>
        <v>0</v>
      </c>
      <c r="W258" s="17">
        <f t="shared" si="50"/>
        <v>8.4859235886032502E-2</v>
      </c>
      <c r="X258" s="17">
        <f t="shared" si="51"/>
        <v>0</v>
      </c>
      <c r="Y258" s="17">
        <f t="shared" si="62"/>
        <v>8.4859235886032502E-2</v>
      </c>
      <c r="Z258" s="17">
        <f t="shared" si="63"/>
        <v>8.4859235886032502E-2</v>
      </c>
    </row>
    <row r="259" spans="1:26" x14ac:dyDescent="0.25">
      <c r="J259" s="79">
        <v>2480</v>
      </c>
      <c r="K259" s="79">
        <f t="shared" si="52"/>
        <v>0.28310502283105021</v>
      </c>
      <c r="L259" s="79">
        <f t="shared" si="53"/>
        <v>0.21371005501502516</v>
      </c>
      <c r="M259" s="81">
        <f t="shared" si="54"/>
        <v>24.785535948992578</v>
      </c>
      <c r="N259" s="82">
        <f t="shared" si="55"/>
        <v>0.29316057096623693</v>
      </c>
      <c r="O259" s="83">
        <f t="shared" si="56"/>
        <v>0.21371005501502516</v>
      </c>
      <c r="P259" s="79">
        <f t="shared" si="48"/>
        <v>9.7101692543404727E-2</v>
      </c>
      <c r="Q259" s="17">
        <f t="shared" si="49"/>
        <v>0</v>
      </c>
      <c r="R259" s="58">
        <f t="shared" si="57"/>
        <v>9.7101692543404727E-2</v>
      </c>
      <c r="S259" s="17">
        <f t="shared" si="58"/>
        <v>0.34058360450489289</v>
      </c>
      <c r="T259" s="17">
        <f t="shared" si="59"/>
        <v>0.21371005501502516</v>
      </c>
      <c r="U259" s="17">
        <f t="shared" si="60"/>
        <v>0</v>
      </c>
      <c r="V259" s="58">
        <f t="shared" si="61"/>
        <v>0</v>
      </c>
      <c r="W259" s="17">
        <f t="shared" si="50"/>
        <v>8.4225151719802605E-2</v>
      </c>
      <c r="X259" s="17">
        <f t="shared" si="51"/>
        <v>0</v>
      </c>
      <c r="Y259" s="17">
        <f t="shared" si="62"/>
        <v>8.4225151719802605E-2</v>
      </c>
      <c r="Z259" s="17">
        <f t="shared" si="63"/>
        <v>8.4225151719802605E-2</v>
      </c>
    </row>
    <row r="260" spans="1:26" x14ac:dyDescent="0.25">
      <c r="J260" s="79">
        <v>2490</v>
      </c>
      <c r="K260" s="79">
        <f t="shared" si="52"/>
        <v>0.28424657534246578</v>
      </c>
      <c r="L260" s="79">
        <f t="shared" si="53"/>
        <v>0.21316744234592999</v>
      </c>
      <c r="M260" s="81">
        <f t="shared" si="54"/>
        <v>24.722605143910471</v>
      </c>
      <c r="N260" s="82">
        <f t="shared" si="55"/>
        <v>0.29316057096623693</v>
      </c>
      <c r="O260" s="83">
        <f t="shared" si="56"/>
        <v>0.21316744234592999</v>
      </c>
      <c r="P260" s="79">
        <f t="shared" si="48"/>
        <v>9.6478609336433485E-2</v>
      </c>
      <c r="Q260" s="17">
        <f t="shared" si="49"/>
        <v>0</v>
      </c>
      <c r="R260" s="58">
        <f t="shared" si="57"/>
        <v>9.6478609336433485E-2</v>
      </c>
      <c r="S260" s="17">
        <f t="shared" si="58"/>
        <v>0.34058360450489289</v>
      </c>
      <c r="T260" s="17">
        <f t="shared" si="59"/>
        <v>0.21316744234592999</v>
      </c>
      <c r="U260" s="17">
        <f t="shared" si="60"/>
        <v>0</v>
      </c>
      <c r="V260" s="58">
        <f t="shared" si="61"/>
        <v>0</v>
      </c>
      <c r="W260" s="17">
        <f t="shared" si="50"/>
        <v>8.3593182510626085E-2</v>
      </c>
      <c r="X260" s="17">
        <f t="shared" si="51"/>
        <v>0</v>
      </c>
      <c r="Y260" s="17">
        <f t="shared" si="62"/>
        <v>8.3593182510626085E-2</v>
      </c>
      <c r="Z260" s="17">
        <f t="shared" si="63"/>
        <v>8.3593182510626085E-2</v>
      </c>
    </row>
    <row r="261" spans="1:26" x14ac:dyDescent="0.25">
      <c r="J261" s="79">
        <v>2500</v>
      </c>
      <c r="K261" s="79">
        <f t="shared" si="52"/>
        <v>0.28538812785388129</v>
      </c>
      <c r="L261" s="79">
        <f t="shared" si="53"/>
        <v>0.21262663227865997</v>
      </c>
      <c r="M261" s="81">
        <f t="shared" si="54"/>
        <v>24.659883399896341</v>
      </c>
      <c r="N261" s="82">
        <f t="shared" si="55"/>
        <v>0.29316057096623693</v>
      </c>
      <c r="O261" s="83">
        <f t="shared" si="56"/>
        <v>0.21262663227865997</v>
      </c>
      <c r="P261" s="79">
        <f t="shared" si="48"/>
        <v>9.5857596060722638E-2</v>
      </c>
      <c r="Q261" s="17">
        <f t="shared" si="49"/>
        <v>0</v>
      </c>
      <c r="R261" s="58">
        <f t="shared" si="57"/>
        <v>9.5857596060722638E-2</v>
      </c>
      <c r="S261" s="17">
        <f t="shared" si="58"/>
        <v>0.34058360450489289</v>
      </c>
      <c r="T261" s="17">
        <f t="shared" si="59"/>
        <v>0.21262663227865997</v>
      </c>
      <c r="U261" s="17">
        <f t="shared" si="60"/>
        <v>0</v>
      </c>
      <c r="V261" s="58">
        <f t="shared" si="61"/>
        <v>0</v>
      </c>
      <c r="W261" s="17">
        <f t="shared" si="50"/>
        <v>8.2963312752706075E-2</v>
      </c>
      <c r="X261" s="17">
        <f t="shared" si="51"/>
        <v>0</v>
      </c>
      <c r="Y261" s="17">
        <f t="shared" si="62"/>
        <v>8.2963312752706075E-2</v>
      </c>
      <c r="Z261" s="17">
        <f t="shared" si="63"/>
        <v>8.2963312752706075E-2</v>
      </c>
    </row>
    <row r="262" spans="1:26" x14ac:dyDescent="0.25">
      <c r="J262" s="79">
        <v>2510</v>
      </c>
      <c r="K262" s="79">
        <f t="shared" si="52"/>
        <v>0.2865296803652968</v>
      </c>
      <c r="L262" s="79">
        <f t="shared" si="53"/>
        <v>0.21208761165022505</v>
      </c>
      <c r="M262" s="81">
        <f t="shared" si="54"/>
        <v>24.59736919034086</v>
      </c>
      <c r="N262" s="82">
        <f t="shared" si="55"/>
        <v>0.29316057096623693</v>
      </c>
      <c r="O262" s="83">
        <f t="shared" si="56"/>
        <v>0.21208761165022505</v>
      </c>
      <c r="P262" s="79">
        <f t="shared" si="48"/>
        <v>9.5238637601184561E-2</v>
      </c>
      <c r="Q262" s="17">
        <f t="shared" si="49"/>
        <v>0</v>
      </c>
      <c r="R262" s="58">
        <f t="shared" si="57"/>
        <v>9.5238637601184561E-2</v>
      </c>
      <c r="S262" s="17">
        <f t="shared" si="58"/>
        <v>0.34058360450489289</v>
      </c>
      <c r="T262" s="17">
        <f t="shared" si="59"/>
        <v>0.21208761165022505</v>
      </c>
      <c r="U262" s="17">
        <f t="shared" si="60"/>
        <v>0</v>
      </c>
      <c r="V262" s="58">
        <f t="shared" si="61"/>
        <v>0</v>
      </c>
      <c r="W262" s="17">
        <f t="shared" si="50"/>
        <v>8.2335527115393381E-2</v>
      </c>
      <c r="X262" s="17">
        <f t="shared" si="51"/>
        <v>0</v>
      </c>
      <c r="Y262" s="17">
        <f t="shared" si="62"/>
        <v>8.2335527115393381E-2</v>
      </c>
      <c r="Z262" s="17">
        <f t="shared" si="63"/>
        <v>8.2335527115393381E-2</v>
      </c>
    </row>
    <row r="263" spans="1:26" x14ac:dyDescent="0.25">
      <c r="J263" s="79">
        <v>2520</v>
      </c>
      <c r="K263" s="79">
        <f t="shared" si="52"/>
        <v>0.28767123287671231</v>
      </c>
      <c r="L263" s="79">
        <f t="shared" si="53"/>
        <v>0.21155036744572797</v>
      </c>
      <c r="M263" s="81">
        <f t="shared" si="54"/>
        <v>24.535061005810125</v>
      </c>
      <c r="N263" s="82">
        <f t="shared" si="55"/>
        <v>0.29316057096623693</v>
      </c>
      <c r="O263" s="83">
        <f t="shared" si="56"/>
        <v>0.21155036744572797</v>
      </c>
      <c r="P263" s="79">
        <f t="shared" si="48"/>
        <v>9.4621719012787153E-2</v>
      </c>
      <c r="Q263" s="17">
        <f t="shared" si="49"/>
        <v>0</v>
      </c>
      <c r="R263" s="58">
        <f t="shared" si="57"/>
        <v>9.4621719012787153E-2</v>
      </c>
      <c r="S263" s="17">
        <f t="shared" si="58"/>
        <v>0.34058360450489289</v>
      </c>
      <c r="T263" s="17">
        <f t="shared" si="59"/>
        <v>0.21155036744572797</v>
      </c>
      <c r="U263" s="17">
        <f t="shared" si="60"/>
        <v>0</v>
      </c>
      <c r="V263" s="58">
        <f t="shared" si="61"/>
        <v>0</v>
      </c>
      <c r="W263" s="17">
        <f t="shared" si="50"/>
        <v>8.1709810440519615E-2</v>
      </c>
      <c r="X263" s="17">
        <f t="shared" si="51"/>
        <v>0</v>
      </c>
      <c r="Y263" s="17">
        <f t="shared" si="62"/>
        <v>8.1709810440519615E-2</v>
      </c>
      <c r="Z263" s="17">
        <f t="shared" si="63"/>
        <v>8.1709810440519615E-2</v>
      </c>
    </row>
    <row r="264" spans="1:26" x14ac:dyDescent="0.25">
      <c r="J264" s="79">
        <v>2530</v>
      </c>
      <c r="K264" s="79">
        <f t="shared" si="52"/>
        <v>0.28881278538812788</v>
      </c>
      <c r="L264" s="79">
        <f t="shared" si="53"/>
        <v>0.21101488679611835</v>
      </c>
      <c r="M264" s="81">
        <f t="shared" si="54"/>
        <v>24.472957353785159</v>
      </c>
      <c r="N264" s="82">
        <f t="shared" si="55"/>
        <v>0.29316057096623693</v>
      </c>
      <c r="O264" s="83">
        <f t="shared" si="56"/>
        <v>0.21101488679611835</v>
      </c>
      <c r="P264" s="79">
        <f t="shared" si="48"/>
        <v>9.4006825517973902E-2</v>
      </c>
      <c r="Q264" s="17">
        <f t="shared" si="49"/>
        <v>0</v>
      </c>
      <c r="R264" s="58">
        <f t="shared" si="57"/>
        <v>9.4006825517973902E-2</v>
      </c>
      <c r="S264" s="17">
        <f t="shared" si="58"/>
        <v>0.34058360450489289</v>
      </c>
      <c r="T264" s="17">
        <f t="shared" si="59"/>
        <v>0.21101488679611835</v>
      </c>
      <c r="U264" s="17">
        <f t="shared" si="60"/>
        <v>0</v>
      </c>
      <c r="V264" s="58">
        <f t="shared" si="61"/>
        <v>0</v>
      </c>
      <c r="W264" s="17">
        <f t="shared" si="50"/>
        <v>8.1086147739780623E-2</v>
      </c>
      <c r="X264" s="17">
        <f t="shared" si="51"/>
        <v>0</v>
      </c>
      <c r="Y264" s="17">
        <f t="shared" si="62"/>
        <v>8.1086147739780623E-2</v>
      </c>
      <c r="Z264" s="17">
        <f t="shared" si="63"/>
        <v>8.1086147739780623E-2</v>
      </c>
    </row>
    <row r="265" spans="1:26" x14ac:dyDescent="0.25">
      <c r="J265" s="79">
        <v>2540</v>
      </c>
      <c r="K265" s="79">
        <f t="shared" si="52"/>
        <v>0.28995433789954339</v>
      </c>
      <c r="L265" s="79">
        <f t="shared" si="53"/>
        <v>0.21048115697598879</v>
      </c>
      <c r="M265" s="81">
        <f t="shared" si="54"/>
        <v>24.411056758406339</v>
      </c>
      <c r="N265" s="82">
        <f t="shared" si="55"/>
        <v>0.29316057096623693</v>
      </c>
      <c r="O265" s="83">
        <f t="shared" si="56"/>
        <v>0.21048115697598879</v>
      </c>
      <c r="P265" s="79">
        <f t="shared" si="48"/>
        <v>9.3393942504134464E-2</v>
      </c>
      <c r="Q265" s="17">
        <f t="shared" si="49"/>
        <v>0</v>
      </c>
      <c r="R265" s="58">
        <f t="shared" si="57"/>
        <v>9.3393942504134464E-2</v>
      </c>
      <c r="S265" s="17">
        <f t="shared" si="58"/>
        <v>0.34058360450489289</v>
      </c>
      <c r="T265" s="17">
        <f t="shared" si="59"/>
        <v>0.21048115697598879</v>
      </c>
      <c r="U265" s="17">
        <f t="shared" si="60"/>
        <v>0</v>
      </c>
      <c r="V265" s="58">
        <f t="shared" si="61"/>
        <v>0</v>
      </c>
      <c r="W265" s="17">
        <f t="shared" si="50"/>
        <v>8.0464524192170539E-2</v>
      </c>
      <c r="X265" s="17">
        <f t="shared" si="51"/>
        <v>0</v>
      </c>
      <c r="Y265" s="17">
        <f t="shared" si="62"/>
        <v>8.0464524192170539E-2</v>
      </c>
      <c r="Z265" s="17">
        <f t="shared" si="63"/>
        <v>8.0464524192170539E-2</v>
      </c>
    </row>
    <row r="266" spans="1:26" x14ac:dyDescent="0.25">
      <c r="J266" s="79">
        <v>2550</v>
      </c>
      <c r="K266" s="79">
        <f t="shared" si="52"/>
        <v>0.2910958904109589</v>
      </c>
      <c r="L266" s="79">
        <f t="shared" si="53"/>
        <v>0.20994916540141373</v>
      </c>
      <c r="M266" s="81">
        <f t="shared" si="54"/>
        <v>24.349357760222727</v>
      </c>
      <c r="N266" s="82">
        <f t="shared" si="55"/>
        <v>0.29316057096623693</v>
      </c>
      <c r="O266" s="83">
        <f t="shared" si="56"/>
        <v>0.20994916540141373</v>
      </c>
      <c r="P266" s="79">
        <f t="shared" si="48"/>
        <v>9.2783055521121982E-2</v>
      </c>
      <c r="Q266" s="17">
        <f t="shared" si="49"/>
        <v>0</v>
      </c>
      <c r="R266" s="58">
        <f t="shared" si="57"/>
        <v>9.2783055521121982E-2</v>
      </c>
      <c r="S266" s="17">
        <f t="shared" si="58"/>
        <v>0.34058360450489289</v>
      </c>
      <c r="T266" s="17">
        <f t="shared" si="59"/>
        <v>0.20994916540141373</v>
      </c>
      <c r="U266" s="17">
        <f t="shared" si="60"/>
        <v>0</v>
      </c>
      <c r="V266" s="58">
        <f t="shared" si="61"/>
        <v>0</v>
      </c>
      <c r="W266" s="17">
        <f t="shared" si="50"/>
        <v>7.9844925141464018E-2</v>
      </c>
      <c r="X266" s="17">
        <f t="shared" si="51"/>
        <v>0</v>
      </c>
      <c r="Y266" s="17">
        <f t="shared" si="62"/>
        <v>7.9844925141464018E-2</v>
      </c>
      <c r="Z266" s="17">
        <f t="shared" si="63"/>
        <v>7.9844925141464018E-2</v>
      </c>
    </row>
    <row r="267" spans="1:26" x14ac:dyDescent="0.25">
      <c r="A267" s="63" t="s">
        <v>196</v>
      </c>
      <c r="B267" s="64"/>
      <c r="C267" s="17"/>
      <c r="D267" s="17"/>
      <c r="E267" s="17"/>
      <c r="F267" s="17"/>
      <c r="J267" s="79">
        <v>2560</v>
      </c>
      <c r="K267" s="79">
        <f t="shared" si="52"/>
        <v>0.29223744292237441</v>
      </c>
      <c r="L267" s="79">
        <f t="shared" si="53"/>
        <v>0.20941889962782823</v>
      </c>
      <c r="M267" s="81">
        <f t="shared" si="54"/>
        <v>24.287858915946074</v>
      </c>
      <c r="N267" s="82">
        <f t="shared" si="55"/>
        <v>0.29316057096623693</v>
      </c>
      <c r="O267" s="83">
        <f t="shared" si="56"/>
        <v>0.20941889962782823</v>
      </c>
      <c r="P267" s="79">
        <f t="shared" ref="P267:P330" si="64">IF(K267&lt;=$B$116,1-$E$24*(K267/$B$116)^$E$25,0)</f>
        <v>9.217415027881759E-2</v>
      </c>
      <c r="Q267" s="17">
        <f t="shared" ref="Q267:Q330" si="65">IF(K267&gt;$B$116,1-$E$24*((K267-$B$116)/(1-$B$116))^$E$25,0)</f>
        <v>0</v>
      </c>
      <c r="R267" s="58">
        <f t="shared" si="57"/>
        <v>9.217415027881759E-2</v>
      </c>
      <c r="S267" s="17">
        <f t="shared" si="58"/>
        <v>0.34058360450489289</v>
      </c>
      <c r="T267" s="17">
        <f t="shared" si="59"/>
        <v>0.20941889962782823</v>
      </c>
      <c r="U267" s="17">
        <f t="shared" si="60"/>
        <v>0</v>
      </c>
      <c r="V267" s="58">
        <f t="shared" si="61"/>
        <v>0</v>
      </c>
      <c r="W267" s="17">
        <f t="shared" ref="W267:W330" si="66">IF(K267&lt;=$B$272,1-$E$24*(K267/$B$272)^$E$25,0)</f>
        <v>7.9227336093745993E-2</v>
      </c>
      <c r="X267" s="17">
        <f t="shared" ref="X267:X330" si="67">IF(K267&gt;$B$272,1-$E$24*((K267-$B$272)/(1-$B$272))^$E$25,0)</f>
        <v>0</v>
      </c>
      <c r="Y267" s="17">
        <f t="shared" si="62"/>
        <v>7.9227336093745993E-2</v>
      </c>
      <c r="Z267" s="17">
        <f t="shared" si="63"/>
        <v>7.9227336093745993E-2</v>
      </c>
    </row>
    <row r="268" spans="1:26" x14ac:dyDescent="0.25">
      <c r="A268" s="36" t="s">
        <v>197</v>
      </c>
      <c r="B268" s="17"/>
      <c r="C268" s="17"/>
      <c r="D268" s="17"/>
      <c r="E268" s="17"/>
      <c r="F268" s="17"/>
      <c r="J268" s="79">
        <v>2570</v>
      </c>
      <c r="K268" s="79">
        <f t="shared" ref="K268:K331" si="68">J268/8760</f>
        <v>0.29337899543378998</v>
      </c>
      <c r="L268" s="79">
        <f t="shared" ref="L268:L331" si="69">1-$E$24*K268^$E$25</f>
        <v>0.2088903473479472</v>
      </c>
      <c r="M268" s="81">
        <f t="shared" ref="M268:M331" si="70">L268*$B$28</f>
        <v>24.226558798209492</v>
      </c>
      <c r="N268" s="82">
        <f t="shared" ref="N268:N331" si="71">IF(K268&lt;=$B$116,$B$110,0)</f>
        <v>0.29316057096623693</v>
      </c>
      <c r="O268" s="83">
        <f t="shared" ref="O268:O331" si="72">IF(L268&gt;N268,N268,IF(K268&gt;$B$116,0,L268))</f>
        <v>0.2088903473479472</v>
      </c>
      <c r="P268" s="79">
        <f t="shared" si="64"/>
        <v>9.1567212644741658E-2</v>
      </c>
      <c r="Q268" s="17">
        <f t="shared" si="65"/>
        <v>0</v>
      </c>
      <c r="R268" s="58">
        <f t="shared" ref="R268:R331" si="73">IF(P268&gt;N268,N268,P268)</f>
        <v>9.1567212644741658E-2</v>
      </c>
      <c r="S268" s="17">
        <f t="shared" ref="S268:S331" si="74">IF(K268&lt;=$B$272,$F$272,N268)</f>
        <v>0.34058360450489289</v>
      </c>
      <c r="T268" s="17">
        <f t="shared" ref="T268:T331" si="75">IF(S268&lt;L268,S268,L268)</f>
        <v>0.2088903473479472</v>
      </c>
      <c r="U268" s="17">
        <f t="shared" ref="U268:U331" si="76">IF(K268&lt;0.04,S268,0)</f>
        <v>0</v>
      </c>
      <c r="V268" s="58">
        <f t="shared" ref="V268:V331" si="77">IF(K268&lt;0.23,T268,0)</f>
        <v>0</v>
      </c>
      <c r="W268" s="17">
        <f t="shared" si="66"/>
        <v>7.8611742714988719E-2</v>
      </c>
      <c r="X268" s="17">
        <f t="shared" si="67"/>
        <v>0</v>
      </c>
      <c r="Y268" s="17">
        <f t="shared" ref="Y268:Y331" si="78">IF(W268&gt;$F$272,$F$272,W268)</f>
        <v>7.8611742714988719E-2</v>
      </c>
      <c r="Z268" s="17">
        <f t="shared" ref="Z268:Z331" si="79">IF(W268&gt;$B$110,$B$110,W268)</f>
        <v>7.8611742714988719E-2</v>
      </c>
    </row>
    <row r="269" spans="1:26" ht="18" x14ac:dyDescent="0.35">
      <c r="A269" s="22" t="s">
        <v>200</v>
      </c>
      <c r="B269" s="56">
        <v>5.5</v>
      </c>
      <c r="C269" s="17"/>
      <c r="D269" s="17"/>
      <c r="E269" s="17"/>
      <c r="F269" s="17"/>
      <c r="J269" s="79">
        <v>2580</v>
      </c>
      <c r="K269" s="79">
        <f t="shared" si="68"/>
        <v>0.29452054794520549</v>
      </c>
      <c r="L269" s="79">
        <f t="shared" si="69"/>
        <v>0.20836349638972396</v>
      </c>
      <c r="M269" s="81">
        <f t="shared" si="70"/>
        <v>24.165455995330678</v>
      </c>
      <c r="N269" s="82">
        <f t="shared" si="71"/>
        <v>0.29316057096623693</v>
      </c>
      <c r="O269" s="83">
        <f t="shared" si="72"/>
        <v>0.20836349638972396</v>
      </c>
      <c r="P269" s="79">
        <f t="shared" si="64"/>
        <v>9.0962228641708665E-2</v>
      </c>
      <c r="Q269" s="17">
        <f t="shared" si="65"/>
        <v>0</v>
      </c>
      <c r="R269" s="58">
        <f t="shared" si="73"/>
        <v>9.0962228641708665E-2</v>
      </c>
      <c r="S269" s="17">
        <f t="shared" si="74"/>
        <v>0.34058360450489289</v>
      </c>
      <c r="T269" s="17">
        <f t="shared" si="75"/>
        <v>0.20836349638972396</v>
      </c>
      <c r="U269" s="17">
        <f t="shared" si="76"/>
        <v>0</v>
      </c>
      <c r="V269" s="58">
        <f t="shared" si="77"/>
        <v>0</v>
      </c>
      <c r="W269" s="17">
        <f t="shared" si="66"/>
        <v>7.799813082867324E-2</v>
      </c>
      <c r="X269" s="17">
        <f t="shared" si="67"/>
        <v>0</v>
      </c>
      <c r="Y269" s="17">
        <f t="shared" si="78"/>
        <v>7.799813082867324E-2</v>
      </c>
      <c r="Z269" s="17">
        <f t="shared" si="79"/>
        <v>7.799813082867324E-2</v>
      </c>
    </row>
    <row r="270" spans="1:26" x14ac:dyDescent="0.25">
      <c r="A270" s="22" t="s">
        <v>226</v>
      </c>
      <c r="B270" s="29">
        <v>3600</v>
      </c>
      <c r="C270" s="17"/>
      <c r="D270" s="17"/>
      <c r="E270" s="17"/>
      <c r="F270" s="17"/>
      <c r="J270" s="79">
        <v>2590</v>
      </c>
      <c r="K270" s="79">
        <f t="shared" si="68"/>
        <v>0.295662100456621</v>
      </c>
      <c r="L270" s="79">
        <f t="shared" si="69"/>
        <v>0.20783833471434621</v>
      </c>
      <c r="M270" s="81">
        <f t="shared" si="70"/>
        <v>24.104549111079521</v>
      </c>
      <c r="N270" s="82">
        <f t="shared" si="71"/>
        <v>0.29316057096623693</v>
      </c>
      <c r="O270" s="83">
        <f t="shared" si="72"/>
        <v>0.20783833471434621</v>
      </c>
      <c r="P270" s="79">
        <f t="shared" si="64"/>
        <v>9.0359184445526375E-2</v>
      </c>
      <c r="Q270" s="17">
        <f t="shared" si="65"/>
        <v>0</v>
      </c>
      <c r="R270" s="58">
        <f t="shared" si="73"/>
        <v>9.0359184445526375E-2</v>
      </c>
      <c r="S270" s="17">
        <f t="shared" si="74"/>
        <v>0.34058360450489289</v>
      </c>
      <c r="T270" s="17">
        <f t="shared" si="75"/>
        <v>0.20783833471434621</v>
      </c>
      <c r="U270" s="17">
        <f t="shared" si="76"/>
        <v>0</v>
      </c>
      <c r="V270" s="58">
        <f t="shared" si="77"/>
        <v>0</v>
      </c>
      <c r="W270" s="17">
        <f t="shared" si="66"/>
        <v>7.7386486413455802E-2</v>
      </c>
      <c r="X270" s="17">
        <f t="shared" si="67"/>
        <v>0</v>
      </c>
      <c r="Y270" s="17">
        <f t="shared" si="78"/>
        <v>7.7386486413455802E-2</v>
      </c>
      <c r="Z270" s="17">
        <f t="shared" si="79"/>
        <v>7.7386486413455802E-2</v>
      </c>
    </row>
    <row r="271" spans="1:26" x14ac:dyDescent="0.25">
      <c r="J271" s="79">
        <v>2600</v>
      </c>
      <c r="K271" s="79">
        <f t="shared" si="68"/>
        <v>0.29680365296803651</v>
      </c>
      <c r="L271" s="79">
        <f t="shared" si="69"/>
        <v>0.20731485041426967</v>
      </c>
      <c r="M271" s="81">
        <f t="shared" si="70"/>
        <v>24.043836764450027</v>
      </c>
      <c r="N271" s="82">
        <f t="shared" si="71"/>
        <v>0.29316057096623693</v>
      </c>
      <c r="O271" s="83">
        <f t="shared" si="72"/>
        <v>0.20731485041426967</v>
      </c>
      <c r="P271" s="79">
        <f t="shared" si="64"/>
        <v>8.97580663827382E-2</v>
      </c>
      <c r="Q271" s="17">
        <f t="shared" si="65"/>
        <v>0</v>
      </c>
      <c r="R271" s="58">
        <f t="shared" si="73"/>
        <v>8.97580663827382E-2</v>
      </c>
      <c r="S271" s="17">
        <f t="shared" si="74"/>
        <v>0.34058360450489289</v>
      </c>
      <c r="T271" s="17">
        <f t="shared" si="75"/>
        <v>0.20731485041426967</v>
      </c>
      <c r="U271" s="17">
        <f t="shared" si="76"/>
        <v>0</v>
      </c>
      <c r="V271" s="58">
        <f t="shared" si="77"/>
        <v>0</v>
      </c>
      <c r="W271" s="17">
        <f t="shared" si="66"/>
        <v>7.6776795600878023E-2</v>
      </c>
      <c r="X271" s="17">
        <f t="shared" si="67"/>
        <v>0</v>
      </c>
      <c r="Y271" s="17">
        <f t="shared" si="78"/>
        <v>7.6776795600878023E-2</v>
      </c>
      <c r="Z271" s="17">
        <f t="shared" si="79"/>
        <v>7.6776795600878023E-2</v>
      </c>
    </row>
    <row r="272" spans="1:26" x14ac:dyDescent="0.25">
      <c r="B272" s="65">
        <f>B270/8760</f>
        <v>0.41095890410958902</v>
      </c>
      <c r="F272" s="66">
        <f>(B269+B32)/B28</f>
        <v>0.34058360450489289</v>
      </c>
      <c r="J272" s="79">
        <v>2610</v>
      </c>
      <c r="K272" s="79">
        <f t="shared" si="68"/>
        <v>0.29794520547945208</v>
      </c>
      <c r="L272" s="79">
        <f t="shared" si="69"/>
        <v>0.20679303171128849</v>
      </c>
      <c r="M272" s="81">
        <f t="shared" si="70"/>
        <v>23.983317589436538</v>
      </c>
      <c r="N272" s="82">
        <f t="shared" si="71"/>
        <v>0.29316057096623693</v>
      </c>
      <c r="O272" s="83">
        <f t="shared" si="72"/>
        <v>0.20679303171128849</v>
      </c>
      <c r="P272" s="79">
        <f t="shared" si="64"/>
        <v>8.9158860928406858E-2</v>
      </c>
      <c r="Q272" s="17">
        <f t="shared" si="65"/>
        <v>0</v>
      </c>
      <c r="R272" s="58">
        <f t="shared" si="73"/>
        <v>8.9158860928406858E-2</v>
      </c>
      <c r="S272" s="17">
        <f t="shared" si="74"/>
        <v>0.34058360450489289</v>
      </c>
      <c r="T272" s="17">
        <f t="shared" si="75"/>
        <v>0.20679303171128849</v>
      </c>
      <c r="U272" s="17">
        <f t="shared" si="76"/>
        <v>0</v>
      </c>
      <c r="V272" s="58">
        <f t="shared" si="77"/>
        <v>0</v>
      </c>
      <c r="W272" s="17">
        <f t="shared" si="66"/>
        <v>7.6169044673118802E-2</v>
      </c>
      <c r="X272" s="17">
        <f t="shared" si="67"/>
        <v>0</v>
      </c>
      <c r="Y272" s="17">
        <f t="shared" si="78"/>
        <v>7.6169044673118802E-2</v>
      </c>
      <c r="Z272" s="17">
        <f t="shared" si="79"/>
        <v>7.6169044673118802E-2</v>
      </c>
    </row>
    <row r="273" spans="1:26" x14ac:dyDescent="0.25">
      <c r="J273" s="79">
        <v>2620</v>
      </c>
      <c r="K273" s="79">
        <f t="shared" si="68"/>
        <v>0.29908675799086759</v>
      </c>
      <c r="L273" s="79">
        <f t="shared" si="69"/>
        <v>0.20627286695464075</v>
      </c>
      <c r="M273" s="81">
        <f t="shared" si="70"/>
        <v>23.922990234814012</v>
      </c>
      <c r="N273" s="82">
        <f t="shared" si="71"/>
        <v>0.29316057096623693</v>
      </c>
      <c r="O273" s="83">
        <f t="shared" si="72"/>
        <v>0.20627286695464075</v>
      </c>
      <c r="P273" s="79">
        <f t="shared" si="64"/>
        <v>8.8561554703939227E-2</v>
      </c>
      <c r="Q273" s="17">
        <f t="shared" si="65"/>
        <v>0</v>
      </c>
      <c r="R273" s="58">
        <f t="shared" si="73"/>
        <v>8.8561554703939227E-2</v>
      </c>
      <c r="S273" s="17">
        <f t="shared" si="74"/>
        <v>0.34058360450489289</v>
      </c>
      <c r="T273" s="17">
        <f t="shared" si="75"/>
        <v>0.20627286695464075</v>
      </c>
      <c r="U273" s="17">
        <f t="shared" si="76"/>
        <v>0</v>
      </c>
      <c r="V273" s="58">
        <f t="shared" si="77"/>
        <v>0</v>
      </c>
      <c r="W273" s="17">
        <f t="shared" si="66"/>
        <v>7.5563220060788416E-2</v>
      </c>
      <c r="X273" s="17">
        <f t="shared" si="67"/>
        <v>0</v>
      </c>
      <c r="Y273" s="17">
        <f t="shared" si="78"/>
        <v>7.5563220060788416E-2</v>
      </c>
      <c r="Z273" s="17">
        <f t="shared" si="79"/>
        <v>7.5563220060788416E-2</v>
      </c>
    </row>
    <row r="274" spans="1:26" x14ac:dyDescent="0.25">
      <c r="J274" s="79">
        <v>2630</v>
      </c>
      <c r="K274" s="79">
        <f t="shared" si="68"/>
        <v>0.3002283105022831</v>
      </c>
      <c r="L274" s="79">
        <f t="shared" si="69"/>
        <v>0.20575434461914899</v>
      </c>
      <c r="M274" s="81">
        <f t="shared" si="70"/>
        <v>23.862853363922358</v>
      </c>
      <c r="N274" s="82">
        <f t="shared" si="71"/>
        <v>0.29316057096623693</v>
      </c>
      <c r="O274" s="83">
        <f t="shared" si="72"/>
        <v>0.20575434461914899</v>
      </c>
      <c r="P274" s="79">
        <f t="shared" si="64"/>
        <v>8.7966134474951274E-2</v>
      </c>
      <c r="Q274" s="17">
        <f t="shared" si="65"/>
        <v>0</v>
      </c>
      <c r="R274" s="58">
        <f t="shared" si="73"/>
        <v>8.7966134474951274E-2</v>
      </c>
      <c r="S274" s="17">
        <f t="shared" si="74"/>
        <v>0.34058360450489289</v>
      </c>
      <c r="T274" s="17">
        <f t="shared" si="75"/>
        <v>0.20575434461914899</v>
      </c>
      <c r="U274" s="17">
        <f t="shared" si="76"/>
        <v>0</v>
      </c>
      <c r="V274" s="58">
        <f t="shared" si="77"/>
        <v>0</v>
      </c>
      <c r="W274" s="17">
        <f t="shared" si="66"/>
        <v>7.4959308340762698E-2</v>
      </c>
      <c r="X274" s="17">
        <f t="shared" si="67"/>
        <v>0</v>
      </c>
      <c r="Y274" s="17">
        <f t="shared" si="78"/>
        <v>7.4959308340762698E-2</v>
      </c>
      <c r="Z274" s="17">
        <f t="shared" si="79"/>
        <v>7.4959308340762698E-2</v>
      </c>
    </row>
    <row r="275" spans="1:26" x14ac:dyDescent="0.25">
      <c r="B275" s="65">
        <f>((1-F272)/E24)^(1/E25)</f>
        <v>0.1014254288754675</v>
      </c>
      <c r="J275" s="79">
        <v>2640</v>
      </c>
      <c r="K275" s="79">
        <f t="shared" si="68"/>
        <v>0.30136986301369861</v>
      </c>
      <c r="L275" s="79">
        <f t="shared" si="69"/>
        <v>0.20523745330339538</v>
      </c>
      <c r="M275" s="81">
        <f t="shared" si="70"/>
        <v>23.802905654454815</v>
      </c>
      <c r="N275" s="82">
        <f t="shared" si="71"/>
        <v>0.29316057096623693</v>
      </c>
      <c r="O275" s="83">
        <f t="shared" si="72"/>
        <v>0.20523745330339538</v>
      </c>
      <c r="P275" s="79">
        <f t="shared" si="64"/>
        <v>8.7372587149171954E-2</v>
      </c>
      <c r="Q275" s="17">
        <f t="shared" si="65"/>
        <v>0</v>
      </c>
      <c r="R275" s="58">
        <f t="shared" si="73"/>
        <v>8.7372587149171954E-2</v>
      </c>
      <c r="S275" s="17">
        <f t="shared" si="74"/>
        <v>0.34058360450489289</v>
      </c>
      <c r="T275" s="17">
        <f t="shared" si="75"/>
        <v>0.20523745330339538</v>
      </c>
      <c r="U275" s="17">
        <f t="shared" si="76"/>
        <v>0</v>
      </c>
      <c r="V275" s="58">
        <f t="shared" si="77"/>
        <v>0</v>
      </c>
      <c r="W275" s="17">
        <f t="shared" si="66"/>
        <v>7.4357296234057291E-2</v>
      </c>
      <c r="X275" s="17">
        <f t="shared" si="67"/>
        <v>0</v>
      </c>
      <c r="Y275" s="17">
        <f t="shared" si="78"/>
        <v>7.4357296234057291E-2</v>
      </c>
      <c r="Z275" s="17">
        <f t="shared" si="79"/>
        <v>7.4357296234057291E-2</v>
      </c>
    </row>
    <row r="276" spans="1:26" x14ac:dyDescent="0.25">
      <c r="J276" s="79">
        <v>2650</v>
      </c>
      <c r="K276" s="79">
        <f t="shared" si="68"/>
        <v>0.30251141552511418</v>
      </c>
      <c r="L276" s="79">
        <f t="shared" si="69"/>
        <v>0.204722181727929</v>
      </c>
      <c r="M276" s="81">
        <f t="shared" si="70"/>
        <v>23.743145798250023</v>
      </c>
      <c r="N276" s="82">
        <f t="shared" si="71"/>
        <v>0.29316057096623693</v>
      </c>
      <c r="O276" s="83">
        <f t="shared" si="72"/>
        <v>0.204722181727929</v>
      </c>
      <c r="P276" s="79">
        <f t="shared" si="64"/>
        <v>8.6780899774385523E-2</v>
      </c>
      <c r="Q276" s="17">
        <f t="shared" si="65"/>
        <v>0</v>
      </c>
      <c r="R276" s="58">
        <f t="shared" si="73"/>
        <v>8.6780899774385523E-2</v>
      </c>
      <c r="S276" s="17">
        <f t="shared" si="74"/>
        <v>0.34058360450489289</v>
      </c>
      <c r="T276" s="17">
        <f t="shared" si="75"/>
        <v>0.204722181727929</v>
      </c>
      <c r="U276" s="17">
        <f t="shared" si="76"/>
        <v>0</v>
      </c>
      <c r="V276" s="58">
        <f t="shared" si="77"/>
        <v>0</v>
      </c>
      <c r="W276" s="17">
        <f t="shared" si="66"/>
        <v>7.3757170603740541E-2</v>
      </c>
      <c r="X276" s="17">
        <f t="shared" si="67"/>
        <v>0</v>
      </c>
      <c r="Y276" s="17">
        <f t="shared" si="78"/>
        <v>7.3757170603740541E-2</v>
      </c>
      <c r="Z276" s="17">
        <f t="shared" si="79"/>
        <v>7.3757170603740541E-2</v>
      </c>
    </row>
    <row r="277" spans="1:26" x14ac:dyDescent="0.25">
      <c r="A277" s="67" t="s">
        <v>189</v>
      </c>
      <c r="G277" s="17"/>
      <c r="H277" s="17"/>
      <c r="I277" s="17"/>
      <c r="J277" s="79">
        <v>2660</v>
      </c>
      <c r="K277" s="79">
        <f t="shared" si="68"/>
        <v>0.30365296803652969</v>
      </c>
      <c r="L277" s="79">
        <f t="shared" si="69"/>
        <v>0.20420851873350709</v>
      </c>
      <c r="M277" s="81">
        <f t="shared" si="70"/>
        <v>23.683572501088051</v>
      </c>
      <c r="N277" s="82">
        <f t="shared" si="71"/>
        <v>0.29316057096623693</v>
      </c>
      <c r="O277" s="83">
        <f t="shared" si="72"/>
        <v>0.20420851873350709</v>
      </c>
      <c r="P277" s="79">
        <f t="shared" si="64"/>
        <v>8.6191059536411374E-2</v>
      </c>
      <c r="Q277" s="17">
        <f t="shared" si="65"/>
        <v>0</v>
      </c>
      <c r="R277" s="58">
        <f t="shared" si="73"/>
        <v>8.6191059536411374E-2</v>
      </c>
      <c r="S277" s="17">
        <f t="shared" si="74"/>
        <v>0.34058360450489289</v>
      </c>
      <c r="T277" s="17">
        <f t="shared" si="75"/>
        <v>0.20420851873350709</v>
      </c>
      <c r="U277" s="17">
        <f t="shared" si="76"/>
        <v>0</v>
      </c>
      <c r="V277" s="58">
        <f t="shared" si="77"/>
        <v>0</v>
      </c>
      <c r="W277" s="17">
        <f t="shared" si="66"/>
        <v>7.3158918452884358E-2</v>
      </c>
      <c r="X277" s="17">
        <f t="shared" si="67"/>
        <v>0</v>
      </c>
      <c r="Y277" s="17">
        <f t="shared" si="78"/>
        <v>7.3158918452884358E-2</v>
      </c>
      <c r="Z277" s="17">
        <f t="shared" si="79"/>
        <v>7.3158918452884358E-2</v>
      </c>
    </row>
    <row r="278" spans="1:26" ht="15" customHeight="1" x14ac:dyDescent="0.25">
      <c r="A278" s="67"/>
      <c r="B278" s="17"/>
      <c r="C278" s="17"/>
      <c r="D278" s="17"/>
      <c r="E278" s="17"/>
      <c r="F278" s="17"/>
      <c r="G278" s="68"/>
      <c r="H278" s="68"/>
      <c r="I278" s="68"/>
      <c r="J278" s="79">
        <v>2670</v>
      </c>
      <c r="K278" s="79">
        <f t="shared" si="68"/>
        <v>0.3047945205479452</v>
      </c>
      <c r="L278" s="79">
        <f t="shared" si="69"/>
        <v>0.20369645327936714</v>
      </c>
      <c r="M278" s="81">
        <f t="shared" si="70"/>
        <v>23.624184482490001</v>
      </c>
      <c r="N278" s="82">
        <f t="shared" si="71"/>
        <v>0.29316057096623693</v>
      </c>
      <c r="O278" s="83">
        <f t="shared" si="72"/>
        <v>0.20369645327936714</v>
      </c>
      <c r="P278" s="79">
        <f t="shared" si="64"/>
        <v>8.5603053757119962E-2</v>
      </c>
      <c r="Q278" s="17">
        <f t="shared" si="65"/>
        <v>0</v>
      </c>
      <c r="R278" s="58">
        <f t="shared" si="73"/>
        <v>8.5603053757119962E-2</v>
      </c>
      <c r="S278" s="17">
        <f t="shared" si="74"/>
        <v>0.34058360450489289</v>
      </c>
      <c r="T278" s="17">
        <f t="shared" si="75"/>
        <v>0.20369645327936714</v>
      </c>
      <c r="U278" s="17">
        <f t="shared" si="76"/>
        <v>0</v>
      </c>
      <c r="V278" s="58">
        <f t="shared" si="77"/>
        <v>0</v>
      </c>
      <c r="W278" s="17">
        <f t="shared" si="66"/>
        <v>7.2562526922552051E-2</v>
      </c>
      <c r="X278" s="17">
        <f t="shared" si="67"/>
        <v>0</v>
      </c>
      <c r="Y278" s="17">
        <f t="shared" si="78"/>
        <v>7.2562526922552051E-2</v>
      </c>
      <c r="Z278" s="17">
        <f t="shared" si="79"/>
        <v>7.2562526922552051E-2</v>
      </c>
    </row>
    <row r="279" spans="1:26" x14ac:dyDescent="0.25">
      <c r="A279" s="639" t="s">
        <v>210</v>
      </c>
      <c r="B279" s="639"/>
      <c r="C279" s="639"/>
      <c r="D279" s="639"/>
      <c r="E279" s="639"/>
      <c r="F279" s="639"/>
      <c r="G279" s="68"/>
      <c r="H279" s="68"/>
      <c r="I279" s="68"/>
      <c r="J279" s="79">
        <v>2680</v>
      </c>
      <c r="K279" s="79">
        <f t="shared" si="68"/>
        <v>0.30593607305936071</v>
      </c>
      <c r="L279" s="79">
        <f t="shared" si="69"/>
        <v>0.20318597444153119</v>
      </c>
      <c r="M279" s="81">
        <f t="shared" si="70"/>
        <v>23.564980475521338</v>
      </c>
      <c r="N279" s="82">
        <f t="shared" si="71"/>
        <v>0.29316057096623693</v>
      </c>
      <c r="O279" s="83">
        <f t="shared" si="72"/>
        <v>0.20318597444153119</v>
      </c>
      <c r="P279" s="79">
        <f t="shared" si="64"/>
        <v>8.5016869892485469E-2</v>
      </c>
      <c r="Q279" s="17">
        <f t="shared" si="65"/>
        <v>0</v>
      </c>
      <c r="R279" s="58">
        <f t="shared" si="73"/>
        <v>8.5016869892485469E-2</v>
      </c>
      <c r="S279" s="17">
        <f t="shared" si="74"/>
        <v>0.34058360450489289</v>
      </c>
      <c r="T279" s="17">
        <f t="shared" si="75"/>
        <v>0.20318597444153119</v>
      </c>
      <c r="U279" s="17">
        <f t="shared" si="76"/>
        <v>0</v>
      </c>
      <c r="V279" s="58">
        <f t="shared" si="77"/>
        <v>0</v>
      </c>
      <c r="W279" s="17">
        <f t="shared" si="66"/>
        <v>7.1967983289823234E-2</v>
      </c>
      <c r="X279" s="17">
        <f t="shared" si="67"/>
        <v>0</v>
      </c>
      <c r="Y279" s="17">
        <f t="shared" si="78"/>
        <v>7.1967983289823234E-2</v>
      </c>
      <c r="Z279" s="17">
        <f t="shared" si="79"/>
        <v>7.1967983289823234E-2</v>
      </c>
    </row>
    <row r="280" spans="1:26" x14ac:dyDescent="0.25">
      <c r="A280" s="639"/>
      <c r="B280" s="639"/>
      <c r="C280" s="639"/>
      <c r="D280" s="639"/>
      <c r="E280" s="639"/>
      <c r="F280" s="639"/>
      <c r="G280" s="68"/>
      <c r="H280" s="68"/>
      <c r="I280" s="68"/>
      <c r="J280" s="79">
        <v>2690</v>
      </c>
      <c r="K280" s="79">
        <f t="shared" si="68"/>
        <v>0.30707762557077628</v>
      </c>
      <c r="L280" s="79">
        <f t="shared" si="69"/>
        <v>0.20267707141113911</v>
      </c>
      <c r="M280" s="81">
        <f t="shared" si="70"/>
        <v>23.505959226598598</v>
      </c>
      <c r="N280" s="82">
        <f t="shared" si="71"/>
        <v>0.29316057096623693</v>
      </c>
      <c r="O280" s="83">
        <f t="shared" si="72"/>
        <v>0.20267707141113911</v>
      </c>
      <c r="P280" s="79">
        <f t="shared" si="64"/>
        <v>8.4432495530672669E-2</v>
      </c>
      <c r="Q280" s="17">
        <f t="shared" si="65"/>
        <v>0</v>
      </c>
      <c r="R280" s="58">
        <f t="shared" si="73"/>
        <v>8.4432495530672669E-2</v>
      </c>
      <c r="S280" s="17">
        <f t="shared" si="74"/>
        <v>0.34058360450489289</v>
      </c>
      <c r="T280" s="17">
        <f t="shared" si="75"/>
        <v>0.20267707141113911</v>
      </c>
      <c r="U280" s="17">
        <f t="shared" si="76"/>
        <v>0</v>
      </c>
      <c r="V280" s="58">
        <f t="shared" si="77"/>
        <v>0</v>
      </c>
      <c r="W280" s="17">
        <f t="shared" si="66"/>
        <v>7.1375274965853053E-2</v>
      </c>
      <c r="X280" s="17">
        <f t="shared" si="67"/>
        <v>0</v>
      </c>
      <c r="Y280" s="17">
        <f t="shared" si="78"/>
        <v>7.1375274965853053E-2</v>
      </c>
      <c r="Z280" s="17">
        <f t="shared" si="79"/>
        <v>7.1375274965853053E-2</v>
      </c>
    </row>
    <row r="281" spans="1:26" x14ac:dyDescent="0.25">
      <c r="A281" s="639"/>
      <c r="B281" s="639"/>
      <c r="C281" s="639"/>
      <c r="D281" s="639"/>
      <c r="E281" s="639"/>
      <c r="F281" s="639"/>
      <c r="J281" s="79">
        <v>2700</v>
      </c>
      <c r="K281" s="79">
        <f t="shared" si="68"/>
        <v>0.30821917808219179</v>
      </c>
      <c r="L281" s="79">
        <f t="shared" si="69"/>
        <v>0.20216973349281375</v>
      </c>
      <c r="M281" s="81">
        <f t="shared" si="70"/>
        <v>23.447119495299777</v>
      </c>
      <c r="N281" s="82">
        <f t="shared" si="71"/>
        <v>0.29316057096623693</v>
      </c>
      <c r="O281" s="83">
        <f t="shared" si="72"/>
        <v>0.20216973349281375</v>
      </c>
      <c r="P281" s="79">
        <f t="shared" si="64"/>
        <v>8.3849918390158207E-2</v>
      </c>
      <c r="Q281" s="17">
        <f t="shared" si="65"/>
        <v>0</v>
      </c>
      <c r="R281" s="58">
        <f t="shared" si="73"/>
        <v>8.3849918390158207E-2</v>
      </c>
      <c r="S281" s="17">
        <f t="shared" si="74"/>
        <v>0.34058360450489289</v>
      </c>
      <c r="T281" s="17">
        <f t="shared" si="75"/>
        <v>0.20216973349281375</v>
      </c>
      <c r="U281" s="17">
        <f t="shared" si="76"/>
        <v>0</v>
      </c>
      <c r="V281" s="58">
        <f t="shared" si="77"/>
        <v>0</v>
      </c>
      <c r="W281" s="17">
        <f t="shared" si="66"/>
        <v>7.0784389493967703E-2</v>
      </c>
      <c r="X281" s="17">
        <f t="shared" si="67"/>
        <v>0</v>
      </c>
      <c r="Y281" s="17">
        <f t="shared" si="78"/>
        <v>7.0784389493967703E-2</v>
      </c>
      <c r="Z281" s="17">
        <f t="shared" si="79"/>
        <v>7.0784389493967703E-2</v>
      </c>
    </row>
    <row r="282" spans="1:26" x14ac:dyDescent="0.25">
      <c r="A282" s="639"/>
      <c r="B282" s="639"/>
      <c r="C282" s="639"/>
      <c r="D282" s="639"/>
      <c r="E282" s="639"/>
      <c r="F282" s="639"/>
      <c r="J282" s="79">
        <v>2710</v>
      </c>
      <c r="K282" s="79">
        <f t="shared" si="68"/>
        <v>0.3093607305936073</v>
      </c>
      <c r="L282" s="79">
        <f t="shared" si="69"/>
        <v>0.20166395010305316</v>
      </c>
      <c r="M282" s="81">
        <f t="shared" si="70"/>
        <v>23.388460054177866</v>
      </c>
      <c r="N282" s="82">
        <f t="shared" si="71"/>
        <v>0.29316057096623693</v>
      </c>
      <c r="O282" s="83">
        <f t="shared" si="72"/>
        <v>0.20166395010305316</v>
      </c>
      <c r="P282" s="79">
        <f t="shared" si="64"/>
        <v>8.3269126317886188E-2</v>
      </c>
      <c r="Q282" s="17">
        <f t="shared" si="65"/>
        <v>0</v>
      </c>
      <c r="R282" s="58">
        <f t="shared" si="73"/>
        <v>8.3269126317886188E-2</v>
      </c>
      <c r="S282" s="17">
        <f t="shared" si="74"/>
        <v>0.34058360450489289</v>
      </c>
      <c r="T282" s="17">
        <f t="shared" si="75"/>
        <v>0.20166395010305316</v>
      </c>
      <c r="U282" s="17">
        <f t="shared" si="76"/>
        <v>0</v>
      </c>
      <c r="V282" s="58">
        <f t="shared" si="77"/>
        <v>0</v>
      </c>
      <c r="W282" s="17">
        <f t="shared" si="66"/>
        <v>7.0195314547791821E-2</v>
      </c>
      <c r="X282" s="17">
        <f t="shared" si="67"/>
        <v>0</v>
      </c>
      <c r="Y282" s="17">
        <f t="shared" si="78"/>
        <v>7.0195314547791821E-2</v>
      </c>
      <c r="Z282" s="17">
        <f t="shared" si="79"/>
        <v>7.0195314547791821E-2</v>
      </c>
    </row>
    <row r="283" spans="1:26" x14ac:dyDescent="0.25">
      <c r="J283" s="79">
        <v>2720</v>
      </c>
      <c r="K283" s="79">
        <f t="shared" si="68"/>
        <v>0.31050228310502281</v>
      </c>
      <c r="L283" s="79">
        <f t="shared" si="69"/>
        <v>0.20115971076865347</v>
      </c>
      <c r="M283" s="81">
        <f t="shared" si="70"/>
        <v>23.329979688577936</v>
      </c>
      <c r="N283" s="82">
        <f t="shared" si="71"/>
        <v>0.29316057096623693</v>
      </c>
      <c r="O283" s="83">
        <f t="shared" si="72"/>
        <v>0.20115971076865347</v>
      </c>
      <c r="P283" s="79">
        <f t="shared" si="64"/>
        <v>8.2690107287455517E-2</v>
      </c>
      <c r="Q283" s="17">
        <f t="shared" si="65"/>
        <v>0</v>
      </c>
      <c r="R283" s="58">
        <f t="shared" si="73"/>
        <v>8.2690107287455517E-2</v>
      </c>
      <c r="S283" s="17">
        <f t="shared" si="74"/>
        <v>0.34058360450489289</v>
      </c>
      <c r="T283" s="17">
        <f t="shared" si="75"/>
        <v>0.20115971076865347</v>
      </c>
      <c r="U283" s="17">
        <f t="shared" si="76"/>
        <v>0</v>
      </c>
      <c r="V283" s="58">
        <f t="shared" si="77"/>
        <v>0</v>
      </c>
      <c r="W283" s="17">
        <f t="shared" si="66"/>
        <v>6.9608037929411948E-2</v>
      </c>
      <c r="X283" s="17">
        <f t="shared" si="67"/>
        <v>0</v>
      </c>
      <c r="Y283" s="17">
        <f t="shared" si="78"/>
        <v>6.9608037929411948E-2</v>
      </c>
      <c r="Z283" s="17">
        <f t="shared" si="79"/>
        <v>6.9608037929411948E-2</v>
      </c>
    </row>
    <row r="284" spans="1:26" ht="15" customHeight="1" x14ac:dyDescent="0.25">
      <c r="G284" s="68"/>
      <c r="H284" s="68"/>
      <c r="I284" s="68"/>
      <c r="J284" s="79">
        <v>2730</v>
      </c>
      <c r="K284" s="79">
        <f t="shared" si="68"/>
        <v>0.31164383561643838</v>
      </c>
      <c r="L284" s="79">
        <f t="shared" si="69"/>
        <v>0.20065700512515772</v>
      </c>
      <c r="M284" s="81">
        <f t="shared" si="70"/>
        <v>23.271677196457247</v>
      </c>
      <c r="N284" s="82">
        <f t="shared" si="71"/>
        <v>0.29316057096623693</v>
      </c>
      <c r="O284" s="83">
        <f t="shared" si="72"/>
        <v>0.20065700512515772</v>
      </c>
      <c r="P284" s="79">
        <f t="shared" si="64"/>
        <v>8.2112849397339982E-2</v>
      </c>
      <c r="Q284" s="17">
        <f t="shared" si="65"/>
        <v>0</v>
      </c>
      <c r="R284" s="58">
        <f t="shared" si="73"/>
        <v>8.2112849397339982E-2</v>
      </c>
      <c r="S284" s="17">
        <f t="shared" si="74"/>
        <v>0.34058360450489289</v>
      </c>
      <c r="T284" s="17">
        <f t="shared" si="75"/>
        <v>0.20065700512515772</v>
      </c>
      <c r="U284" s="17">
        <f t="shared" si="76"/>
        <v>0</v>
      </c>
      <c r="V284" s="58">
        <f t="shared" si="77"/>
        <v>0</v>
      </c>
      <c r="W284" s="17">
        <f t="shared" si="66"/>
        <v>6.9022547567570203E-2</v>
      </c>
      <c r="X284" s="17">
        <f t="shared" si="67"/>
        <v>0</v>
      </c>
      <c r="Y284" s="17">
        <f t="shared" si="78"/>
        <v>6.9022547567570203E-2</v>
      </c>
      <c r="Z284" s="17">
        <f t="shared" si="79"/>
        <v>6.9022547567570203E-2</v>
      </c>
    </row>
    <row r="285" spans="1:26" x14ac:dyDescent="0.25">
      <c r="A285" s="639" t="s">
        <v>211</v>
      </c>
      <c r="B285" s="639"/>
      <c r="C285" s="639"/>
      <c r="D285" s="639"/>
      <c r="E285" s="639"/>
      <c r="F285" s="639"/>
      <c r="G285" s="68"/>
      <c r="H285" s="68"/>
      <c r="I285" s="68"/>
      <c r="J285" s="79">
        <v>2740</v>
      </c>
      <c r="K285" s="79">
        <f t="shared" si="68"/>
        <v>0.31278538812785389</v>
      </c>
      <c r="L285" s="79">
        <f t="shared" si="69"/>
        <v>0.20015582291533429</v>
      </c>
      <c r="M285" s="81">
        <f t="shared" si="70"/>
        <v>23.213551388208774</v>
      </c>
      <c r="N285" s="82">
        <f t="shared" si="71"/>
        <v>0.29316057096623693</v>
      </c>
      <c r="O285" s="83">
        <f t="shared" si="72"/>
        <v>0.20015582291533429</v>
      </c>
      <c r="P285" s="79">
        <f t="shared" si="64"/>
        <v>8.1537340869139663E-2</v>
      </c>
      <c r="Q285" s="17">
        <f t="shared" si="65"/>
        <v>0</v>
      </c>
      <c r="R285" s="58">
        <f t="shared" si="73"/>
        <v>8.1537340869139663E-2</v>
      </c>
      <c r="S285" s="17">
        <f t="shared" si="74"/>
        <v>0.34058360450489289</v>
      </c>
      <c r="T285" s="17">
        <f t="shared" si="75"/>
        <v>0.20015582291533429</v>
      </c>
      <c r="U285" s="17">
        <f t="shared" si="76"/>
        <v>0</v>
      </c>
      <c r="V285" s="58">
        <f t="shared" si="77"/>
        <v>0</v>
      </c>
      <c r="W285" s="17">
        <f t="shared" si="66"/>
        <v>6.8438831515890697E-2</v>
      </c>
      <c r="X285" s="17">
        <f t="shared" si="67"/>
        <v>0</v>
      </c>
      <c r="Y285" s="17">
        <f t="shared" si="78"/>
        <v>6.8438831515890697E-2</v>
      </c>
      <c r="Z285" s="17">
        <f t="shared" si="79"/>
        <v>6.8438831515890697E-2</v>
      </c>
    </row>
    <row r="286" spans="1:26" x14ac:dyDescent="0.25">
      <c r="A286" s="639"/>
      <c r="B286" s="639"/>
      <c r="C286" s="639"/>
      <c r="D286" s="639"/>
      <c r="E286" s="639"/>
      <c r="F286" s="639"/>
      <c r="G286" s="68"/>
      <c r="H286" s="68"/>
      <c r="I286" s="68"/>
      <c r="J286" s="79">
        <v>2750</v>
      </c>
      <c r="K286" s="79">
        <f t="shared" si="68"/>
        <v>0.3139269406392694</v>
      </c>
      <c r="L286" s="79">
        <f t="shared" si="69"/>
        <v>0.19965615398767955</v>
      </c>
      <c r="M286" s="81">
        <f t="shared" si="70"/>
        <v>23.155601086487547</v>
      </c>
      <c r="N286" s="82">
        <f t="shared" si="71"/>
        <v>0.29316057096623693</v>
      </c>
      <c r="O286" s="83">
        <f t="shared" si="72"/>
        <v>0.19965615398767955</v>
      </c>
      <c r="P286" s="79">
        <f t="shared" si="64"/>
        <v>8.0963570045863076E-2</v>
      </c>
      <c r="Q286" s="17">
        <f t="shared" si="65"/>
        <v>0</v>
      </c>
      <c r="R286" s="58">
        <f t="shared" si="73"/>
        <v>8.0963570045863076E-2</v>
      </c>
      <c r="S286" s="17">
        <f t="shared" si="74"/>
        <v>0.34058360450489289</v>
      </c>
      <c r="T286" s="17">
        <f t="shared" si="75"/>
        <v>0.19965615398767955</v>
      </c>
      <c r="U286" s="17">
        <f t="shared" si="76"/>
        <v>0</v>
      </c>
      <c r="V286" s="58">
        <f t="shared" si="77"/>
        <v>0</v>
      </c>
      <c r="W286" s="17">
        <f t="shared" si="66"/>
        <v>6.7856877951137928E-2</v>
      </c>
      <c r="X286" s="17">
        <f t="shared" si="67"/>
        <v>0</v>
      </c>
      <c r="Y286" s="17">
        <f t="shared" si="78"/>
        <v>6.7856877951137928E-2</v>
      </c>
      <c r="Z286" s="17">
        <f t="shared" si="79"/>
        <v>6.7856877951137928E-2</v>
      </c>
    </row>
    <row r="287" spans="1:26" x14ac:dyDescent="0.25">
      <c r="A287" s="639"/>
      <c r="B287" s="639"/>
      <c r="C287" s="639"/>
      <c r="D287" s="639"/>
      <c r="E287" s="639"/>
      <c r="F287" s="639"/>
      <c r="J287" s="79">
        <v>2760</v>
      </c>
      <c r="K287" s="79">
        <f t="shared" si="68"/>
        <v>0.31506849315068491</v>
      </c>
      <c r="L287" s="79">
        <f t="shared" si="69"/>
        <v>0.19915798829494924</v>
      </c>
      <c r="M287" s="81">
        <f t="shared" si="70"/>
        <v>23.097825126040323</v>
      </c>
      <c r="N287" s="82">
        <f t="shared" si="71"/>
        <v>0.29316057096623693</v>
      </c>
      <c r="O287" s="83">
        <f t="shared" si="72"/>
        <v>0.19915798829494924</v>
      </c>
      <c r="P287" s="79">
        <f t="shared" si="64"/>
        <v>8.0391525390239527E-2</v>
      </c>
      <c r="Q287" s="17">
        <f t="shared" si="65"/>
        <v>0</v>
      </c>
      <c r="R287" s="58">
        <f t="shared" si="73"/>
        <v>8.0391525390239527E-2</v>
      </c>
      <c r="S287" s="17">
        <f t="shared" si="74"/>
        <v>0.34058360450489289</v>
      </c>
      <c r="T287" s="17">
        <f t="shared" si="75"/>
        <v>0.19915798829494924</v>
      </c>
      <c r="U287" s="17">
        <f t="shared" si="76"/>
        <v>0</v>
      </c>
      <c r="V287" s="58">
        <f t="shared" si="77"/>
        <v>0</v>
      </c>
      <c r="W287" s="17">
        <f t="shared" si="66"/>
        <v>6.7276675171503819E-2</v>
      </c>
      <c r="X287" s="17">
        <f t="shared" si="67"/>
        <v>0</v>
      </c>
      <c r="Y287" s="17">
        <f t="shared" si="78"/>
        <v>6.7276675171503819E-2</v>
      </c>
      <c r="Z287" s="17">
        <f t="shared" si="79"/>
        <v>6.7276675171503819E-2</v>
      </c>
    </row>
    <row r="288" spans="1:26" x14ac:dyDescent="0.25">
      <c r="J288" s="79">
        <v>2770</v>
      </c>
      <c r="K288" s="79">
        <f t="shared" si="68"/>
        <v>0.31621004566210048</v>
      </c>
      <c r="L288" s="79">
        <f t="shared" si="69"/>
        <v>0.19866131589271363</v>
      </c>
      <c r="M288" s="81">
        <f t="shared" si="70"/>
        <v>23.040222353538027</v>
      </c>
      <c r="N288" s="82">
        <f t="shared" si="71"/>
        <v>0.29316057096623693</v>
      </c>
      <c r="O288" s="83">
        <f t="shared" si="72"/>
        <v>0.19866131589271363</v>
      </c>
      <c r="P288" s="79">
        <f t="shared" si="64"/>
        <v>7.982119548306077E-2</v>
      </c>
      <c r="Q288" s="17">
        <f t="shared" si="65"/>
        <v>0</v>
      </c>
      <c r="R288" s="58">
        <f t="shared" si="73"/>
        <v>7.982119548306077E-2</v>
      </c>
      <c r="S288" s="17">
        <f t="shared" si="74"/>
        <v>0.34058360450489289</v>
      </c>
      <c r="T288" s="17">
        <f t="shared" si="75"/>
        <v>0.19866131589271363</v>
      </c>
      <c r="U288" s="17">
        <f t="shared" si="76"/>
        <v>0</v>
      </c>
      <c r="V288" s="58">
        <f t="shared" si="77"/>
        <v>0</v>
      </c>
      <c r="W288" s="17">
        <f t="shared" si="66"/>
        <v>6.6698211594927281E-2</v>
      </c>
      <c r="X288" s="17">
        <f t="shared" si="67"/>
        <v>0</v>
      </c>
      <c r="Y288" s="17">
        <f t="shared" si="78"/>
        <v>6.6698211594927281E-2</v>
      </c>
      <c r="Z288" s="17">
        <f t="shared" si="79"/>
        <v>6.6698211594927281E-2</v>
      </c>
    </row>
    <row r="289" spans="1:26" x14ac:dyDescent="0.25">
      <c r="J289" s="79">
        <v>2780</v>
      </c>
      <c r="K289" s="79">
        <f t="shared" si="68"/>
        <v>0.31735159817351599</v>
      </c>
      <c r="L289" s="79">
        <f t="shared" si="69"/>
        <v>0.19816612693793922</v>
      </c>
      <c r="M289" s="81">
        <f t="shared" si="70"/>
        <v>22.982791627411256</v>
      </c>
      <c r="N289" s="82">
        <f t="shared" si="71"/>
        <v>0.29316057096623693</v>
      </c>
      <c r="O289" s="83">
        <f t="shared" si="72"/>
        <v>0.19816612693793922</v>
      </c>
      <c r="P289" s="79">
        <f t="shared" si="64"/>
        <v>7.9252569021551533E-2</v>
      </c>
      <c r="Q289" s="17">
        <f t="shared" si="65"/>
        <v>0</v>
      </c>
      <c r="R289" s="58">
        <f t="shared" si="73"/>
        <v>7.9252569021551533E-2</v>
      </c>
      <c r="S289" s="17">
        <f t="shared" si="74"/>
        <v>0.34058360450489289</v>
      </c>
      <c r="T289" s="17">
        <f t="shared" si="75"/>
        <v>0.19816612693793922</v>
      </c>
      <c r="U289" s="17">
        <f t="shared" si="76"/>
        <v>0</v>
      </c>
      <c r="V289" s="58">
        <f t="shared" si="77"/>
        <v>0</v>
      </c>
      <c r="W289" s="17">
        <f t="shared" si="66"/>
        <v>6.6121475757440096E-2</v>
      </c>
      <c r="X289" s="17">
        <f t="shared" si="67"/>
        <v>0</v>
      </c>
      <c r="Y289" s="17">
        <f t="shared" si="78"/>
        <v>6.6121475757440096E-2</v>
      </c>
      <c r="Z289" s="17">
        <f t="shared" si="79"/>
        <v>6.6121475757440096E-2</v>
      </c>
    </row>
    <row r="290" spans="1:26" x14ac:dyDescent="0.25">
      <c r="J290" s="79">
        <v>2790</v>
      </c>
      <c r="K290" s="79">
        <f t="shared" si="68"/>
        <v>0.3184931506849315</v>
      </c>
      <c r="L290" s="79">
        <f t="shared" si="69"/>
        <v>0.19767241168759364</v>
      </c>
      <c r="M290" s="81">
        <f t="shared" si="70"/>
        <v>22.925531817688473</v>
      </c>
      <c r="N290" s="82">
        <f t="shared" si="71"/>
        <v>0.29316057096623693</v>
      </c>
      <c r="O290" s="83">
        <f t="shared" si="72"/>
        <v>0.19767241168759364</v>
      </c>
      <c r="P290" s="79">
        <f t="shared" si="64"/>
        <v>7.8685634817768801E-2</v>
      </c>
      <c r="Q290" s="17">
        <f t="shared" si="65"/>
        <v>0</v>
      </c>
      <c r="R290" s="58">
        <f t="shared" si="73"/>
        <v>7.8685634817768801E-2</v>
      </c>
      <c r="S290" s="17">
        <f t="shared" si="74"/>
        <v>0.34058360450489289</v>
      </c>
      <c r="T290" s="17">
        <f t="shared" si="75"/>
        <v>0.19767241168759364</v>
      </c>
      <c r="U290" s="17">
        <f t="shared" si="76"/>
        <v>0</v>
      </c>
      <c r="V290" s="58">
        <f t="shared" si="77"/>
        <v>0</v>
      </c>
      <c r="W290" s="17">
        <f t="shared" si="66"/>
        <v>6.554645631154421E-2</v>
      </c>
      <c r="X290" s="17">
        <f t="shared" si="67"/>
        <v>0</v>
      </c>
      <c r="Y290" s="17">
        <f t="shared" si="78"/>
        <v>6.554645631154421E-2</v>
      </c>
      <c r="Z290" s="17">
        <f t="shared" si="79"/>
        <v>6.554645631154421E-2</v>
      </c>
    </row>
    <row r="291" spans="1:26" x14ac:dyDescent="0.25">
      <c r="J291" s="79">
        <v>2800</v>
      </c>
      <c r="K291" s="79">
        <f t="shared" si="68"/>
        <v>0.31963470319634701</v>
      </c>
      <c r="L291" s="79">
        <f t="shared" si="69"/>
        <v>0.19718016049727616</v>
      </c>
      <c r="M291" s="81">
        <f t="shared" si="70"/>
        <v>22.868441805837179</v>
      </c>
      <c r="N291" s="82">
        <f t="shared" si="71"/>
        <v>0.29316057096623693</v>
      </c>
      <c r="O291" s="83">
        <f t="shared" si="72"/>
        <v>0.19718016049727616</v>
      </c>
      <c r="P291" s="79">
        <f t="shared" si="64"/>
        <v>7.8120381797027738E-2</v>
      </c>
      <c r="Q291" s="17">
        <f t="shared" si="65"/>
        <v>0</v>
      </c>
      <c r="R291" s="58">
        <f t="shared" si="73"/>
        <v>7.8120381797027738E-2</v>
      </c>
      <c r="S291" s="17">
        <f t="shared" si="74"/>
        <v>0.34058360450489289</v>
      </c>
      <c r="T291" s="17">
        <f t="shared" si="75"/>
        <v>0.19718016049727616</v>
      </c>
      <c r="U291" s="17">
        <f t="shared" si="76"/>
        <v>0</v>
      </c>
      <c r="V291" s="58">
        <f t="shared" si="77"/>
        <v>0</v>
      </c>
      <c r="W291" s="17">
        <f t="shared" si="66"/>
        <v>6.4973142024615016E-2</v>
      </c>
      <c r="X291" s="17">
        <f t="shared" si="67"/>
        <v>0</v>
      </c>
      <c r="Y291" s="17">
        <f t="shared" si="78"/>
        <v>6.4973142024615016E-2</v>
      </c>
      <c r="Z291" s="17">
        <f t="shared" si="79"/>
        <v>6.4973142024615016E-2</v>
      </c>
    </row>
    <row r="292" spans="1:26" x14ac:dyDescent="0.25">
      <c r="J292" s="79">
        <v>2810</v>
      </c>
      <c r="K292" s="79">
        <f t="shared" si="68"/>
        <v>0.32077625570776258</v>
      </c>
      <c r="L292" s="79">
        <f t="shared" si="69"/>
        <v>0.19668936381987068</v>
      </c>
      <c r="M292" s="81">
        <f t="shared" si="70"/>
        <v>22.811520484607701</v>
      </c>
      <c r="N292" s="82">
        <f t="shared" si="71"/>
        <v>0.29316057096623693</v>
      </c>
      <c r="O292" s="83">
        <f t="shared" si="72"/>
        <v>0.19668936381987068</v>
      </c>
      <c r="P292" s="79">
        <f t="shared" si="64"/>
        <v>7.7556798996355703E-2</v>
      </c>
      <c r="Q292" s="17">
        <f t="shared" si="65"/>
        <v>0</v>
      </c>
      <c r="R292" s="58">
        <f t="shared" si="73"/>
        <v>7.7556798996355703E-2</v>
      </c>
      <c r="S292" s="17">
        <f t="shared" si="74"/>
        <v>0.34058360450489289</v>
      </c>
      <c r="T292" s="17">
        <f t="shared" si="75"/>
        <v>0.19668936381987068</v>
      </c>
      <c r="U292" s="17">
        <f t="shared" si="76"/>
        <v>0</v>
      </c>
      <c r="V292" s="58">
        <f t="shared" si="77"/>
        <v>0</v>
      </c>
      <c r="W292" s="17">
        <f t="shared" si="66"/>
        <v>6.4401521777333159E-2</v>
      </c>
      <c r="X292" s="17">
        <f t="shared" si="67"/>
        <v>0</v>
      </c>
      <c r="Y292" s="17">
        <f t="shared" si="78"/>
        <v>6.4401521777333159E-2</v>
      </c>
      <c r="Z292" s="17">
        <f t="shared" si="79"/>
        <v>6.4401521777333159E-2</v>
      </c>
    </row>
    <row r="293" spans="1:26" x14ac:dyDescent="0.25">
      <c r="J293" s="79">
        <v>2820</v>
      </c>
      <c r="K293" s="79">
        <f t="shared" si="68"/>
        <v>0.32191780821917809</v>
      </c>
      <c r="L293" s="79">
        <f t="shared" si="69"/>
        <v>0.1962000122042219</v>
      </c>
      <c r="M293" s="81">
        <f t="shared" si="70"/>
        <v>22.754766757879644</v>
      </c>
      <c r="N293" s="82">
        <f t="shared" si="71"/>
        <v>0.29316057096623693</v>
      </c>
      <c r="O293" s="83">
        <f t="shared" si="72"/>
        <v>0.1962000122042219</v>
      </c>
      <c r="P293" s="79">
        <f t="shared" si="64"/>
        <v>7.6994875562972909E-2</v>
      </c>
      <c r="Q293" s="17">
        <f t="shared" si="65"/>
        <v>0</v>
      </c>
      <c r="R293" s="58">
        <f t="shared" si="73"/>
        <v>7.6994875562972909E-2</v>
      </c>
      <c r="S293" s="17">
        <f t="shared" si="74"/>
        <v>0.34058360450489289</v>
      </c>
      <c r="T293" s="17">
        <f t="shared" si="75"/>
        <v>0.1962000122042219</v>
      </c>
      <c r="U293" s="17">
        <f t="shared" si="76"/>
        <v>0</v>
      </c>
      <c r="V293" s="58">
        <f t="shared" si="77"/>
        <v>0</v>
      </c>
      <c r="W293" s="17">
        <f t="shared" si="66"/>
        <v>6.3831584562143551E-2</v>
      </c>
      <c r="X293" s="17">
        <f t="shared" si="67"/>
        <v>0</v>
      </c>
      <c r="Y293" s="17">
        <f t="shared" si="78"/>
        <v>6.3831584562143551E-2</v>
      </c>
      <c r="Z293" s="17">
        <f t="shared" si="79"/>
        <v>6.3831584562143551E-2</v>
      </c>
    </row>
    <row r="294" spans="1:26" x14ac:dyDescent="0.25">
      <c r="J294" s="79">
        <v>2830</v>
      </c>
      <c r="K294" s="79">
        <f t="shared" si="68"/>
        <v>0.3230593607305936</v>
      </c>
      <c r="L294" s="79">
        <f t="shared" si="69"/>
        <v>0.19571209629383501</v>
      </c>
      <c r="M294" s="81">
        <f t="shared" si="70"/>
        <v>22.698179540511099</v>
      </c>
      <c r="N294" s="82">
        <f t="shared" si="71"/>
        <v>0.29316057096623693</v>
      </c>
      <c r="O294" s="83">
        <f t="shared" si="72"/>
        <v>0.19571209629383501</v>
      </c>
      <c r="P294" s="79">
        <f t="shared" si="64"/>
        <v>7.6434600752797288E-2</v>
      </c>
      <c r="Q294" s="17">
        <f t="shared" si="65"/>
        <v>0</v>
      </c>
      <c r="R294" s="58">
        <f t="shared" si="73"/>
        <v>7.6434600752797288E-2</v>
      </c>
      <c r="S294" s="17">
        <f t="shared" si="74"/>
        <v>0.34058360450489289</v>
      </c>
      <c r="T294" s="17">
        <f t="shared" si="75"/>
        <v>0.19571209629383501</v>
      </c>
      <c r="U294" s="17">
        <f t="shared" si="76"/>
        <v>0</v>
      </c>
      <c r="V294" s="58">
        <f t="shared" si="77"/>
        <v>0</v>
      </c>
      <c r="W294" s="17">
        <f t="shared" si="66"/>
        <v>6.3263319481739244E-2</v>
      </c>
      <c r="X294" s="17">
        <f t="shared" si="67"/>
        <v>0</v>
      </c>
      <c r="Y294" s="17">
        <f t="shared" si="78"/>
        <v>6.3263319481739244E-2</v>
      </c>
      <c r="Z294" s="17">
        <f t="shared" si="79"/>
        <v>6.3263319481739244E-2</v>
      </c>
    </row>
    <row r="295" spans="1:26" x14ac:dyDescent="0.25">
      <c r="J295" s="79">
        <v>2840</v>
      </c>
      <c r="K295" s="79">
        <f t="shared" si="68"/>
        <v>0.32420091324200911</v>
      </c>
      <c r="L295" s="79">
        <f t="shared" si="69"/>
        <v>0.19522560682559686</v>
      </c>
      <c r="M295" s="81">
        <f t="shared" si="70"/>
        <v>22.641757758190302</v>
      </c>
      <c r="N295" s="82">
        <f t="shared" si="71"/>
        <v>0.29316057096623693</v>
      </c>
      <c r="O295" s="83">
        <f t="shared" si="72"/>
        <v>0.19522560682559686</v>
      </c>
      <c r="P295" s="79">
        <f t="shared" si="64"/>
        <v>7.5875963928977552E-2</v>
      </c>
      <c r="Q295" s="17">
        <f t="shared" si="65"/>
        <v>0</v>
      </c>
      <c r="R295" s="58">
        <f t="shared" si="73"/>
        <v>7.5875963928977552E-2</v>
      </c>
      <c r="S295" s="17">
        <f t="shared" si="74"/>
        <v>0.34058360450489289</v>
      </c>
      <c r="T295" s="17">
        <f t="shared" si="75"/>
        <v>0.19522560682559686</v>
      </c>
      <c r="U295" s="17">
        <f t="shared" si="76"/>
        <v>0</v>
      </c>
      <c r="V295" s="58">
        <f t="shared" si="77"/>
        <v>0</v>
      </c>
      <c r="W295" s="17">
        <f t="shared" si="66"/>
        <v>6.2696715747573073E-2</v>
      </c>
      <c r="X295" s="17">
        <f t="shared" si="67"/>
        <v>0</v>
      </c>
      <c r="Y295" s="17">
        <f t="shared" si="78"/>
        <v>6.2696715747573073E-2</v>
      </c>
      <c r="Z295" s="17">
        <f t="shared" si="79"/>
        <v>6.2696715747573073E-2</v>
      </c>
    </row>
    <row r="296" spans="1:26" x14ac:dyDescent="0.25">
      <c r="J296" s="79">
        <v>2850</v>
      </c>
      <c r="K296" s="79">
        <f t="shared" si="68"/>
        <v>0.32534246575342468</v>
      </c>
      <c r="L296" s="79">
        <f t="shared" si="69"/>
        <v>0.19474053462851793</v>
      </c>
      <c r="M296" s="81">
        <f t="shared" si="70"/>
        <v>22.585500347289763</v>
      </c>
      <c r="N296" s="82">
        <f t="shared" si="71"/>
        <v>0.29316057096623693</v>
      </c>
      <c r="O296" s="83">
        <f t="shared" si="72"/>
        <v>0.19474053462851793</v>
      </c>
      <c r="P296" s="79">
        <f t="shared" si="64"/>
        <v>7.5318954560448681E-2</v>
      </c>
      <c r="Q296" s="17">
        <f t="shared" si="65"/>
        <v>0</v>
      </c>
      <c r="R296" s="58">
        <f t="shared" si="73"/>
        <v>7.5318954560448681E-2</v>
      </c>
      <c r="S296" s="17">
        <f t="shared" si="74"/>
        <v>0.34058360450489289</v>
      </c>
      <c r="T296" s="17">
        <f t="shared" si="75"/>
        <v>0.19474053462851793</v>
      </c>
      <c r="U296" s="17">
        <f t="shared" si="76"/>
        <v>0</v>
      </c>
      <c r="V296" s="58">
        <f t="shared" si="77"/>
        <v>0</v>
      </c>
      <c r="W296" s="17">
        <f t="shared" si="66"/>
        <v>6.2131762678392821E-2</v>
      </c>
      <c r="X296" s="17">
        <f t="shared" si="67"/>
        <v>0</v>
      </c>
      <c r="Y296" s="17">
        <f t="shared" si="78"/>
        <v>6.2131762678392821E-2</v>
      </c>
      <c r="Z296" s="17">
        <f t="shared" si="79"/>
        <v>6.2131762678392821E-2</v>
      </c>
    </row>
    <row r="297" spans="1:26" x14ac:dyDescent="0.25">
      <c r="J297" s="79">
        <v>2860</v>
      </c>
      <c r="K297" s="79">
        <f t="shared" si="68"/>
        <v>0.32648401826484019</v>
      </c>
      <c r="L297" s="79">
        <f t="shared" si="69"/>
        <v>0.1942568706224983</v>
      </c>
      <c r="M297" s="81">
        <f t="shared" si="70"/>
        <v>22.529406254723131</v>
      </c>
      <c r="N297" s="82">
        <f t="shared" si="71"/>
        <v>0.29316057096623693</v>
      </c>
      <c r="O297" s="83">
        <f t="shared" si="72"/>
        <v>0.1942568706224983</v>
      </c>
      <c r="P297" s="79">
        <f t="shared" si="64"/>
        <v>7.476356222051328E-2</v>
      </c>
      <c r="Q297" s="17">
        <f t="shared" si="65"/>
        <v>0</v>
      </c>
      <c r="R297" s="58">
        <f t="shared" si="73"/>
        <v>7.476356222051328E-2</v>
      </c>
      <c r="S297" s="17">
        <f t="shared" si="74"/>
        <v>0.34058360450489289</v>
      </c>
      <c r="T297" s="17">
        <f t="shared" si="75"/>
        <v>0.1942568706224983</v>
      </c>
      <c r="U297" s="17">
        <f t="shared" si="76"/>
        <v>0</v>
      </c>
      <c r="V297" s="58">
        <f t="shared" si="77"/>
        <v>0</v>
      </c>
      <c r="W297" s="17">
        <f t="shared" si="66"/>
        <v>6.1568449698802596E-2</v>
      </c>
      <c r="X297" s="17">
        <f t="shared" si="67"/>
        <v>0</v>
      </c>
      <c r="Y297" s="17">
        <f t="shared" si="78"/>
        <v>6.1568449698802596E-2</v>
      </c>
      <c r="Z297" s="17">
        <f t="shared" si="79"/>
        <v>6.1568449698802596E-2</v>
      </c>
    </row>
    <row r="298" spans="1:26" x14ac:dyDescent="0.25">
      <c r="J298" s="79">
        <v>2870</v>
      </c>
      <c r="K298" s="79">
        <f t="shared" si="68"/>
        <v>0.3276255707762557</v>
      </c>
      <c r="L298" s="79">
        <f t="shared" si="69"/>
        <v>0.19377460581711103</v>
      </c>
      <c r="M298" s="81">
        <f t="shared" si="70"/>
        <v>22.473474437804082</v>
      </c>
      <c r="N298" s="82">
        <f t="shared" si="71"/>
        <v>0.29316057096623693</v>
      </c>
      <c r="O298" s="83">
        <f t="shared" si="72"/>
        <v>0.19377460581711103</v>
      </c>
      <c r="P298" s="79">
        <f t="shared" si="64"/>
        <v>7.4209776585446696E-2</v>
      </c>
      <c r="Q298" s="17">
        <f t="shared" si="65"/>
        <v>0</v>
      </c>
      <c r="R298" s="58">
        <f t="shared" si="73"/>
        <v>7.4209776585446696E-2</v>
      </c>
      <c r="S298" s="17">
        <f t="shared" si="74"/>
        <v>0.34058360450489289</v>
      </c>
      <c r="T298" s="17">
        <f t="shared" si="75"/>
        <v>0.19377460581711103</v>
      </c>
      <c r="U298" s="17">
        <f t="shared" si="76"/>
        <v>0</v>
      </c>
      <c r="V298" s="58">
        <f t="shared" si="77"/>
        <v>0</v>
      </c>
      <c r="W298" s="17">
        <f t="shared" si="66"/>
        <v>6.1006766337847407E-2</v>
      </c>
      <c r="X298" s="17">
        <f t="shared" si="67"/>
        <v>0</v>
      </c>
      <c r="Y298" s="17">
        <f t="shared" si="78"/>
        <v>6.1006766337847407E-2</v>
      </c>
      <c r="Z298" s="17">
        <f t="shared" si="79"/>
        <v>6.1006766337847407E-2</v>
      </c>
    </row>
    <row r="299" spans="1:26" x14ac:dyDescent="0.25">
      <c r="J299" s="79">
        <v>2880</v>
      </c>
      <c r="K299" s="79">
        <f t="shared" si="68"/>
        <v>0.32876712328767121</v>
      </c>
      <c r="L299" s="79">
        <f t="shared" si="69"/>
        <v>0.19329373131040872</v>
      </c>
      <c r="M299" s="81">
        <f t="shared" si="70"/>
        <v>22.417703864107931</v>
      </c>
      <c r="N299" s="82">
        <f t="shared" si="71"/>
        <v>0.29316057096623693</v>
      </c>
      <c r="O299" s="83">
        <f t="shared" si="72"/>
        <v>0.19329373131040872</v>
      </c>
      <c r="P299" s="79">
        <f t="shared" si="64"/>
        <v>7.3657587433124672E-2</v>
      </c>
      <c r="Q299" s="17">
        <f t="shared" si="65"/>
        <v>0</v>
      </c>
      <c r="R299" s="58">
        <f t="shared" si="73"/>
        <v>7.3657587433124672E-2</v>
      </c>
      <c r="S299" s="17">
        <f t="shared" si="74"/>
        <v>0.34058360450489289</v>
      </c>
      <c r="T299" s="17">
        <f t="shared" si="75"/>
        <v>0.19329373131040872</v>
      </c>
      <c r="U299" s="17">
        <f t="shared" si="76"/>
        <v>0</v>
      </c>
      <c r="V299" s="58">
        <f t="shared" si="77"/>
        <v>0</v>
      </c>
      <c r="W299" s="17">
        <f t="shared" si="66"/>
        <v>6.0446702227622162E-2</v>
      </c>
      <c r="X299" s="17">
        <f t="shared" si="67"/>
        <v>0</v>
      </c>
      <c r="Y299" s="17">
        <f t="shared" si="78"/>
        <v>6.0446702227622162E-2</v>
      </c>
      <c r="Z299" s="17">
        <f t="shared" si="79"/>
        <v>6.0446702227622162E-2</v>
      </c>
    </row>
    <row r="300" spans="1:26" x14ac:dyDescent="0.25">
      <c r="G300" s="17"/>
      <c r="H300" s="17"/>
      <c r="I300" s="17"/>
      <c r="J300" s="79">
        <v>2890</v>
      </c>
      <c r="K300" s="79">
        <f t="shared" si="68"/>
        <v>0.32990867579908678</v>
      </c>
      <c r="L300" s="79">
        <f t="shared" si="69"/>
        <v>0.19281423828774846</v>
      </c>
      <c r="M300" s="81">
        <f t="shared" si="70"/>
        <v>22.362093511335331</v>
      </c>
      <c r="N300" s="82">
        <f t="shared" si="71"/>
        <v>0.29316057096623693</v>
      </c>
      <c r="O300" s="83">
        <f t="shared" si="72"/>
        <v>0.19281423828774846</v>
      </c>
      <c r="P300" s="79">
        <f t="shared" si="64"/>
        <v>7.3106984641675421E-2</v>
      </c>
      <c r="Q300" s="17">
        <f t="shared" si="65"/>
        <v>0</v>
      </c>
      <c r="R300" s="58">
        <f t="shared" si="73"/>
        <v>7.3106984641675421E-2</v>
      </c>
      <c r="S300" s="17">
        <f t="shared" si="74"/>
        <v>0.34058360450489289</v>
      </c>
      <c r="T300" s="17">
        <f t="shared" si="75"/>
        <v>0.19281423828774846</v>
      </c>
      <c r="U300" s="17">
        <f t="shared" si="76"/>
        <v>0</v>
      </c>
      <c r="V300" s="58">
        <f t="shared" si="77"/>
        <v>0</v>
      </c>
      <c r="W300" s="17">
        <f t="shared" si="66"/>
        <v>5.9888247101903214E-2</v>
      </c>
      <c r="X300" s="17">
        <f t="shared" si="67"/>
        <v>0</v>
      </c>
      <c r="Y300" s="17">
        <f t="shared" si="78"/>
        <v>5.9888247101903214E-2</v>
      </c>
      <c r="Z300" s="17">
        <f t="shared" si="79"/>
        <v>5.9888247101903214E-2</v>
      </c>
    </row>
    <row r="301" spans="1:26" x14ac:dyDescent="0.25">
      <c r="A301" s="17"/>
      <c r="B301" s="17"/>
      <c r="C301" s="17"/>
      <c r="D301" s="17"/>
      <c r="E301" s="17"/>
      <c r="F301" s="17"/>
      <c r="G301" s="17"/>
      <c r="H301" s="17"/>
      <c r="I301" s="17"/>
      <c r="J301" s="79">
        <v>2900</v>
      </c>
      <c r="K301" s="79">
        <f t="shared" si="68"/>
        <v>0.33105022831050229</v>
      </c>
      <c r="L301" s="79">
        <f t="shared" si="69"/>
        <v>0.19233611802063733</v>
      </c>
      <c r="M301" s="81">
        <f t="shared" si="70"/>
        <v>22.306642367178394</v>
      </c>
      <c r="N301" s="82">
        <f t="shared" si="71"/>
        <v>0.29316057096623693</v>
      </c>
      <c r="O301" s="83">
        <f t="shared" si="72"/>
        <v>0.19233611802063733</v>
      </c>
      <c r="P301" s="79">
        <f t="shared" si="64"/>
        <v>7.2557958188153138E-2</v>
      </c>
      <c r="Q301" s="17">
        <f t="shared" si="65"/>
        <v>0</v>
      </c>
      <c r="R301" s="58">
        <f t="shared" si="73"/>
        <v>7.2557958188153138E-2</v>
      </c>
      <c r="S301" s="17">
        <f t="shared" si="74"/>
        <v>0.34058360450489289</v>
      </c>
      <c r="T301" s="17">
        <f t="shared" si="75"/>
        <v>0.19233611802063733</v>
      </c>
      <c r="U301" s="17">
        <f t="shared" si="76"/>
        <v>0</v>
      </c>
      <c r="V301" s="58">
        <f t="shared" si="77"/>
        <v>0</v>
      </c>
      <c r="W301" s="17">
        <f t="shared" si="66"/>
        <v>5.9331390794804206E-2</v>
      </c>
      <c r="X301" s="17">
        <f t="shared" si="67"/>
        <v>0</v>
      </c>
      <c r="Y301" s="17">
        <f t="shared" si="78"/>
        <v>5.9331390794804206E-2</v>
      </c>
      <c r="Z301" s="17">
        <f t="shared" si="79"/>
        <v>5.9331390794804206E-2</v>
      </c>
    </row>
    <row r="302" spans="1:26" x14ac:dyDescent="0.25">
      <c r="A302" s="17"/>
      <c r="B302" s="17"/>
      <c r="C302" s="17"/>
      <c r="D302" s="17"/>
      <c r="E302" s="17"/>
      <c r="F302" s="17"/>
      <c r="G302" s="17"/>
      <c r="H302" s="17"/>
      <c r="I302" s="17"/>
      <c r="J302" s="79">
        <v>2910</v>
      </c>
      <c r="K302" s="79">
        <f t="shared" si="68"/>
        <v>0.3321917808219178</v>
      </c>
      <c r="L302" s="79">
        <f t="shared" si="69"/>
        <v>0.19185936186559605</v>
      </c>
      <c r="M302" s="81">
        <f t="shared" si="70"/>
        <v>22.251349429188892</v>
      </c>
      <c r="N302" s="82">
        <f t="shared" si="71"/>
        <v>0.29316057096623693</v>
      </c>
      <c r="O302" s="83">
        <f t="shared" si="72"/>
        <v>0.19185936186559605</v>
      </c>
      <c r="P302" s="79">
        <f t="shared" si="64"/>
        <v>7.2010498147233259E-2</v>
      </c>
      <c r="Q302" s="17">
        <f t="shared" si="65"/>
        <v>0</v>
      </c>
      <c r="R302" s="58">
        <f t="shared" si="73"/>
        <v>7.2010498147233259E-2</v>
      </c>
      <c r="S302" s="17">
        <f t="shared" si="74"/>
        <v>0.34058360450489289</v>
      </c>
      <c r="T302" s="17">
        <f t="shared" si="75"/>
        <v>0.19185936186559605</v>
      </c>
      <c r="U302" s="17">
        <f t="shared" si="76"/>
        <v>0</v>
      </c>
      <c r="V302" s="58">
        <f t="shared" si="77"/>
        <v>0</v>
      </c>
      <c r="W302" s="17">
        <f t="shared" si="66"/>
        <v>5.877612323945236E-2</v>
      </c>
      <c r="X302" s="17">
        <f t="shared" si="67"/>
        <v>0</v>
      </c>
      <c r="Y302" s="17">
        <f t="shared" si="78"/>
        <v>5.877612323945236E-2</v>
      </c>
      <c r="Z302" s="17">
        <f t="shared" si="79"/>
        <v>5.877612323945236E-2</v>
      </c>
    </row>
    <row r="303" spans="1:26" x14ac:dyDescent="0.25">
      <c r="A303" s="17"/>
      <c r="B303" s="17"/>
      <c r="C303" s="17"/>
      <c r="D303" s="17"/>
      <c r="E303" s="17"/>
      <c r="F303" s="17"/>
      <c r="G303" s="17"/>
      <c r="H303" s="17"/>
      <c r="I303" s="17"/>
      <c r="J303" s="79">
        <v>2920</v>
      </c>
      <c r="K303" s="79">
        <f t="shared" si="68"/>
        <v>0.33333333333333331</v>
      </c>
      <c r="L303" s="79">
        <f t="shared" si="69"/>
        <v>0.19138396126304247</v>
      </c>
      <c r="M303" s="81">
        <f t="shared" si="70"/>
        <v>22.196213704648763</v>
      </c>
      <c r="N303" s="82">
        <f t="shared" si="71"/>
        <v>0.29316057096623693</v>
      </c>
      <c r="O303" s="83">
        <f t="shared" si="72"/>
        <v>0.19138396126304247</v>
      </c>
      <c r="P303" s="79">
        <f t="shared" si="64"/>
        <v>7.1464594689930827E-2</v>
      </c>
      <c r="Q303" s="17">
        <f t="shared" si="65"/>
        <v>0</v>
      </c>
      <c r="R303" s="58">
        <f t="shared" si="73"/>
        <v>7.1464594689930827E-2</v>
      </c>
      <c r="S303" s="17">
        <f t="shared" si="74"/>
        <v>0.34058360450489289</v>
      </c>
      <c r="T303" s="17">
        <f t="shared" si="75"/>
        <v>0.19138396126304247</v>
      </c>
      <c r="U303" s="17">
        <f t="shared" si="76"/>
        <v>0</v>
      </c>
      <c r="V303" s="58">
        <f t="shared" si="77"/>
        <v>0</v>
      </c>
      <c r="W303" s="17">
        <f t="shared" si="66"/>
        <v>5.8222434466687845E-2</v>
      </c>
      <c r="X303" s="17">
        <f t="shared" si="67"/>
        <v>0</v>
      </c>
      <c r="Y303" s="17">
        <f t="shared" si="78"/>
        <v>5.8222434466687845E-2</v>
      </c>
      <c r="Z303" s="17">
        <f t="shared" si="79"/>
        <v>5.8222434466687845E-2</v>
      </c>
    </row>
    <row r="304" spans="1:26" x14ac:dyDescent="0.25">
      <c r="A304" s="17"/>
      <c r="B304" s="17"/>
      <c r="C304" s="17"/>
      <c r="D304" s="17"/>
      <c r="E304" s="17"/>
      <c r="F304" s="17"/>
      <c r="G304" s="17"/>
      <c r="H304" s="17"/>
      <c r="I304" s="17"/>
      <c r="J304" s="79">
        <v>2930</v>
      </c>
      <c r="K304" s="79">
        <f t="shared" si="68"/>
        <v>0.33447488584474888</v>
      </c>
      <c r="L304" s="79">
        <f t="shared" si="69"/>
        <v>0.19090990773619332</v>
      </c>
      <c r="M304" s="81">
        <f t="shared" si="70"/>
        <v>22.141234210442743</v>
      </c>
      <c r="N304" s="82">
        <f t="shared" si="71"/>
        <v>0.29316057096623693</v>
      </c>
      <c r="O304" s="83">
        <f t="shared" si="72"/>
        <v>0.19090990773619332</v>
      </c>
      <c r="P304" s="79">
        <f t="shared" si="64"/>
        <v>7.0920238082338605E-2</v>
      </c>
      <c r="Q304" s="17">
        <f t="shared" si="65"/>
        <v>0</v>
      </c>
      <c r="R304" s="58">
        <f t="shared" si="73"/>
        <v>7.0920238082338605E-2</v>
      </c>
      <c r="S304" s="17">
        <f t="shared" si="74"/>
        <v>0.34058360450489289</v>
      </c>
      <c r="T304" s="17">
        <f t="shared" si="75"/>
        <v>0.19090990773619332</v>
      </c>
      <c r="U304" s="17">
        <f t="shared" si="76"/>
        <v>0</v>
      </c>
      <c r="V304" s="58">
        <f t="shared" si="77"/>
        <v>0</v>
      </c>
      <c r="W304" s="17">
        <f t="shared" si="66"/>
        <v>5.7670314603784911E-2</v>
      </c>
      <c r="X304" s="17">
        <f t="shared" si="67"/>
        <v>0</v>
      </c>
      <c r="Y304" s="17">
        <f t="shared" si="78"/>
        <v>5.7670314603784911E-2</v>
      </c>
      <c r="Z304" s="17">
        <f t="shared" si="79"/>
        <v>5.7670314603784911E-2</v>
      </c>
    </row>
    <row r="305" spans="1:26" x14ac:dyDescent="0.25">
      <c r="A305" s="17"/>
      <c r="B305" s="17"/>
      <c r="C305" s="17"/>
      <c r="D305" s="17"/>
      <c r="E305" s="17"/>
      <c r="F305" s="17"/>
      <c r="G305" s="17"/>
      <c r="H305" s="17"/>
      <c r="I305" s="17"/>
      <c r="J305" s="79">
        <v>2940</v>
      </c>
      <c r="K305" s="79">
        <f t="shared" si="68"/>
        <v>0.33561643835616439</v>
      </c>
      <c r="L305" s="79">
        <f t="shared" si="69"/>
        <v>0.19043719288998318</v>
      </c>
      <c r="M305" s="81">
        <f t="shared" si="70"/>
        <v>22.086409972933001</v>
      </c>
      <c r="N305" s="82">
        <f t="shared" si="71"/>
        <v>0.29316057096623693</v>
      </c>
      <c r="O305" s="83">
        <f t="shared" si="72"/>
        <v>0.19043719288998318</v>
      </c>
      <c r="P305" s="79">
        <f t="shared" si="64"/>
        <v>7.0377418684386295E-2</v>
      </c>
      <c r="Q305" s="17">
        <f t="shared" si="65"/>
        <v>0</v>
      </c>
      <c r="R305" s="58">
        <f t="shared" si="73"/>
        <v>7.0377418684386295E-2</v>
      </c>
      <c r="S305" s="17">
        <f t="shared" si="74"/>
        <v>0.34058360450489289</v>
      </c>
      <c r="T305" s="17">
        <f t="shared" si="75"/>
        <v>0.19043719288998318</v>
      </c>
      <c r="U305" s="17">
        <f t="shared" si="76"/>
        <v>0</v>
      </c>
      <c r="V305" s="58">
        <f t="shared" si="77"/>
        <v>0</v>
      </c>
      <c r="W305" s="17">
        <f t="shared" si="66"/>
        <v>5.7119753873193235E-2</v>
      </c>
      <c r="X305" s="17">
        <f t="shared" si="67"/>
        <v>0</v>
      </c>
      <c r="Y305" s="17">
        <f t="shared" si="78"/>
        <v>5.7119753873193235E-2</v>
      </c>
      <c r="Z305" s="17">
        <f t="shared" si="79"/>
        <v>5.7119753873193235E-2</v>
      </c>
    </row>
    <row r="306" spans="1:26" x14ac:dyDescent="0.25">
      <c r="A306" s="17"/>
      <c r="B306" s="17"/>
      <c r="C306" s="17"/>
      <c r="D306" s="17"/>
      <c r="E306" s="17"/>
      <c r="F306" s="17"/>
      <c r="G306" s="17"/>
      <c r="H306" s="17"/>
      <c r="I306" s="17"/>
      <c r="J306" s="79">
        <v>2950</v>
      </c>
      <c r="K306" s="79">
        <f t="shared" si="68"/>
        <v>0.3367579908675799</v>
      </c>
      <c r="L306" s="79">
        <f t="shared" si="69"/>
        <v>0.18996580841000255</v>
      </c>
      <c r="M306" s="81">
        <f t="shared" si="70"/>
        <v>22.031740027835959</v>
      </c>
      <c r="N306" s="82">
        <f t="shared" si="71"/>
        <v>0.29316057096623693</v>
      </c>
      <c r="O306" s="83">
        <f t="shared" si="72"/>
        <v>0.18996580841000255</v>
      </c>
      <c r="P306" s="79">
        <f t="shared" si="64"/>
        <v>6.9836126948620736E-2</v>
      </c>
      <c r="Q306" s="17">
        <f t="shared" si="65"/>
        <v>0</v>
      </c>
      <c r="R306" s="58">
        <f t="shared" si="73"/>
        <v>6.9836126948620736E-2</v>
      </c>
      <c r="S306" s="17">
        <f t="shared" si="74"/>
        <v>0.34058360450489289</v>
      </c>
      <c r="T306" s="17">
        <f t="shared" si="75"/>
        <v>0.18996580841000255</v>
      </c>
      <c r="U306" s="17">
        <f t="shared" si="76"/>
        <v>0</v>
      </c>
      <c r="V306" s="58">
        <f t="shared" si="77"/>
        <v>0</v>
      </c>
      <c r="W306" s="17">
        <f t="shared" si="66"/>
        <v>5.6570742591300016E-2</v>
      </c>
      <c r="X306" s="17">
        <f t="shared" si="67"/>
        <v>0</v>
      </c>
      <c r="Y306" s="17">
        <f t="shared" si="78"/>
        <v>5.6570742591300016E-2</v>
      </c>
      <c r="Z306" s="17">
        <f t="shared" si="79"/>
        <v>5.6570742591300016E-2</v>
      </c>
    </row>
    <row r="307" spans="1:26" x14ac:dyDescent="0.25">
      <c r="A307" s="17"/>
      <c r="B307" s="17"/>
      <c r="C307" s="17"/>
      <c r="D307" s="17"/>
      <c r="E307" s="17"/>
      <c r="F307" s="17"/>
      <c r="G307" s="17"/>
      <c r="H307" s="17"/>
      <c r="I307" s="17"/>
      <c r="J307" s="79">
        <v>2960</v>
      </c>
      <c r="K307" s="79">
        <f t="shared" si="68"/>
        <v>0.33789954337899542</v>
      </c>
      <c r="L307" s="79">
        <f t="shared" si="69"/>
        <v>0.18949574606145192</v>
      </c>
      <c r="M307" s="81">
        <f t="shared" si="70"/>
        <v>21.977223420101005</v>
      </c>
      <c r="N307" s="82">
        <f t="shared" si="71"/>
        <v>0.29316057096623693</v>
      </c>
      <c r="O307" s="83">
        <f t="shared" si="72"/>
        <v>0.18949574606145192</v>
      </c>
      <c r="P307" s="79">
        <f t="shared" si="64"/>
        <v>6.929635341900553E-2</v>
      </c>
      <c r="Q307" s="17">
        <f t="shared" si="65"/>
        <v>0</v>
      </c>
      <c r="R307" s="58">
        <f t="shared" si="73"/>
        <v>6.929635341900553E-2</v>
      </c>
      <c r="S307" s="17">
        <f t="shared" si="74"/>
        <v>0.34058360450489289</v>
      </c>
      <c r="T307" s="17">
        <f t="shared" si="75"/>
        <v>0.18949574606145192</v>
      </c>
      <c r="U307" s="17">
        <f t="shared" si="76"/>
        <v>0</v>
      </c>
      <c r="V307" s="58">
        <f t="shared" si="77"/>
        <v>0</v>
      </c>
      <c r="W307" s="17">
        <f t="shared" si="66"/>
        <v>5.6023271167213062E-2</v>
      </c>
      <c r="X307" s="17">
        <f t="shared" si="67"/>
        <v>0</v>
      </c>
      <c r="Y307" s="17">
        <f t="shared" si="78"/>
        <v>5.6023271167213062E-2</v>
      </c>
      <c r="Z307" s="17">
        <f t="shared" si="79"/>
        <v>5.6023271167213062E-2</v>
      </c>
    </row>
    <row r="308" spans="1:26" x14ac:dyDescent="0.25">
      <c r="A308" s="17"/>
      <c r="B308" s="17"/>
      <c r="C308" s="17"/>
      <c r="D308" s="17"/>
      <c r="E308" s="17"/>
      <c r="F308" s="17"/>
      <c r="G308" s="17"/>
      <c r="H308" s="17"/>
      <c r="I308" s="17"/>
      <c r="J308" s="79">
        <v>2970</v>
      </c>
      <c r="K308" s="79">
        <f t="shared" si="68"/>
        <v>0.33904109589041098</v>
      </c>
      <c r="L308" s="79">
        <f t="shared" si="69"/>
        <v>0.1890269976881136</v>
      </c>
      <c r="M308" s="81">
        <f t="shared" si="70"/>
        <v>21.922859203791241</v>
      </c>
      <c r="N308" s="82">
        <f t="shared" si="71"/>
        <v>0.29316057096623693</v>
      </c>
      <c r="O308" s="83">
        <f t="shared" si="72"/>
        <v>0.1890269976881136</v>
      </c>
      <c r="P308" s="79">
        <f t="shared" si="64"/>
        <v>6.8758088729739875E-2</v>
      </c>
      <c r="Q308" s="17">
        <f t="shared" si="65"/>
        <v>0</v>
      </c>
      <c r="R308" s="58">
        <f t="shared" si="73"/>
        <v>6.8758088729739875E-2</v>
      </c>
      <c r="S308" s="17">
        <f t="shared" si="74"/>
        <v>0.34058360450489289</v>
      </c>
      <c r="T308" s="17">
        <f t="shared" si="75"/>
        <v>0.1890269976881136</v>
      </c>
      <c r="U308" s="17">
        <f t="shared" si="76"/>
        <v>0</v>
      </c>
      <c r="V308" s="58">
        <f t="shared" si="77"/>
        <v>0</v>
      </c>
      <c r="W308" s="17">
        <f t="shared" si="66"/>
        <v>5.5477330101562528E-2</v>
      </c>
      <c r="X308" s="17">
        <f t="shared" si="67"/>
        <v>0</v>
      </c>
      <c r="Y308" s="17">
        <f t="shared" si="78"/>
        <v>5.5477330101562528E-2</v>
      </c>
      <c r="Z308" s="17">
        <f t="shared" si="79"/>
        <v>5.5477330101562528E-2</v>
      </c>
    </row>
    <row r="309" spans="1:26" x14ac:dyDescent="0.25">
      <c r="A309" s="17"/>
      <c r="B309" s="17"/>
      <c r="C309" s="17"/>
      <c r="D309" s="17"/>
      <c r="E309" s="17"/>
      <c r="F309" s="17"/>
      <c r="G309" s="17"/>
      <c r="H309" s="17"/>
      <c r="I309" s="17"/>
      <c r="J309" s="79">
        <v>2980</v>
      </c>
      <c r="K309" s="79">
        <f t="shared" si="68"/>
        <v>0.34018264840182649</v>
      </c>
      <c r="L309" s="79">
        <f t="shared" si="69"/>
        <v>0.18855955521134082</v>
      </c>
      <c r="M309" s="81">
        <f t="shared" si="70"/>
        <v>21.868646441966238</v>
      </c>
      <c r="N309" s="82">
        <f t="shared" si="71"/>
        <v>0.29316057096623693</v>
      </c>
      <c r="O309" s="83">
        <f t="shared" si="72"/>
        <v>0.18855955521134082</v>
      </c>
      <c r="P309" s="79">
        <f t="shared" si="64"/>
        <v>6.8221323604097051E-2</v>
      </c>
      <c r="Q309" s="17">
        <f t="shared" si="65"/>
        <v>0</v>
      </c>
      <c r="R309" s="58">
        <f t="shared" si="73"/>
        <v>6.8221323604097051E-2</v>
      </c>
      <c r="S309" s="17">
        <f t="shared" si="74"/>
        <v>0.34058360450489289</v>
      </c>
      <c r="T309" s="17">
        <f t="shared" si="75"/>
        <v>0.18855955521134082</v>
      </c>
      <c r="U309" s="17">
        <f t="shared" si="76"/>
        <v>0</v>
      </c>
      <c r="V309" s="58">
        <f t="shared" si="77"/>
        <v>0</v>
      </c>
      <c r="W309" s="17">
        <f t="shared" si="66"/>
        <v>5.4932909985323408E-2</v>
      </c>
      <c r="X309" s="17">
        <f t="shared" si="67"/>
        <v>0</v>
      </c>
      <c r="Y309" s="17">
        <f t="shared" si="78"/>
        <v>5.4932909985323408E-2</v>
      </c>
      <c r="Z309" s="17">
        <f t="shared" si="79"/>
        <v>5.4932909985323408E-2</v>
      </c>
    </row>
    <row r="310" spans="1:26" x14ac:dyDescent="0.25">
      <c r="A310" s="17"/>
      <c r="B310" s="17"/>
      <c r="C310" s="17"/>
      <c r="D310" s="17"/>
      <c r="E310" s="17"/>
      <c r="F310" s="17"/>
      <c r="G310" s="17"/>
      <c r="H310" s="17"/>
      <c r="I310" s="17"/>
      <c r="J310" s="79">
        <v>2990</v>
      </c>
      <c r="K310" s="79">
        <f t="shared" si="68"/>
        <v>0.341324200913242</v>
      </c>
      <c r="L310" s="79">
        <f t="shared" si="69"/>
        <v>0.18809341062906149</v>
      </c>
      <c r="M310" s="81">
        <f t="shared" si="70"/>
        <v>21.814584206566504</v>
      </c>
      <c r="N310" s="82">
        <f t="shared" si="71"/>
        <v>0.29316057096623693</v>
      </c>
      <c r="O310" s="83">
        <f t="shared" si="72"/>
        <v>0.18809341062906149</v>
      </c>
      <c r="P310" s="79">
        <f t="shared" si="64"/>
        <v>6.7686048853282221E-2</v>
      </c>
      <c r="Q310" s="17">
        <f t="shared" si="65"/>
        <v>0</v>
      </c>
      <c r="R310" s="58">
        <f t="shared" si="73"/>
        <v>6.7686048853282221E-2</v>
      </c>
      <c r="S310" s="17">
        <f t="shared" si="74"/>
        <v>0.34058360450489289</v>
      </c>
      <c r="T310" s="17">
        <f t="shared" si="75"/>
        <v>0.18809341062906149</v>
      </c>
      <c r="U310" s="17">
        <f t="shared" si="76"/>
        <v>0</v>
      </c>
      <c r="V310" s="58">
        <f t="shared" si="77"/>
        <v>0</v>
      </c>
      <c r="W310" s="17">
        <f t="shared" si="66"/>
        <v>5.4390001498656138E-2</v>
      </c>
      <c r="X310" s="17">
        <f t="shared" si="67"/>
        <v>0</v>
      </c>
      <c r="Y310" s="17">
        <f t="shared" si="78"/>
        <v>5.4390001498656138E-2</v>
      </c>
      <c r="Z310" s="17">
        <f t="shared" si="79"/>
        <v>5.4390001498656138E-2</v>
      </c>
    </row>
    <row r="311" spans="1:26" x14ac:dyDescent="0.25">
      <c r="A311" s="17"/>
      <c r="B311" s="17"/>
      <c r="C311" s="17"/>
      <c r="D311" s="17"/>
      <c r="E311" s="17"/>
      <c r="F311" s="17"/>
      <c r="G311" s="17"/>
      <c r="H311" s="17"/>
      <c r="I311" s="17"/>
      <c r="J311" s="79">
        <v>3000</v>
      </c>
      <c r="K311" s="79">
        <f t="shared" si="68"/>
        <v>0.34246575342465752</v>
      </c>
      <c r="L311" s="79">
        <f t="shared" si="69"/>
        <v>0.18762855601479966</v>
      </c>
      <c r="M311" s="81">
        <f t="shared" si="70"/>
        <v>21.760671578299988</v>
      </c>
      <c r="N311" s="82">
        <f t="shared" si="71"/>
        <v>0.29316057096623693</v>
      </c>
      <c r="O311" s="83">
        <f t="shared" si="72"/>
        <v>0.18762855601479966</v>
      </c>
      <c r="P311" s="79">
        <f t="shared" si="64"/>
        <v>6.7152255375307113E-2</v>
      </c>
      <c r="Q311" s="17">
        <f t="shared" si="65"/>
        <v>0</v>
      </c>
      <c r="R311" s="58">
        <f t="shared" si="73"/>
        <v>6.7152255375307113E-2</v>
      </c>
      <c r="S311" s="17">
        <f t="shared" si="74"/>
        <v>0.34058360450489289</v>
      </c>
      <c r="T311" s="17">
        <f t="shared" si="75"/>
        <v>0.18762855601479966</v>
      </c>
      <c r="U311" s="17">
        <f t="shared" si="76"/>
        <v>0</v>
      </c>
      <c r="V311" s="58">
        <f t="shared" si="77"/>
        <v>0</v>
      </c>
      <c r="W311" s="17">
        <f t="shared" si="66"/>
        <v>5.3848595409766054E-2</v>
      </c>
      <c r="X311" s="17">
        <f t="shared" si="67"/>
        <v>0</v>
      </c>
      <c r="Y311" s="17">
        <f t="shared" si="78"/>
        <v>5.3848595409766054E-2</v>
      </c>
      <c r="Z311" s="17">
        <f t="shared" si="79"/>
        <v>5.3848595409766054E-2</v>
      </c>
    </row>
    <row r="312" spans="1:26" x14ac:dyDescent="0.25">
      <c r="A312" s="17"/>
      <c r="B312" s="17"/>
      <c r="C312" s="17"/>
      <c r="D312" s="17"/>
      <c r="E312" s="17"/>
      <c r="F312" s="17"/>
      <c r="G312" s="17"/>
      <c r="H312" s="17"/>
      <c r="I312" s="17"/>
      <c r="J312" s="79">
        <v>3010</v>
      </c>
      <c r="K312" s="79">
        <f t="shared" si="68"/>
        <v>0.34360730593607308</v>
      </c>
      <c r="L312" s="79">
        <f t="shared" si="69"/>
        <v>0.18716498351671207</v>
      </c>
      <c r="M312" s="81">
        <f t="shared" si="70"/>
        <v>21.706907646530347</v>
      </c>
      <c r="N312" s="82">
        <f t="shared" si="71"/>
        <v>0.29316057096623693</v>
      </c>
      <c r="O312" s="83">
        <f t="shared" si="72"/>
        <v>0.18716498351671207</v>
      </c>
      <c r="P312" s="79">
        <f t="shared" si="64"/>
        <v>6.6619934153884675E-2</v>
      </c>
      <c r="Q312" s="17">
        <f t="shared" si="65"/>
        <v>0</v>
      </c>
      <c r="R312" s="58">
        <f t="shared" si="73"/>
        <v>6.6619934153884675E-2</v>
      </c>
      <c r="S312" s="17">
        <f t="shared" si="74"/>
        <v>0.34058360450489289</v>
      </c>
      <c r="T312" s="17">
        <f t="shared" si="75"/>
        <v>0.18716498351671207</v>
      </c>
      <c r="U312" s="17">
        <f t="shared" si="76"/>
        <v>0</v>
      </c>
      <c r="V312" s="58">
        <f t="shared" si="77"/>
        <v>0</v>
      </c>
      <c r="W312" s="17">
        <f t="shared" si="66"/>
        <v>5.3308682573781518E-2</v>
      </c>
      <c r="X312" s="17">
        <f t="shared" si="67"/>
        <v>0</v>
      </c>
      <c r="Y312" s="17">
        <f t="shared" si="78"/>
        <v>5.3308682573781518E-2</v>
      </c>
      <c r="Z312" s="17">
        <f t="shared" si="79"/>
        <v>5.3308682573781518E-2</v>
      </c>
    </row>
    <row r="313" spans="1:26" x14ac:dyDescent="0.25">
      <c r="A313" s="17"/>
      <c r="B313" s="17"/>
      <c r="C313" s="17"/>
      <c r="D313" s="17"/>
      <c r="E313" s="17"/>
      <c r="F313" s="17"/>
      <c r="G313" s="17"/>
      <c r="H313" s="17"/>
      <c r="I313" s="17"/>
      <c r="J313" s="79">
        <v>3020</v>
      </c>
      <c r="K313" s="79">
        <f t="shared" si="68"/>
        <v>0.34474885844748859</v>
      </c>
      <c r="L313" s="79">
        <f t="shared" si="69"/>
        <v>0.18670268535664025</v>
      </c>
      <c r="M313" s="81">
        <f t="shared" si="70"/>
        <v>21.653291509167005</v>
      </c>
      <c r="N313" s="82">
        <f t="shared" si="71"/>
        <v>0.29316057096623693</v>
      </c>
      <c r="O313" s="83">
        <f t="shared" si="72"/>
        <v>0.18670268535664025</v>
      </c>
      <c r="P313" s="79">
        <f t="shared" si="64"/>
        <v>6.6089076257339618E-2</v>
      </c>
      <c r="Q313" s="17">
        <f t="shared" si="65"/>
        <v>0</v>
      </c>
      <c r="R313" s="58">
        <f t="shared" si="73"/>
        <v>6.6089076257339618E-2</v>
      </c>
      <c r="S313" s="17">
        <f t="shared" si="74"/>
        <v>0.34058360450489289</v>
      </c>
      <c r="T313" s="17">
        <f t="shared" si="75"/>
        <v>0.18670268535664025</v>
      </c>
      <c r="U313" s="17">
        <f t="shared" si="76"/>
        <v>0</v>
      </c>
      <c r="V313" s="58">
        <f t="shared" si="77"/>
        <v>0</v>
      </c>
      <c r="W313" s="17">
        <f t="shared" si="66"/>
        <v>5.2770253931649691E-2</v>
      </c>
      <c r="X313" s="17">
        <f t="shared" si="67"/>
        <v>0</v>
      </c>
      <c r="Y313" s="17">
        <f t="shared" si="78"/>
        <v>5.2770253931649691E-2</v>
      </c>
      <c r="Z313" s="17">
        <f t="shared" si="79"/>
        <v>5.2770253931649691E-2</v>
      </c>
    </row>
    <row r="314" spans="1:26" x14ac:dyDescent="0.25">
      <c r="A314" s="17"/>
      <c r="B314" s="17"/>
      <c r="C314" s="17"/>
      <c r="D314" s="17"/>
      <c r="E314" s="17"/>
      <c r="F314" s="17"/>
      <c r="G314" s="17"/>
      <c r="H314" s="17"/>
      <c r="I314" s="17"/>
      <c r="J314" s="79">
        <v>3030</v>
      </c>
      <c r="K314" s="79">
        <f t="shared" si="68"/>
        <v>0.3458904109589041</v>
      </c>
      <c r="L314" s="79">
        <f t="shared" si="69"/>
        <v>0.18624165382917679</v>
      </c>
      <c r="M314" s="81">
        <f t="shared" si="70"/>
        <v>21.599822272556864</v>
      </c>
      <c r="N314" s="82">
        <f t="shared" si="71"/>
        <v>0.29316057096623693</v>
      </c>
      <c r="O314" s="83">
        <f t="shared" si="72"/>
        <v>0.18624165382917679</v>
      </c>
      <c r="P314" s="79">
        <f t="shared" si="64"/>
        <v>6.5559672837537719E-2</v>
      </c>
      <c r="Q314" s="17">
        <f t="shared" si="65"/>
        <v>0</v>
      </c>
      <c r="R314" s="58">
        <f t="shared" si="73"/>
        <v>6.5559672837537719E-2</v>
      </c>
      <c r="S314" s="17">
        <f t="shared" si="74"/>
        <v>0.34058360450489289</v>
      </c>
      <c r="T314" s="17">
        <f t="shared" si="75"/>
        <v>0.18624165382917679</v>
      </c>
      <c r="U314" s="17">
        <f t="shared" si="76"/>
        <v>0</v>
      </c>
      <c r="V314" s="58">
        <f t="shared" si="77"/>
        <v>0</v>
      </c>
      <c r="W314" s="17">
        <f t="shared" si="66"/>
        <v>5.2233300509050395E-2</v>
      </c>
      <c r="X314" s="17">
        <f t="shared" si="67"/>
        <v>0</v>
      </c>
      <c r="Y314" s="17">
        <f t="shared" si="78"/>
        <v>5.2233300509050395E-2</v>
      </c>
      <c r="Z314" s="17">
        <f t="shared" si="79"/>
        <v>5.2233300509050395E-2</v>
      </c>
    </row>
    <row r="315" spans="1:26" x14ac:dyDescent="0.25">
      <c r="A315" s="17"/>
      <c r="B315" s="17"/>
      <c r="C315" s="17"/>
      <c r="D315" s="17"/>
      <c r="E315" s="17"/>
      <c r="F315" s="17"/>
      <c r="J315" s="79">
        <v>3040</v>
      </c>
      <c r="K315" s="79">
        <f t="shared" si="68"/>
        <v>0.34703196347031962</v>
      </c>
      <c r="L315" s="79">
        <f t="shared" si="69"/>
        <v>0.18578188130074891</v>
      </c>
      <c r="M315" s="81">
        <f t="shared" si="70"/>
        <v>21.546499051378021</v>
      </c>
      <c r="N315" s="82">
        <f t="shared" si="71"/>
        <v>0.29316057096623693</v>
      </c>
      <c r="O315" s="83">
        <f t="shared" si="72"/>
        <v>0.18578188130074891</v>
      </c>
      <c r="P315" s="79">
        <f t="shared" si="64"/>
        <v>6.503171512883188E-2</v>
      </c>
      <c r="Q315" s="17">
        <f t="shared" si="65"/>
        <v>0</v>
      </c>
      <c r="R315" s="58">
        <f t="shared" si="73"/>
        <v>6.503171512883188E-2</v>
      </c>
      <c r="S315" s="17">
        <f t="shared" si="74"/>
        <v>0.34058360450489289</v>
      </c>
      <c r="T315" s="17">
        <f t="shared" si="75"/>
        <v>0.18578188130074891</v>
      </c>
      <c r="U315" s="17">
        <f t="shared" si="76"/>
        <v>0</v>
      </c>
      <c r="V315" s="58">
        <f t="shared" si="77"/>
        <v>0</v>
      </c>
      <c r="W315" s="17">
        <f t="shared" si="66"/>
        <v>5.1697813415326088E-2</v>
      </c>
      <c r="X315" s="17">
        <f t="shared" si="67"/>
        <v>0</v>
      </c>
      <c r="Y315" s="17">
        <f t="shared" si="78"/>
        <v>5.1697813415326088E-2</v>
      </c>
      <c r="Z315" s="17">
        <f t="shared" si="79"/>
        <v>5.1697813415326088E-2</v>
      </c>
    </row>
    <row r="316" spans="1:26" x14ac:dyDescent="0.25">
      <c r="J316" s="79">
        <v>3050</v>
      </c>
      <c r="K316" s="79">
        <f t="shared" si="68"/>
        <v>0.34817351598173518</v>
      </c>
      <c r="L316" s="79">
        <f t="shared" si="69"/>
        <v>0.18532336020871321</v>
      </c>
      <c r="M316" s="81">
        <f t="shared" si="70"/>
        <v>21.493320968534782</v>
      </c>
      <c r="N316" s="82">
        <f t="shared" si="71"/>
        <v>0.29316057096623693</v>
      </c>
      <c r="O316" s="83">
        <f t="shared" si="72"/>
        <v>0.18532336020871321</v>
      </c>
      <c r="P316" s="79">
        <f t="shared" si="64"/>
        <v>6.4505194447024183E-2</v>
      </c>
      <c r="Q316" s="17">
        <f t="shared" si="65"/>
        <v>0</v>
      </c>
      <c r="R316" s="58">
        <f t="shared" si="73"/>
        <v>6.4505194447024183E-2</v>
      </c>
      <c r="S316" s="17">
        <f t="shared" si="74"/>
        <v>0.34058360450489289</v>
      </c>
      <c r="T316" s="17">
        <f t="shared" si="75"/>
        <v>0.18532336020871321</v>
      </c>
      <c r="U316" s="17">
        <f t="shared" si="76"/>
        <v>0</v>
      </c>
      <c r="V316" s="58">
        <f t="shared" si="77"/>
        <v>0</v>
      </c>
      <c r="W316" s="17">
        <f t="shared" si="66"/>
        <v>5.116378384243081E-2</v>
      </c>
      <c r="X316" s="17">
        <f t="shared" si="67"/>
        <v>0</v>
      </c>
      <c r="Y316" s="17">
        <f t="shared" si="78"/>
        <v>5.116378384243081E-2</v>
      </c>
      <c r="Z316" s="17">
        <f t="shared" si="79"/>
        <v>5.116378384243081E-2</v>
      </c>
    </row>
    <row r="317" spans="1:26" x14ac:dyDescent="0.25">
      <c r="J317" s="79">
        <v>3060</v>
      </c>
      <c r="K317" s="79">
        <f t="shared" si="68"/>
        <v>0.34931506849315069</v>
      </c>
      <c r="L317" s="79">
        <f t="shared" si="69"/>
        <v>0.18486608306046837</v>
      </c>
      <c r="M317" s="81">
        <f t="shared" si="70"/>
        <v>21.440287155054744</v>
      </c>
      <c r="N317" s="82">
        <f t="shared" si="71"/>
        <v>0.29316057096623693</v>
      </c>
      <c r="O317" s="83">
        <f t="shared" si="72"/>
        <v>0.18486608306046837</v>
      </c>
      <c r="P317" s="79">
        <f t="shared" si="64"/>
        <v>6.3980102188344934E-2</v>
      </c>
      <c r="Q317" s="17">
        <f t="shared" si="65"/>
        <v>0</v>
      </c>
      <c r="R317" s="58">
        <f t="shared" si="73"/>
        <v>6.3980102188344934E-2</v>
      </c>
      <c r="S317" s="17">
        <f t="shared" si="74"/>
        <v>0.34058360450489289</v>
      </c>
      <c r="T317" s="17">
        <f t="shared" si="75"/>
        <v>0.18486608306046837</v>
      </c>
      <c r="U317" s="17">
        <f t="shared" si="76"/>
        <v>0</v>
      </c>
      <c r="V317" s="58">
        <f t="shared" si="77"/>
        <v>0</v>
      </c>
      <c r="W317" s="17">
        <f t="shared" si="66"/>
        <v>5.0631203063893682E-2</v>
      </c>
      <c r="X317" s="17">
        <f t="shared" si="67"/>
        <v>0</v>
      </c>
      <c r="Y317" s="17">
        <f t="shared" si="78"/>
        <v>5.0631203063893682E-2</v>
      </c>
      <c r="Z317" s="17">
        <f t="shared" si="79"/>
        <v>5.0631203063893682E-2</v>
      </c>
    </row>
    <row r="318" spans="1:26" x14ac:dyDescent="0.25">
      <c r="J318" s="79">
        <v>3070</v>
      </c>
      <c r="K318" s="79">
        <f t="shared" si="68"/>
        <v>0.3504566210045662</v>
      </c>
      <c r="L318" s="79">
        <f t="shared" si="69"/>
        <v>0.18441004243257808</v>
      </c>
      <c r="M318" s="81">
        <f t="shared" si="70"/>
        <v>21.38739674998709</v>
      </c>
      <c r="N318" s="82">
        <f t="shared" si="71"/>
        <v>0.29316057096623693</v>
      </c>
      <c r="O318" s="83">
        <f t="shared" si="72"/>
        <v>0.18441004243257808</v>
      </c>
      <c r="P318" s="79">
        <f t="shared" si="64"/>
        <v>6.3456429828448124E-2</v>
      </c>
      <c r="Q318" s="17">
        <f t="shared" si="65"/>
        <v>0</v>
      </c>
      <c r="R318" s="58">
        <f t="shared" si="73"/>
        <v>6.3456429828448124E-2</v>
      </c>
      <c r="S318" s="17">
        <f t="shared" si="74"/>
        <v>0.34058360450489289</v>
      </c>
      <c r="T318" s="17">
        <f t="shared" si="75"/>
        <v>0.18441004243257808</v>
      </c>
      <c r="U318" s="17">
        <f t="shared" si="76"/>
        <v>0</v>
      </c>
      <c r="V318" s="58">
        <f t="shared" si="77"/>
        <v>0</v>
      </c>
      <c r="W318" s="17">
        <f t="shared" si="66"/>
        <v>5.0100062433800052E-2</v>
      </c>
      <c r="X318" s="17">
        <f t="shared" si="67"/>
        <v>0</v>
      </c>
      <c r="Y318" s="17">
        <f t="shared" si="78"/>
        <v>5.0100062433800052E-2</v>
      </c>
      <c r="Z318" s="17">
        <f t="shared" si="79"/>
        <v>5.0100062433800052E-2</v>
      </c>
    </row>
    <row r="319" spans="1:26" x14ac:dyDescent="0.25">
      <c r="J319" s="79">
        <v>3080</v>
      </c>
      <c r="K319" s="79">
        <f t="shared" si="68"/>
        <v>0.35159817351598172</v>
      </c>
      <c r="L319" s="79">
        <f t="shared" si="69"/>
        <v>0.18395523096991162</v>
      </c>
      <c r="M319" s="81">
        <f t="shared" si="70"/>
        <v>21.334648900302895</v>
      </c>
      <c r="N319" s="82">
        <f t="shared" si="71"/>
        <v>0.29316057096623693</v>
      </c>
      <c r="O319" s="83">
        <f t="shared" si="72"/>
        <v>0.18395523096991162</v>
      </c>
      <c r="P319" s="79">
        <f t="shared" si="64"/>
        <v>6.2934168921421785E-2</v>
      </c>
      <c r="Q319" s="17">
        <f t="shared" si="65"/>
        <v>0</v>
      </c>
      <c r="R319" s="58">
        <f t="shared" si="73"/>
        <v>6.2934168921421785E-2</v>
      </c>
      <c r="S319" s="17">
        <f t="shared" si="74"/>
        <v>0.34058360450489289</v>
      </c>
      <c r="T319" s="17">
        <f t="shared" si="75"/>
        <v>0.18395523096991162</v>
      </c>
      <c r="U319" s="17">
        <f t="shared" si="76"/>
        <v>0</v>
      </c>
      <c r="V319" s="58">
        <f t="shared" si="77"/>
        <v>0</v>
      </c>
      <c r="W319" s="17">
        <f t="shared" si="66"/>
        <v>4.9570353385787858E-2</v>
      </c>
      <c r="X319" s="17">
        <f t="shared" si="67"/>
        <v>0</v>
      </c>
      <c r="Y319" s="17">
        <f t="shared" si="78"/>
        <v>4.9570353385787858E-2</v>
      </c>
      <c r="Z319" s="17">
        <f t="shared" si="79"/>
        <v>4.9570353385787858E-2</v>
      </c>
    </row>
    <row r="320" spans="1:26" x14ac:dyDescent="0.25">
      <c r="J320" s="79">
        <v>3090</v>
      </c>
      <c r="K320" s="79">
        <f t="shared" si="68"/>
        <v>0.35273972602739728</v>
      </c>
      <c r="L320" s="79">
        <f t="shared" si="69"/>
        <v>0.18350164138479408</v>
      </c>
      <c r="M320" s="81">
        <f t="shared" si="70"/>
        <v>21.282042760796593</v>
      </c>
      <c r="N320" s="82">
        <f t="shared" si="71"/>
        <v>0.29316057096623693</v>
      </c>
      <c r="O320" s="83">
        <f t="shared" si="72"/>
        <v>0.18350164138479408</v>
      </c>
      <c r="P320" s="79">
        <f t="shared" si="64"/>
        <v>6.2413311098814872E-2</v>
      </c>
      <c r="Q320" s="17">
        <f t="shared" si="65"/>
        <v>0</v>
      </c>
      <c r="R320" s="58">
        <f t="shared" si="73"/>
        <v>6.2413311098814872E-2</v>
      </c>
      <c r="S320" s="17">
        <f t="shared" si="74"/>
        <v>0.34058360450489289</v>
      </c>
      <c r="T320" s="17">
        <f t="shared" si="75"/>
        <v>0.18350164138479408</v>
      </c>
      <c r="U320" s="17">
        <f t="shared" si="76"/>
        <v>0</v>
      </c>
      <c r="V320" s="58">
        <f t="shared" si="77"/>
        <v>0</v>
      </c>
      <c r="W320" s="17">
        <f t="shared" si="66"/>
        <v>4.9042067432060632E-2</v>
      </c>
      <c r="X320" s="17">
        <f t="shared" si="67"/>
        <v>0</v>
      </c>
      <c r="Y320" s="17">
        <f t="shared" si="78"/>
        <v>4.9042067432060632E-2</v>
      </c>
      <c r="Z320" s="17">
        <f t="shared" si="79"/>
        <v>4.9042067432060632E-2</v>
      </c>
    </row>
    <row r="321" spans="1:26" x14ac:dyDescent="0.25">
      <c r="J321" s="79">
        <v>3100</v>
      </c>
      <c r="K321" s="79">
        <f t="shared" si="68"/>
        <v>0.35388127853881279</v>
      </c>
      <c r="L321" s="79">
        <f t="shared" si="69"/>
        <v>0.18304926645617292</v>
      </c>
      <c r="M321" s="81">
        <f t="shared" si="70"/>
        <v>21.229577493989311</v>
      </c>
      <c r="N321" s="82">
        <f t="shared" si="71"/>
        <v>0.29316057096623693</v>
      </c>
      <c r="O321" s="83">
        <f t="shared" si="72"/>
        <v>0.18304926645617292</v>
      </c>
      <c r="P321" s="79">
        <f t="shared" si="64"/>
        <v>6.1893848068678259E-2</v>
      </c>
      <c r="Q321" s="17">
        <f t="shared" si="65"/>
        <v>0</v>
      </c>
      <c r="R321" s="58">
        <f t="shared" si="73"/>
        <v>6.1893848068678259E-2</v>
      </c>
      <c r="S321" s="17">
        <f t="shared" si="74"/>
        <v>0.34058360450489289</v>
      </c>
      <c r="T321" s="17">
        <f t="shared" si="75"/>
        <v>0.18304926645617292</v>
      </c>
      <c r="U321" s="17">
        <f t="shared" si="76"/>
        <v>0</v>
      </c>
      <c r="V321" s="58">
        <f t="shared" si="77"/>
        <v>0</v>
      </c>
      <c r="W321" s="17">
        <f t="shared" si="66"/>
        <v>4.8515196162414953E-2</v>
      </c>
      <c r="X321" s="17">
        <f t="shared" si="67"/>
        <v>0</v>
      </c>
      <c r="Y321" s="17">
        <f t="shared" si="78"/>
        <v>4.8515196162414953E-2</v>
      </c>
      <c r="Z321" s="17">
        <f t="shared" si="79"/>
        <v>4.8515196162414953E-2</v>
      </c>
    </row>
    <row r="322" spans="1:26" x14ac:dyDescent="0.25">
      <c r="J322" s="79">
        <v>3110</v>
      </c>
      <c r="K322" s="79">
        <f t="shared" si="68"/>
        <v>0.3550228310502283</v>
      </c>
      <c r="L322" s="79">
        <f t="shared" si="69"/>
        <v>0.18259809902879576</v>
      </c>
      <c r="M322" s="81">
        <f t="shared" si="70"/>
        <v>21.177252270033492</v>
      </c>
      <c r="N322" s="82">
        <f t="shared" si="71"/>
        <v>0.29316057096623693</v>
      </c>
      <c r="O322" s="83">
        <f t="shared" si="72"/>
        <v>0.18259809902879576</v>
      </c>
      <c r="P322" s="79">
        <f t="shared" si="64"/>
        <v>6.1375771614621488E-2</v>
      </c>
      <c r="Q322" s="17">
        <f t="shared" si="65"/>
        <v>0</v>
      </c>
      <c r="R322" s="58">
        <f t="shared" si="73"/>
        <v>6.1375771614621488E-2</v>
      </c>
      <c r="S322" s="17">
        <f t="shared" si="74"/>
        <v>0.34058360450489289</v>
      </c>
      <c r="T322" s="17">
        <f t="shared" si="75"/>
        <v>0.18259809902879576</v>
      </c>
      <c r="U322" s="17">
        <f t="shared" si="76"/>
        <v>0</v>
      </c>
      <c r="V322" s="58">
        <f t="shared" si="77"/>
        <v>0</v>
      </c>
      <c r="W322" s="17">
        <f t="shared" si="66"/>
        <v>4.7989731243283651E-2</v>
      </c>
      <c r="X322" s="17">
        <f t="shared" si="67"/>
        <v>0</v>
      </c>
      <c r="Y322" s="17">
        <f t="shared" si="78"/>
        <v>4.7989731243283651E-2</v>
      </c>
      <c r="Z322" s="17">
        <f t="shared" si="79"/>
        <v>4.7989731243283651E-2</v>
      </c>
    </row>
    <row r="323" spans="1:26" x14ac:dyDescent="0.25">
      <c r="J323" s="79">
        <v>3120</v>
      </c>
      <c r="K323" s="79">
        <f t="shared" si="68"/>
        <v>0.35616438356164382</v>
      </c>
      <c r="L323" s="79">
        <f t="shared" si="69"/>
        <v>0.18214813201240154</v>
      </c>
      <c r="M323" s="81">
        <f t="shared" si="70"/>
        <v>21.125066266619122</v>
      </c>
      <c r="N323" s="82">
        <f t="shared" si="71"/>
        <v>0.29316057096623693</v>
      </c>
      <c r="O323" s="83">
        <f t="shared" si="72"/>
        <v>0.18214813201240154</v>
      </c>
      <c r="P323" s="79">
        <f t="shared" si="64"/>
        <v>6.0859073594883517E-2</v>
      </c>
      <c r="Q323" s="17">
        <f t="shared" si="65"/>
        <v>0</v>
      </c>
      <c r="R323" s="58">
        <f t="shared" si="73"/>
        <v>6.0859073594883517E-2</v>
      </c>
      <c r="S323" s="17">
        <f t="shared" si="74"/>
        <v>0.34058360450489289</v>
      </c>
      <c r="T323" s="17">
        <f t="shared" si="75"/>
        <v>0.18214813201240154</v>
      </c>
      <c r="U323" s="17">
        <f t="shared" si="76"/>
        <v>0</v>
      </c>
      <c r="V323" s="58">
        <f t="shared" si="77"/>
        <v>0</v>
      </c>
      <c r="W323" s="17">
        <f t="shared" si="66"/>
        <v>4.7465664416793341E-2</v>
      </c>
      <c r="X323" s="17">
        <f t="shared" si="67"/>
        <v>0</v>
      </c>
      <c r="Y323" s="17">
        <f t="shared" si="78"/>
        <v>4.7465664416793341E-2</v>
      </c>
      <c r="Z323" s="17">
        <f t="shared" si="79"/>
        <v>4.7465664416793341E-2</v>
      </c>
    </row>
    <row r="324" spans="1:26" x14ac:dyDescent="0.25">
      <c r="J324" s="79">
        <v>3130</v>
      </c>
      <c r="K324" s="79">
        <f t="shared" si="68"/>
        <v>0.35730593607305938</v>
      </c>
      <c r="L324" s="79">
        <f t="shared" si="69"/>
        <v>0.1816993583809241</v>
      </c>
      <c r="M324" s="81">
        <f t="shared" si="70"/>
        <v>21.073018668881325</v>
      </c>
      <c r="N324" s="82">
        <f t="shared" si="71"/>
        <v>0.29316057096623693</v>
      </c>
      <c r="O324" s="83">
        <f t="shared" si="72"/>
        <v>0.1816993583809241</v>
      </c>
      <c r="P324" s="79">
        <f t="shared" si="64"/>
        <v>6.0343745941418558E-2</v>
      </c>
      <c r="Q324" s="17">
        <f t="shared" si="65"/>
        <v>0</v>
      </c>
      <c r="R324" s="58">
        <f t="shared" si="73"/>
        <v>6.0343745941418558E-2</v>
      </c>
      <c r="S324" s="17">
        <f t="shared" si="74"/>
        <v>0.34058360450489289</v>
      </c>
      <c r="T324" s="17">
        <f t="shared" si="75"/>
        <v>0.1816993583809241</v>
      </c>
      <c r="U324" s="17">
        <f t="shared" si="76"/>
        <v>0</v>
      </c>
      <c r="V324" s="58">
        <f t="shared" si="77"/>
        <v>0</v>
      </c>
      <c r="W324" s="17">
        <f t="shared" si="66"/>
        <v>4.6942987499837163E-2</v>
      </c>
      <c r="X324" s="17">
        <f t="shared" si="67"/>
        <v>0</v>
      </c>
      <c r="Y324" s="17">
        <f t="shared" si="78"/>
        <v>4.6942987499837163E-2</v>
      </c>
      <c r="Z324" s="17">
        <f t="shared" si="79"/>
        <v>4.6942987499837163E-2</v>
      </c>
    </row>
    <row r="325" spans="1:26" x14ac:dyDescent="0.25">
      <c r="J325" s="79">
        <v>3140</v>
      </c>
      <c r="K325" s="79">
        <f t="shared" si="68"/>
        <v>0.35844748858447489</v>
      </c>
      <c r="L325" s="79">
        <f t="shared" si="69"/>
        <v>0.18125177117170777</v>
      </c>
      <c r="M325" s="81">
        <f t="shared" si="70"/>
        <v>21.021108669309424</v>
      </c>
      <c r="N325" s="82">
        <f t="shared" si="71"/>
        <v>0.29316057096623693</v>
      </c>
      <c r="O325" s="83">
        <f t="shared" si="72"/>
        <v>0.18125177117170777</v>
      </c>
      <c r="P325" s="79">
        <f t="shared" si="64"/>
        <v>5.9829780658995579E-2</v>
      </c>
      <c r="Q325" s="17">
        <f t="shared" si="65"/>
        <v>0</v>
      </c>
      <c r="R325" s="58">
        <f t="shared" si="73"/>
        <v>5.9829780658995579E-2</v>
      </c>
      <c r="S325" s="17">
        <f t="shared" si="74"/>
        <v>0.34058360450489289</v>
      </c>
      <c r="T325" s="17">
        <f t="shared" si="75"/>
        <v>0.18125177117170777</v>
      </c>
      <c r="U325" s="17">
        <f t="shared" si="76"/>
        <v>0</v>
      </c>
      <c r="V325" s="58">
        <f t="shared" si="77"/>
        <v>0</v>
      </c>
      <c r="W325" s="17">
        <f t="shared" si="66"/>
        <v>4.6421692383161184E-2</v>
      </c>
      <c r="X325" s="17">
        <f t="shared" si="67"/>
        <v>0</v>
      </c>
      <c r="Y325" s="17">
        <f t="shared" si="78"/>
        <v>4.6421692383161184E-2</v>
      </c>
      <c r="Z325" s="17">
        <f t="shared" si="79"/>
        <v>4.6421692383161184E-2</v>
      </c>
    </row>
    <row r="326" spans="1:26" x14ac:dyDescent="0.25">
      <c r="G326" s="17"/>
      <c r="H326" s="17"/>
      <c r="I326" s="17"/>
      <c r="J326" s="79">
        <v>3150</v>
      </c>
      <c r="K326" s="79">
        <f t="shared" si="68"/>
        <v>0.3595890410958904</v>
      </c>
      <c r="L326" s="79">
        <f t="shared" si="69"/>
        <v>0.18080536348473586</v>
      </c>
      <c r="M326" s="81">
        <f t="shared" si="70"/>
        <v>20.969335467657444</v>
      </c>
      <c r="N326" s="82">
        <f t="shared" si="71"/>
        <v>0.29316057096623693</v>
      </c>
      <c r="O326" s="83">
        <f t="shared" si="72"/>
        <v>0.18080536348473586</v>
      </c>
      <c r="P326" s="79">
        <f t="shared" si="64"/>
        <v>5.9317169824311344E-2</v>
      </c>
      <c r="Q326" s="17">
        <f t="shared" si="65"/>
        <v>0</v>
      </c>
      <c r="R326" s="58">
        <f t="shared" si="73"/>
        <v>5.9317169824311344E-2</v>
      </c>
      <c r="S326" s="17">
        <f t="shared" si="74"/>
        <v>0.34058360450489289</v>
      </c>
      <c r="T326" s="17">
        <f t="shared" si="75"/>
        <v>0.18080536348473586</v>
      </c>
      <c r="U326" s="17">
        <f t="shared" si="76"/>
        <v>0</v>
      </c>
      <c r="V326" s="58">
        <f t="shared" si="77"/>
        <v>0</v>
      </c>
      <c r="W326" s="17">
        <f t="shared" si="66"/>
        <v>4.5901771030465111E-2</v>
      </c>
      <c r="X326" s="17">
        <f t="shared" si="67"/>
        <v>0</v>
      </c>
      <c r="Y326" s="17">
        <f t="shared" si="78"/>
        <v>4.5901771030465111E-2</v>
      </c>
      <c r="Z326" s="17">
        <f t="shared" si="79"/>
        <v>4.5901771030465111E-2</v>
      </c>
    </row>
    <row r="327" spans="1:26" x14ac:dyDescent="0.25">
      <c r="A327" s="17" t="s">
        <v>213</v>
      </c>
      <c r="B327" s="17"/>
      <c r="C327" s="17"/>
      <c r="D327" s="17"/>
      <c r="E327" s="17"/>
      <c r="F327" s="17"/>
      <c r="G327" s="17"/>
      <c r="H327" s="17"/>
      <c r="I327" s="17"/>
      <c r="J327" s="79">
        <v>3160</v>
      </c>
      <c r="K327" s="79">
        <f t="shared" si="68"/>
        <v>0.36073059360730592</v>
      </c>
      <c r="L327" s="79">
        <f t="shared" si="69"/>
        <v>0.18036012848186911</v>
      </c>
      <c r="M327" s="81">
        <f t="shared" si="70"/>
        <v>20.917698270855787</v>
      </c>
      <c r="N327" s="82">
        <f t="shared" si="71"/>
        <v>0.29316057096623693</v>
      </c>
      <c r="O327" s="83">
        <f t="shared" si="72"/>
        <v>0.18036012848186911</v>
      </c>
      <c r="P327" s="79">
        <f t="shared" si="64"/>
        <v>5.8805905585117113E-2</v>
      </c>
      <c r="Q327" s="17">
        <f t="shared" si="65"/>
        <v>0</v>
      </c>
      <c r="R327" s="58">
        <f t="shared" si="73"/>
        <v>5.8805905585117113E-2</v>
      </c>
      <c r="S327" s="17">
        <f t="shared" si="74"/>
        <v>0.34058360450489289</v>
      </c>
      <c r="T327" s="17">
        <f t="shared" si="75"/>
        <v>0.18036012848186911</v>
      </c>
      <c r="U327" s="17">
        <f t="shared" si="76"/>
        <v>0</v>
      </c>
      <c r="V327" s="58">
        <f t="shared" si="77"/>
        <v>0</v>
      </c>
      <c r="W327" s="17">
        <f t="shared" si="66"/>
        <v>4.5383215477516892E-2</v>
      </c>
      <c r="X327" s="17">
        <f t="shared" si="67"/>
        <v>0</v>
      </c>
      <c r="Y327" s="17">
        <f t="shared" si="78"/>
        <v>4.5383215477516892E-2</v>
      </c>
      <c r="Z327" s="17">
        <f t="shared" si="79"/>
        <v>4.5383215477516892E-2</v>
      </c>
    </row>
    <row r="328" spans="1:26" x14ac:dyDescent="0.25">
      <c r="A328" s="17"/>
      <c r="B328" s="17"/>
      <c r="C328" s="17"/>
      <c r="D328" s="17"/>
      <c r="E328" s="17"/>
      <c r="F328" s="17"/>
      <c r="G328" s="17"/>
      <c r="H328" s="17"/>
      <c r="I328" s="17"/>
      <c r="J328" s="79">
        <v>3170</v>
      </c>
      <c r="K328" s="79">
        <f t="shared" si="68"/>
        <v>0.36187214611872148</v>
      </c>
      <c r="L328" s="79">
        <f t="shared" si="69"/>
        <v>0.17991605938609834</v>
      </c>
      <c r="M328" s="81">
        <f t="shared" si="70"/>
        <v>20.86619629292457</v>
      </c>
      <c r="N328" s="82">
        <f t="shared" si="71"/>
        <v>0.29316057096623693</v>
      </c>
      <c r="O328" s="83">
        <f t="shared" si="72"/>
        <v>0.17991605938609834</v>
      </c>
      <c r="P328" s="79">
        <f t="shared" si="64"/>
        <v>5.8295980159359773E-2</v>
      </c>
      <c r="Q328" s="17">
        <f t="shared" si="65"/>
        <v>0</v>
      </c>
      <c r="R328" s="58">
        <f t="shared" si="73"/>
        <v>5.8295980159359773E-2</v>
      </c>
      <c r="S328" s="17">
        <f t="shared" si="74"/>
        <v>0.34058360450489289</v>
      </c>
      <c r="T328" s="17">
        <f t="shared" si="75"/>
        <v>0.17991605938609834</v>
      </c>
      <c r="U328" s="17">
        <f t="shared" si="76"/>
        <v>0</v>
      </c>
      <c r="V328" s="58">
        <f t="shared" si="77"/>
        <v>0</v>
      </c>
      <c r="W328" s="17">
        <f t="shared" si="66"/>
        <v>4.4866017831280747E-2</v>
      </c>
      <c r="X328" s="17">
        <f t="shared" si="67"/>
        <v>0</v>
      </c>
      <c r="Y328" s="17">
        <f t="shared" si="78"/>
        <v>4.4866017831280747E-2</v>
      </c>
      <c r="Z328" s="17">
        <f t="shared" si="79"/>
        <v>4.4866017831280747E-2</v>
      </c>
    </row>
    <row r="329" spans="1:26" x14ac:dyDescent="0.25">
      <c r="A329" s="17"/>
      <c r="B329" s="17" t="s">
        <v>214</v>
      </c>
      <c r="C329" s="17"/>
      <c r="D329" s="17"/>
      <c r="E329" s="17"/>
      <c r="F329" s="17"/>
      <c r="G329" s="17"/>
      <c r="H329" s="17"/>
      <c r="I329" s="17"/>
      <c r="J329" s="79">
        <v>3180</v>
      </c>
      <c r="K329" s="79">
        <f t="shared" si="68"/>
        <v>0.36301369863013699</v>
      </c>
      <c r="L329" s="79">
        <f t="shared" si="69"/>
        <v>0.17947314948080639</v>
      </c>
      <c r="M329" s="81">
        <f t="shared" si="70"/>
        <v>20.814828754888016</v>
      </c>
      <c r="N329" s="82">
        <f t="shared" si="71"/>
        <v>0.29316057096623693</v>
      </c>
      <c r="O329" s="83">
        <f t="shared" si="72"/>
        <v>0.17947314948080639</v>
      </c>
      <c r="P329" s="79">
        <f t="shared" si="64"/>
        <v>5.7787385834334293E-2</v>
      </c>
      <c r="Q329" s="17">
        <f t="shared" si="65"/>
        <v>0</v>
      </c>
      <c r="R329" s="58">
        <f t="shared" si="73"/>
        <v>5.7787385834334293E-2</v>
      </c>
      <c r="S329" s="17">
        <f t="shared" si="74"/>
        <v>0.34058360450489289</v>
      </c>
      <c r="T329" s="17">
        <f t="shared" si="75"/>
        <v>0.17947314948080639</v>
      </c>
      <c r="U329" s="17">
        <f t="shared" si="76"/>
        <v>0</v>
      </c>
      <c r="V329" s="58">
        <f t="shared" si="77"/>
        <v>0</v>
      </c>
      <c r="W329" s="17">
        <f t="shared" si="66"/>
        <v>4.4350170269058187E-2</v>
      </c>
      <c r="X329" s="17">
        <f t="shared" si="67"/>
        <v>0</v>
      </c>
      <c r="Y329" s="17">
        <f t="shared" si="78"/>
        <v>4.4350170269058187E-2</v>
      </c>
      <c r="Z329" s="17">
        <f t="shared" si="79"/>
        <v>4.4350170269058187E-2</v>
      </c>
    </row>
    <row r="330" spans="1:26" x14ac:dyDescent="0.25">
      <c r="A330" s="17"/>
      <c r="B330" s="17"/>
      <c r="C330" s="17"/>
      <c r="D330" s="17"/>
      <c r="E330" s="17"/>
      <c r="F330" s="17"/>
      <c r="G330" s="17"/>
      <c r="H330" s="17"/>
      <c r="I330" s="17"/>
      <c r="J330" s="79">
        <v>3190</v>
      </c>
      <c r="K330" s="79">
        <f t="shared" si="68"/>
        <v>0.36415525114155251</v>
      </c>
      <c r="L330" s="79">
        <f t="shared" si="69"/>
        <v>0.17903139210904195</v>
      </c>
      <c r="M330" s="81">
        <f t="shared" si="70"/>
        <v>20.763594884690239</v>
      </c>
      <c r="N330" s="82">
        <f t="shared" si="71"/>
        <v>0.29316057096623693</v>
      </c>
      <c r="O330" s="83">
        <f t="shared" si="72"/>
        <v>0.17903139210904195</v>
      </c>
      <c r="P330" s="79">
        <f t="shared" si="64"/>
        <v>5.7280114965850504E-2</v>
      </c>
      <c r="Q330" s="17">
        <f t="shared" si="65"/>
        <v>0</v>
      </c>
      <c r="R330" s="58">
        <f t="shared" si="73"/>
        <v>5.7280114965850504E-2</v>
      </c>
      <c r="S330" s="17">
        <f t="shared" si="74"/>
        <v>0.34058360450489289</v>
      </c>
      <c r="T330" s="17">
        <f t="shared" si="75"/>
        <v>0.17903139210904195</v>
      </c>
      <c r="U330" s="17">
        <f t="shared" si="76"/>
        <v>0</v>
      </c>
      <c r="V330" s="58">
        <f t="shared" si="77"/>
        <v>0</v>
      </c>
      <c r="W330" s="17">
        <f t="shared" si="66"/>
        <v>4.3835665037642579E-2</v>
      </c>
      <c r="X330" s="17">
        <f t="shared" si="67"/>
        <v>0</v>
      </c>
      <c r="Y330" s="17">
        <f t="shared" si="78"/>
        <v>4.3835665037642579E-2</v>
      </c>
      <c r="Z330" s="17">
        <f t="shared" si="79"/>
        <v>4.3835665037642579E-2</v>
      </c>
    </row>
    <row r="331" spans="1:26" x14ac:dyDescent="0.25">
      <c r="A331" s="17" t="s">
        <v>216</v>
      </c>
      <c r="B331" s="17"/>
      <c r="C331" s="17"/>
      <c r="D331" s="17"/>
      <c r="E331" s="17"/>
      <c r="F331" s="17"/>
      <c r="G331" s="17"/>
      <c r="H331" s="17"/>
      <c r="I331" s="17"/>
      <c r="J331" s="79">
        <v>3200</v>
      </c>
      <c r="K331" s="79">
        <f t="shared" si="68"/>
        <v>0.36529680365296802</v>
      </c>
      <c r="L331" s="79">
        <f t="shared" si="69"/>
        <v>0.17859078067280443</v>
      </c>
      <c r="M331" s="81">
        <f t="shared" si="70"/>
        <v>20.712493917112297</v>
      </c>
      <c r="N331" s="82">
        <f t="shared" si="71"/>
        <v>0.29316057096623693</v>
      </c>
      <c r="O331" s="83">
        <f t="shared" si="72"/>
        <v>0.17859078067280443</v>
      </c>
      <c r="P331" s="79">
        <f t="shared" ref="P331:P394" si="80">IF(K331&lt;=$B$116,1-$E$24*(K331/$B$116)^$E$25,0)</f>
        <v>5.6774159977411087E-2</v>
      </c>
      <c r="Q331" s="17">
        <f t="shared" ref="Q331:Q394" si="81">IF(K331&gt;$B$116,1-$E$24*((K331-$B$116)/(1-$B$116))^$E$25,0)</f>
        <v>0</v>
      </c>
      <c r="R331" s="58">
        <f t="shared" si="73"/>
        <v>5.6774159977411087E-2</v>
      </c>
      <c r="S331" s="17">
        <f t="shared" si="74"/>
        <v>0.34058360450489289</v>
      </c>
      <c r="T331" s="17">
        <f t="shared" si="75"/>
        <v>0.17859078067280443</v>
      </c>
      <c r="U331" s="17">
        <f t="shared" si="76"/>
        <v>0</v>
      </c>
      <c r="V331" s="58">
        <f t="shared" si="77"/>
        <v>0</v>
      </c>
      <c r="W331" s="17">
        <f t="shared" ref="W331:W394" si="82">IF(K331&lt;=$B$272,1-$E$24*(K331/$B$272)^$E$25,0)</f>
        <v>4.3322494452485705E-2</v>
      </c>
      <c r="X331" s="17">
        <f t="shared" ref="X331:X394" si="83">IF(K331&gt;$B$272,1-$E$24*((K331-$B$272)/(1-$B$272))^$E$25,0)</f>
        <v>0</v>
      </c>
      <c r="Y331" s="17">
        <f t="shared" si="78"/>
        <v>4.3322494452485705E-2</v>
      </c>
      <c r="Z331" s="17">
        <f t="shared" si="79"/>
        <v>4.3322494452485705E-2</v>
      </c>
    </row>
    <row r="332" spans="1:26" x14ac:dyDescent="0.25">
      <c r="A332" s="17"/>
      <c r="B332" s="17"/>
      <c r="C332" s="17"/>
      <c r="D332" s="17"/>
      <c r="E332" s="17"/>
      <c r="F332" s="17"/>
      <c r="G332" s="17"/>
      <c r="H332" s="17"/>
      <c r="I332" s="17"/>
      <c r="J332" s="79">
        <v>3210</v>
      </c>
      <c r="K332" s="79">
        <f t="shared" ref="K332:K395" si="84">J332/8760</f>
        <v>0.36643835616438358</v>
      </c>
      <c r="L332" s="79">
        <f t="shared" ref="L332:L395" si="85">1-$E$24*K332^$E$25</f>
        <v>0.17815130863233997</v>
      </c>
      <c r="M332" s="81">
        <f t="shared" ref="M332:M395" si="86">L332*$B$28</f>
        <v>20.661525093690567</v>
      </c>
      <c r="N332" s="82">
        <f t="shared" ref="N332:N395" si="87">IF(K332&lt;=$B$116,$B$110,0)</f>
        <v>0.29316057096623693</v>
      </c>
      <c r="O332" s="83">
        <f t="shared" ref="O332:O395" si="88">IF(L332&gt;N332,N332,IF(K332&gt;$B$116,0,L332))</f>
        <v>0.17815130863233997</v>
      </c>
      <c r="P332" s="79">
        <f t="shared" si="80"/>
        <v>5.6269513359403667E-2</v>
      </c>
      <c r="Q332" s="17">
        <f t="shared" si="81"/>
        <v>0</v>
      </c>
      <c r="R332" s="58">
        <f t="shared" ref="R332:R395" si="89">IF(P332&gt;N332,N332,P332)</f>
        <v>5.6269513359403667E-2</v>
      </c>
      <c r="S332" s="17">
        <f t="shared" ref="S332:S395" si="90">IF(K332&lt;=$B$272,$F$272,N332)</f>
        <v>0.34058360450489289</v>
      </c>
      <c r="T332" s="17">
        <f t="shared" ref="T332:T395" si="91">IF(S332&lt;L332,S332,L332)</f>
        <v>0.17815130863233997</v>
      </c>
      <c r="U332" s="17">
        <f t="shared" ref="U332:U395" si="92">IF(K332&lt;0.04,S332,0)</f>
        <v>0</v>
      </c>
      <c r="V332" s="58">
        <f t="shared" ref="V332:V395" si="93">IF(K332&lt;0.23,T332,0)</f>
        <v>0</v>
      </c>
      <c r="W332" s="17">
        <f t="shared" si="82"/>
        <v>4.2810650896877966E-2</v>
      </c>
      <c r="X332" s="17">
        <f t="shared" si="83"/>
        <v>0</v>
      </c>
      <c r="Y332" s="17">
        <f t="shared" ref="Y332:Y395" si="94">IF(W332&gt;$F$272,$F$272,W332)</f>
        <v>4.2810650896877966E-2</v>
      </c>
      <c r="Z332" s="17">
        <f t="shared" ref="Z332:Z395" si="95">IF(W332&gt;$B$110,$B$110,W332)</f>
        <v>4.2810650896877966E-2</v>
      </c>
    </row>
    <row r="333" spans="1:26" x14ac:dyDescent="0.25">
      <c r="A333" s="17"/>
      <c r="B333" s="17"/>
      <c r="C333" s="17"/>
      <c r="D333" s="17"/>
      <c r="E333" s="17"/>
      <c r="F333" s="17"/>
      <c r="G333" s="17"/>
      <c r="H333" s="17"/>
      <c r="I333" s="17"/>
      <c r="J333" s="79">
        <v>3220</v>
      </c>
      <c r="K333" s="79">
        <f t="shared" si="84"/>
        <v>0.36757990867579909</v>
      </c>
      <c r="L333" s="79">
        <f t="shared" si="85"/>
        <v>0.17771296950544702</v>
      </c>
      <c r="M333" s="81">
        <f t="shared" si="86"/>
        <v>20.610687662636185</v>
      </c>
      <c r="N333" s="82">
        <f t="shared" si="87"/>
        <v>0.29316057096623693</v>
      </c>
      <c r="O333" s="83">
        <f t="shared" si="88"/>
        <v>0.17771296950544702</v>
      </c>
      <c r="P333" s="79">
        <f t="shared" si="80"/>
        <v>5.5766167668303557E-2</v>
      </c>
      <c r="Q333" s="17">
        <f t="shared" si="81"/>
        <v>0</v>
      </c>
      <c r="R333" s="58">
        <f t="shared" si="89"/>
        <v>5.5766167668303557E-2</v>
      </c>
      <c r="S333" s="17">
        <f t="shared" si="90"/>
        <v>0.34058360450489289</v>
      </c>
      <c r="T333" s="17">
        <f t="shared" si="91"/>
        <v>0.17771296950544702</v>
      </c>
      <c r="U333" s="17">
        <f t="shared" si="92"/>
        <v>0</v>
      </c>
      <c r="V333" s="58">
        <f t="shared" si="93"/>
        <v>0</v>
      </c>
      <c r="W333" s="17">
        <f t="shared" si="82"/>
        <v>4.2300126821139705E-2</v>
      </c>
      <c r="X333" s="17">
        <f t="shared" si="83"/>
        <v>0</v>
      </c>
      <c r="Y333" s="17">
        <f t="shared" si="94"/>
        <v>4.2300126821139705E-2</v>
      </c>
      <c r="Z333" s="17">
        <f t="shared" si="95"/>
        <v>4.2300126821139705E-2</v>
      </c>
    </row>
    <row r="334" spans="1:26" ht="18" x14ac:dyDescent="0.35">
      <c r="A334" s="17" t="s">
        <v>215</v>
      </c>
      <c r="B334" s="17"/>
      <c r="C334" s="17"/>
      <c r="D334" s="17"/>
      <c r="E334" s="17"/>
      <c r="F334" s="17"/>
      <c r="G334" s="17"/>
      <c r="H334" s="17"/>
      <c r="I334" s="17"/>
      <c r="J334" s="79">
        <v>3230</v>
      </c>
      <c r="K334" s="79">
        <f t="shared" si="84"/>
        <v>0.36872146118721461</v>
      </c>
      <c r="L334" s="79">
        <f t="shared" si="85"/>
        <v>0.17727575686679342</v>
      </c>
      <c r="M334" s="81">
        <f t="shared" si="86"/>
        <v>20.559980878755841</v>
      </c>
      <c r="N334" s="82">
        <f t="shared" si="87"/>
        <v>0.29316057096623693</v>
      </c>
      <c r="O334" s="83">
        <f t="shared" si="88"/>
        <v>0.17727575686679342</v>
      </c>
      <c r="P334" s="79">
        <f t="shared" si="80"/>
        <v>5.5264115525888613E-2</v>
      </c>
      <c r="Q334" s="17">
        <f t="shared" si="81"/>
        <v>0</v>
      </c>
      <c r="R334" s="58">
        <f t="shared" si="89"/>
        <v>5.5264115525888613E-2</v>
      </c>
      <c r="S334" s="17">
        <f t="shared" si="90"/>
        <v>0.34058360450489289</v>
      </c>
      <c r="T334" s="17">
        <f t="shared" si="91"/>
        <v>0.17727575686679342</v>
      </c>
      <c r="U334" s="17">
        <f t="shared" si="92"/>
        <v>0</v>
      </c>
      <c r="V334" s="58">
        <f t="shared" si="93"/>
        <v>0</v>
      </c>
      <c r="W334" s="17">
        <f t="shared" si="82"/>
        <v>4.1790914741826168E-2</v>
      </c>
      <c r="X334" s="17">
        <f t="shared" si="83"/>
        <v>0</v>
      </c>
      <c r="Y334" s="17">
        <f t="shared" si="94"/>
        <v>4.1790914741826168E-2</v>
      </c>
      <c r="Z334" s="17">
        <f t="shared" si="95"/>
        <v>4.1790914741826168E-2</v>
      </c>
    </row>
    <row r="335" spans="1:26" x14ac:dyDescent="0.25">
      <c r="A335" s="17"/>
      <c r="B335" s="17"/>
      <c r="C335" s="17"/>
      <c r="D335" s="17"/>
      <c r="E335" s="17"/>
      <c r="F335" s="17"/>
      <c r="G335" s="17"/>
      <c r="H335" s="17"/>
      <c r="I335" s="17"/>
      <c r="J335" s="79">
        <v>3240</v>
      </c>
      <c r="K335" s="79">
        <f t="shared" si="84"/>
        <v>0.36986301369863012</v>
      </c>
      <c r="L335" s="79">
        <f t="shared" si="85"/>
        <v>0.17683966434724285</v>
      </c>
      <c r="M335" s="81">
        <f t="shared" si="86"/>
        <v>20.509404003373692</v>
      </c>
      <c r="N335" s="82">
        <f t="shared" si="87"/>
        <v>0.29316057096623693</v>
      </c>
      <c r="O335" s="83">
        <f t="shared" si="88"/>
        <v>0.17683966434724285</v>
      </c>
      <c r="P335" s="79">
        <f t="shared" si="80"/>
        <v>5.4763349618467294E-2</v>
      </c>
      <c r="Q335" s="17">
        <f t="shared" si="81"/>
        <v>0</v>
      </c>
      <c r="R335" s="58">
        <f t="shared" si="89"/>
        <v>5.4763349618467294E-2</v>
      </c>
      <c r="S335" s="17">
        <f t="shared" si="90"/>
        <v>0.34058360450489289</v>
      </c>
      <c r="T335" s="17">
        <f t="shared" si="91"/>
        <v>0.17683966434724285</v>
      </c>
      <c r="U335" s="17">
        <f t="shared" si="92"/>
        <v>0</v>
      </c>
      <c r="V335" s="58">
        <f t="shared" si="93"/>
        <v>0</v>
      </c>
      <c r="W335" s="17">
        <f t="shared" si="82"/>
        <v>4.1283007240942138E-2</v>
      </c>
      <c r="X335" s="17">
        <f t="shared" si="83"/>
        <v>0</v>
      </c>
      <c r="Y335" s="17">
        <f t="shared" si="94"/>
        <v>4.1283007240942138E-2</v>
      </c>
      <c r="Z335" s="17">
        <f t="shared" si="95"/>
        <v>4.1283007240942138E-2</v>
      </c>
    </row>
    <row r="336" spans="1:26" x14ac:dyDescent="0.25">
      <c r="A336" s="17"/>
      <c r="B336" s="17" t="s">
        <v>170</v>
      </c>
      <c r="C336" s="17"/>
      <c r="D336" s="17"/>
      <c r="E336" s="17"/>
      <c r="F336" s="17"/>
      <c r="G336" s="17"/>
      <c r="H336" s="17"/>
      <c r="I336" s="17"/>
      <c r="J336" s="79">
        <v>3250</v>
      </c>
      <c r="K336" s="79">
        <f t="shared" si="84"/>
        <v>0.37100456621004568</v>
      </c>
      <c r="L336" s="79">
        <f t="shared" si="85"/>
        <v>0.17640468563319167</v>
      </c>
      <c r="M336" s="81">
        <f t="shared" si="86"/>
        <v>20.458956304254414</v>
      </c>
      <c r="N336" s="82">
        <f t="shared" si="87"/>
        <v>0.29316057096623693</v>
      </c>
      <c r="O336" s="83">
        <f t="shared" si="88"/>
        <v>0.17640468563319167</v>
      </c>
      <c r="P336" s="79">
        <f t="shared" si="80"/>
        <v>5.4263862696115939E-2</v>
      </c>
      <c r="Q336" s="17">
        <f t="shared" si="81"/>
        <v>0</v>
      </c>
      <c r="R336" s="58">
        <f t="shared" si="89"/>
        <v>5.4263862696115939E-2</v>
      </c>
      <c r="S336" s="17">
        <f t="shared" si="90"/>
        <v>0.34058360450489289</v>
      </c>
      <c r="T336" s="17">
        <f t="shared" si="91"/>
        <v>0.17640468563319167</v>
      </c>
      <c r="U336" s="17">
        <f t="shared" si="92"/>
        <v>0</v>
      </c>
      <c r="V336" s="58">
        <f t="shared" si="93"/>
        <v>0</v>
      </c>
      <c r="W336" s="17">
        <f t="shared" si="82"/>
        <v>4.0776396965170547E-2</v>
      </c>
      <c r="X336" s="17">
        <f t="shared" si="83"/>
        <v>0</v>
      </c>
      <c r="Y336" s="17">
        <f t="shared" si="94"/>
        <v>4.0776396965170547E-2</v>
      </c>
      <c r="Z336" s="17">
        <f t="shared" si="95"/>
        <v>4.0776396965170547E-2</v>
      </c>
    </row>
    <row r="337" spans="1:26" x14ac:dyDescent="0.25">
      <c r="A337" s="17"/>
      <c r="B337" s="17"/>
      <c r="C337" s="17"/>
      <c r="D337" s="17"/>
      <c r="E337" s="17"/>
      <c r="F337" s="17"/>
      <c r="G337" s="17"/>
      <c r="H337" s="17"/>
      <c r="I337" s="17"/>
      <c r="J337" s="79">
        <v>3260</v>
      </c>
      <c r="K337" s="79">
        <f t="shared" si="84"/>
        <v>0.37214611872146119</v>
      </c>
      <c r="L337" s="79">
        <f t="shared" si="85"/>
        <v>0.17597081446591623</v>
      </c>
      <c r="M337" s="81">
        <f t="shared" si="86"/>
        <v>20.408637055527532</v>
      </c>
      <c r="N337" s="82">
        <f t="shared" si="87"/>
        <v>0.29316057096623693</v>
      </c>
      <c r="O337" s="83">
        <f t="shared" si="88"/>
        <v>0.17597081446591623</v>
      </c>
      <c r="P337" s="79">
        <f t="shared" si="80"/>
        <v>5.3765647571929365E-2</v>
      </c>
      <c r="Q337" s="17">
        <f t="shared" si="81"/>
        <v>0</v>
      </c>
      <c r="R337" s="58">
        <f t="shared" si="89"/>
        <v>5.3765647571929365E-2</v>
      </c>
      <c r="S337" s="17">
        <f t="shared" si="90"/>
        <v>0.34058360450489289</v>
      </c>
      <c r="T337" s="17">
        <f t="shared" si="91"/>
        <v>0.17597081446591623</v>
      </c>
      <c r="U337" s="17">
        <f t="shared" si="92"/>
        <v>0</v>
      </c>
      <c r="V337" s="58">
        <f t="shared" si="93"/>
        <v>0</v>
      </c>
      <c r="W337" s="17">
        <f t="shared" si="82"/>
        <v>4.0271076625111313E-2</v>
      </c>
      <c r="X337" s="17">
        <f t="shared" si="83"/>
        <v>0</v>
      </c>
      <c r="Y337" s="17">
        <f t="shared" si="94"/>
        <v>4.0271076625111313E-2</v>
      </c>
      <c r="Z337" s="17">
        <f t="shared" si="95"/>
        <v>4.0271076625111313E-2</v>
      </c>
    </row>
    <row r="338" spans="1:26" x14ac:dyDescent="0.25">
      <c r="A338" s="17" t="s">
        <v>217</v>
      </c>
      <c r="B338" s="17"/>
      <c r="C338" s="17"/>
      <c r="D338" s="17"/>
      <c r="E338" s="17"/>
      <c r="F338" s="17"/>
      <c r="G338" s="17"/>
      <c r="H338" s="17"/>
      <c r="I338" s="17"/>
      <c r="J338" s="79">
        <v>3270</v>
      </c>
      <c r="K338" s="79">
        <f t="shared" si="84"/>
        <v>0.37328767123287671</v>
      </c>
      <c r="L338" s="79">
        <f t="shared" si="85"/>
        <v>0.17553804464092748</v>
      </c>
      <c r="M338" s="81">
        <f t="shared" si="86"/>
        <v>20.358445537612553</v>
      </c>
      <c r="N338" s="82">
        <f t="shared" si="87"/>
        <v>0.29316057096623693</v>
      </c>
      <c r="O338" s="83">
        <f t="shared" si="88"/>
        <v>0.17553804464092748</v>
      </c>
      <c r="P338" s="79">
        <f t="shared" si="80"/>
        <v>5.3268697121281017E-2</v>
      </c>
      <c r="Q338" s="17">
        <f t="shared" si="81"/>
        <v>0</v>
      </c>
      <c r="R338" s="58">
        <f t="shared" si="89"/>
        <v>5.3268697121281017E-2</v>
      </c>
      <c r="S338" s="17">
        <f t="shared" si="90"/>
        <v>0.34058360450489289</v>
      </c>
      <c r="T338" s="17">
        <f t="shared" si="91"/>
        <v>0.17553804464092748</v>
      </c>
      <c r="U338" s="17">
        <f t="shared" si="92"/>
        <v>0</v>
      </c>
      <c r="V338" s="58">
        <f t="shared" si="93"/>
        <v>0</v>
      </c>
      <c r="W338" s="17">
        <f t="shared" si="82"/>
        <v>3.9767038994531156E-2</v>
      </c>
      <c r="X338" s="17">
        <f t="shared" si="83"/>
        <v>0</v>
      </c>
      <c r="Y338" s="17">
        <f t="shared" si="94"/>
        <v>3.9767038994531156E-2</v>
      </c>
      <c r="Z338" s="17">
        <f t="shared" si="95"/>
        <v>3.9767038994531156E-2</v>
      </c>
    </row>
    <row r="339" spans="1:26" ht="18" customHeight="1" x14ac:dyDescent="0.25">
      <c r="A339" s="17"/>
      <c r="B339" s="17"/>
      <c r="C339" s="17"/>
      <c r="D339" s="17"/>
      <c r="E339" s="17"/>
      <c r="F339" s="17"/>
      <c r="G339" s="17"/>
      <c r="H339" s="17"/>
      <c r="I339" s="17"/>
      <c r="J339" s="79">
        <v>3280</v>
      </c>
      <c r="K339" s="79">
        <f t="shared" si="84"/>
        <v>0.37442922374429222</v>
      </c>
      <c r="L339" s="79">
        <f t="shared" si="85"/>
        <v>0.17510637000733886</v>
      </c>
      <c r="M339" s="81">
        <f t="shared" si="86"/>
        <v>20.308381037145661</v>
      </c>
      <c r="N339" s="82">
        <f t="shared" si="87"/>
        <v>0.29316057096623693</v>
      </c>
      <c r="O339" s="83">
        <f t="shared" si="88"/>
        <v>0.17510637000733886</v>
      </c>
      <c r="P339" s="79">
        <f t="shared" si="80"/>
        <v>5.2773004281095326E-2</v>
      </c>
      <c r="Q339" s="17">
        <f t="shared" si="81"/>
        <v>0</v>
      </c>
      <c r="R339" s="58">
        <f t="shared" si="89"/>
        <v>5.2773004281095326E-2</v>
      </c>
      <c r="S339" s="17">
        <f t="shared" si="90"/>
        <v>0.34058360450489289</v>
      </c>
      <c r="T339" s="17">
        <f t="shared" si="91"/>
        <v>0.17510637000733886</v>
      </c>
      <c r="U339" s="17">
        <f t="shared" si="92"/>
        <v>0</v>
      </c>
      <c r="V339" s="58">
        <f t="shared" si="93"/>
        <v>0</v>
      </c>
      <c r="W339" s="17">
        <f t="shared" si="82"/>
        <v>3.9264276909625528E-2</v>
      </c>
      <c r="X339" s="17">
        <f t="shared" si="83"/>
        <v>0</v>
      </c>
      <c r="Y339" s="17">
        <f t="shared" si="94"/>
        <v>3.9264276909625528E-2</v>
      </c>
      <c r="Z339" s="17">
        <f t="shared" si="95"/>
        <v>3.9264276909625528E-2</v>
      </c>
    </row>
    <row r="340" spans="1:26" ht="17.25" customHeight="1" x14ac:dyDescent="0.25">
      <c r="A340" s="17"/>
      <c r="B340" s="17"/>
      <c r="C340" s="17"/>
      <c r="D340" s="17"/>
      <c r="E340" s="17"/>
      <c r="F340" s="17"/>
      <c r="G340" s="17"/>
      <c r="H340" s="17"/>
      <c r="I340" s="17"/>
      <c r="J340" s="79">
        <v>3290</v>
      </c>
      <c r="K340" s="79">
        <f t="shared" si="84"/>
        <v>0.37557077625570778</v>
      </c>
      <c r="L340" s="79">
        <f t="shared" si="85"/>
        <v>0.17467578446724019</v>
      </c>
      <c r="M340" s="81">
        <f t="shared" si="86"/>
        <v>20.258442846907109</v>
      </c>
      <c r="N340" s="82">
        <f t="shared" si="87"/>
        <v>0.29316057096623693</v>
      </c>
      <c r="O340" s="83">
        <f t="shared" si="88"/>
        <v>0.17467578446724019</v>
      </c>
      <c r="P340" s="79">
        <f t="shared" si="80"/>
        <v>5.2278562049129729E-2</v>
      </c>
      <c r="Q340" s="17">
        <f t="shared" si="81"/>
        <v>0</v>
      </c>
      <c r="R340" s="58">
        <f t="shared" si="89"/>
        <v>5.2278562049129729E-2</v>
      </c>
      <c r="S340" s="17">
        <f t="shared" si="90"/>
        <v>0.34058360450489289</v>
      </c>
      <c r="T340" s="17">
        <f t="shared" si="91"/>
        <v>0.17467578446724019</v>
      </c>
      <c r="U340" s="17">
        <f t="shared" si="92"/>
        <v>0</v>
      </c>
      <c r="V340" s="58">
        <f t="shared" si="93"/>
        <v>0</v>
      </c>
      <c r="W340" s="17">
        <f t="shared" si="82"/>
        <v>3.8762783268290635E-2</v>
      </c>
      <c r="X340" s="17">
        <f t="shared" si="83"/>
        <v>0</v>
      </c>
      <c r="Y340" s="17">
        <f t="shared" si="94"/>
        <v>3.8762783268290635E-2</v>
      </c>
      <c r="Z340" s="17">
        <f t="shared" si="95"/>
        <v>3.8762783268290635E-2</v>
      </c>
    </row>
    <row r="341" spans="1:26" x14ac:dyDescent="0.25">
      <c r="A341" s="17"/>
      <c r="B341" s="17"/>
      <c r="C341" s="17"/>
      <c r="D341" s="17"/>
      <c r="E341" s="17"/>
      <c r="F341" s="17"/>
      <c r="G341" s="17"/>
      <c r="H341" s="17"/>
      <c r="I341" s="17"/>
      <c r="J341" s="79">
        <v>3300</v>
      </c>
      <c r="K341" s="79">
        <f t="shared" si="84"/>
        <v>0.37671232876712329</v>
      </c>
      <c r="L341" s="79">
        <f t="shared" si="85"/>
        <v>0.17424628197508196</v>
      </c>
      <c r="M341" s="81">
        <f t="shared" si="86"/>
        <v>20.208630265749797</v>
      </c>
      <c r="N341" s="82">
        <f t="shared" si="87"/>
        <v>0.29316057096623693</v>
      </c>
      <c r="O341" s="83">
        <f t="shared" si="88"/>
        <v>0.17424628197508196</v>
      </c>
      <c r="P341" s="79">
        <f t="shared" si="80"/>
        <v>5.178536348326801E-2</v>
      </c>
      <c r="Q341" s="17">
        <f t="shared" si="81"/>
        <v>0</v>
      </c>
      <c r="R341" s="58">
        <f t="shared" si="89"/>
        <v>5.178536348326801E-2</v>
      </c>
      <c r="S341" s="17">
        <f t="shared" si="90"/>
        <v>0.34058360450489289</v>
      </c>
      <c r="T341" s="17">
        <f t="shared" si="91"/>
        <v>0.17424628197508196</v>
      </c>
      <c r="U341" s="17">
        <f t="shared" si="92"/>
        <v>0</v>
      </c>
      <c r="V341" s="58">
        <f t="shared" si="93"/>
        <v>0</v>
      </c>
      <c r="W341" s="17">
        <f t="shared" si="82"/>
        <v>3.8262551029406122E-2</v>
      </c>
      <c r="X341" s="17">
        <f t="shared" si="83"/>
        <v>0</v>
      </c>
      <c r="Y341" s="17">
        <f t="shared" si="94"/>
        <v>3.8262551029406122E-2</v>
      </c>
      <c r="Z341" s="17">
        <f t="shared" si="95"/>
        <v>3.8262551029406122E-2</v>
      </c>
    </row>
    <row r="342" spans="1:26" x14ac:dyDescent="0.25">
      <c r="A342" s="17"/>
      <c r="B342" s="17"/>
      <c r="C342" s="17"/>
      <c r="D342" s="17"/>
      <c r="E342" s="17"/>
      <c r="F342" s="17"/>
      <c r="G342" s="17"/>
      <c r="H342" s="17"/>
      <c r="I342" s="17"/>
      <c r="J342" s="79">
        <v>3310</v>
      </c>
      <c r="K342" s="79">
        <f t="shared" si="84"/>
        <v>0.37785388127853881</v>
      </c>
      <c r="L342" s="79">
        <f t="shared" si="85"/>
        <v>0.17381785653706894</v>
      </c>
      <c r="M342" s="81">
        <f t="shared" si="86"/>
        <v>20.158942598528952</v>
      </c>
      <c r="N342" s="82">
        <f t="shared" si="87"/>
        <v>0.29316057096623693</v>
      </c>
      <c r="O342" s="83">
        <f t="shared" si="88"/>
        <v>0.17381785653706894</v>
      </c>
      <c r="P342" s="79">
        <f t="shared" si="80"/>
        <v>5.1293401700823194E-2</v>
      </c>
      <c r="Q342" s="17">
        <f t="shared" si="81"/>
        <v>0</v>
      </c>
      <c r="R342" s="58">
        <f t="shared" si="89"/>
        <v>5.1293401700823194E-2</v>
      </c>
      <c r="S342" s="17">
        <f t="shared" si="90"/>
        <v>0.34058360450489289</v>
      </c>
      <c r="T342" s="17">
        <f t="shared" si="91"/>
        <v>0.17381785653706894</v>
      </c>
      <c r="U342" s="17">
        <f t="shared" si="92"/>
        <v>0</v>
      </c>
      <c r="V342" s="58">
        <f t="shared" si="93"/>
        <v>0</v>
      </c>
      <c r="W342" s="17">
        <f t="shared" si="82"/>
        <v>3.7763573212128865E-2</v>
      </c>
      <c r="X342" s="17">
        <f t="shared" si="83"/>
        <v>0</v>
      </c>
      <c r="Y342" s="17">
        <f t="shared" si="94"/>
        <v>3.7763573212128865E-2</v>
      </c>
      <c r="Z342" s="17">
        <f t="shared" si="95"/>
        <v>3.7763573212128865E-2</v>
      </c>
    </row>
    <row r="343" spans="1:26" ht="18" x14ac:dyDescent="0.35">
      <c r="A343" s="17" t="s">
        <v>218</v>
      </c>
      <c r="B343" s="17"/>
      <c r="C343" s="17"/>
      <c r="D343" s="17"/>
      <c r="E343" s="17"/>
      <c r="F343" s="17"/>
      <c r="G343" s="17"/>
      <c r="H343" s="17"/>
      <c r="I343" s="17"/>
      <c r="J343" s="79">
        <v>3320</v>
      </c>
      <c r="K343" s="79">
        <f t="shared" si="84"/>
        <v>0.37899543378995432</v>
      </c>
      <c r="L343" s="79">
        <f t="shared" si="85"/>
        <v>0.17339050221056251</v>
      </c>
      <c r="M343" s="81">
        <f t="shared" si="86"/>
        <v>20.109379156032823</v>
      </c>
      <c r="N343" s="82">
        <f t="shared" si="87"/>
        <v>0.29316057096623693</v>
      </c>
      <c r="O343" s="83">
        <f t="shared" si="88"/>
        <v>0.17339050221056251</v>
      </c>
      <c r="P343" s="79">
        <f t="shared" si="80"/>
        <v>5.0802669877851314E-2</v>
      </c>
      <c r="Q343" s="17">
        <f t="shared" si="81"/>
        <v>0</v>
      </c>
      <c r="R343" s="58">
        <f t="shared" si="89"/>
        <v>5.0802669877851314E-2</v>
      </c>
      <c r="S343" s="17">
        <f t="shared" si="90"/>
        <v>0.34058360450489289</v>
      </c>
      <c r="T343" s="17">
        <f t="shared" si="91"/>
        <v>0.17339050221056251</v>
      </c>
      <c r="U343" s="17">
        <f t="shared" si="92"/>
        <v>0</v>
      </c>
      <c r="V343" s="58">
        <f t="shared" si="93"/>
        <v>0</v>
      </c>
      <c r="W343" s="17">
        <f t="shared" si="82"/>
        <v>3.7265842895196188E-2</v>
      </c>
      <c r="X343" s="17">
        <f t="shared" si="83"/>
        <v>0</v>
      </c>
      <c r="Y343" s="17">
        <f t="shared" si="94"/>
        <v>3.7265842895196188E-2</v>
      </c>
      <c r="Z343" s="17">
        <f t="shared" si="95"/>
        <v>3.7265842895196188E-2</v>
      </c>
    </row>
    <row r="344" spans="1:26" x14ac:dyDescent="0.25">
      <c r="A344" s="17"/>
      <c r="B344" s="17"/>
      <c r="C344" s="17"/>
      <c r="D344" s="17"/>
      <c r="E344" s="17"/>
      <c r="F344" s="17"/>
      <c r="G344" s="17"/>
      <c r="H344" s="17"/>
      <c r="I344" s="17"/>
      <c r="J344" s="79">
        <v>3330</v>
      </c>
      <c r="K344" s="79">
        <f t="shared" si="84"/>
        <v>0.38013698630136988</v>
      </c>
      <c r="L344" s="79">
        <f t="shared" si="85"/>
        <v>0.17296421310349086</v>
      </c>
      <c r="M344" s="81">
        <f t="shared" si="86"/>
        <v>20.059939254914244</v>
      </c>
      <c r="N344" s="82">
        <f t="shared" si="87"/>
        <v>0.29316057096623693</v>
      </c>
      <c r="O344" s="83">
        <f t="shared" si="88"/>
        <v>0.17296421310349086</v>
      </c>
      <c r="P344" s="79">
        <f t="shared" si="80"/>
        <v>5.0313161248474736E-2</v>
      </c>
      <c r="Q344" s="17">
        <f t="shared" si="81"/>
        <v>0</v>
      </c>
      <c r="R344" s="58">
        <f t="shared" si="89"/>
        <v>5.0313161248474736E-2</v>
      </c>
      <c r="S344" s="17">
        <f t="shared" si="90"/>
        <v>0.34058360450489289</v>
      </c>
      <c r="T344" s="17">
        <f t="shared" si="91"/>
        <v>0.17296421310349086</v>
      </c>
      <c r="U344" s="17">
        <f t="shared" si="92"/>
        <v>0</v>
      </c>
      <c r="V344" s="58">
        <f t="shared" si="93"/>
        <v>0</v>
      </c>
      <c r="W344" s="17">
        <f t="shared" si="82"/>
        <v>3.6769353216240086E-2</v>
      </c>
      <c r="X344" s="17">
        <f t="shared" si="83"/>
        <v>0</v>
      </c>
      <c r="Y344" s="17">
        <f t="shared" si="94"/>
        <v>3.6769353216240086E-2</v>
      </c>
      <c r="Z344" s="17">
        <f t="shared" si="95"/>
        <v>3.6769353216240086E-2</v>
      </c>
    </row>
    <row r="345" spans="1:26" x14ac:dyDescent="0.25">
      <c r="A345" s="17"/>
      <c r="B345" s="17"/>
      <c r="C345" s="17"/>
      <c r="D345" s="17"/>
      <c r="E345" s="17"/>
      <c r="F345" s="17"/>
      <c r="G345" s="17"/>
      <c r="H345" s="17"/>
      <c r="J345" s="79">
        <v>3340</v>
      </c>
      <c r="K345" s="79">
        <f t="shared" si="84"/>
        <v>0.38127853881278539</v>
      </c>
      <c r="L345" s="79">
        <f t="shared" si="85"/>
        <v>0.17253898337376883</v>
      </c>
      <c r="M345" s="81">
        <f t="shared" si="86"/>
        <v>20.010622217623393</v>
      </c>
      <c r="N345" s="82">
        <f t="shared" si="87"/>
        <v>0.29316057096623693</v>
      </c>
      <c r="O345" s="83">
        <f t="shared" si="88"/>
        <v>0.17253898337376883</v>
      </c>
      <c r="P345" s="79">
        <f t="shared" si="80"/>
        <v>4.9824869104215463E-2</v>
      </c>
      <c r="Q345" s="17">
        <f t="shared" si="81"/>
        <v>0</v>
      </c>
      <c r="R345" s="58">
        <f t="shared" si="89"/>
        <v>4.9824869104215463E-2</v>
      </c>
      <c r="S345" s="17">
        <f t="shared" si="90"/>
        <v>0.34058360450489289</v>
      </c>
      <c r="T345" s="17">
        <f t="shared" si="91"/>
        <v>0.17253898337376883</v>
      </c>
      <c r="U345" s="17">
        <f t="shared" si="92"/>
        <v>0</v>
      </c>
      <c r="V345" s="58">
        <f t="shared" si="93"/>
        <v>0</v>
      </c>
      <c r="W345" s="17">
        <f t="shared" si="82"/>
        <v>3.6274097371110425E-2</v>
      </c>
      <c r="X345" s="17">
        <f t="shared" si="83"/>
        <v>0</v>
      </c>
      <c r="Y345" s="17">
        <f t="shared" si="94"/>
        <v>3.6274097371110425E-2</v>
      </c>
      <c r="Z345" s="17">
        <f t="shared" si="95"/>
        <v>3.6274097371110425E-2</v>
      </c>
    </row>
    <row r="346" spans="1:26" x14ac:dyDescent="0.25">
      <c r="A346" s="17"/>
      <c r="B346" s="17"/>
      <c r="C346" s="17"/>
      <c r="D346" s="17"/>
      <c r="E346" s="17"/>
      <c r="F346" s="17"/>
      <c r="J346" s="79">
        <v>3350</v>
      </c>
      <c r="K346" s="79">
        <f t="shared" si="84"/>
        <v>0.38242009132420091</v>
      </c>
      <c r="L346" s="79">
        <f t="shared" si="85"/>
        <v>0.1721148072287253</v>
      </c>
      <c r="M346" s="81">
        <f t="shared" si="86"/>
        <v>19.961427372341348</v>
      </c>
      <c r="N346" s="82">
        <f t="shared" si="87"/>
        <v>0.29316057096623693</v>
      </c>
      <c r="O346" s="83">
        <f t="shared" si="88"/>
        <v>0.1721148072287253</v>
      </c>
      <c r="P346" s="79">
        <f t="shared" si="80"/>
        <v>4.9337786793337668E-2</v>
      </c>
      <c r="Q346" s="17">
        <f t="shared" si="81"/>
        <v>0</v>
      </c>
      <c r="R346" s="58">
        <f t="shared" si="89"/>
        <v>4.9337786793337668E-2</v>
      </c>
      <c r="S346" s="17">
        <f t="shared" si="90"/>
        <v>0.34058360450489289</v>
      </c>
      <c r="T346" s="17">
        <f t="shared" si="91"/>
        <v>0.1721148072287253</v>
      </c>
      <c r="U346" s="17">
        <f t="shared" si="92"/>
        <v>0</v>
      </c>
      <c r="V346" s="58">
        <f t="shared" si="93"/>
        <v>0</v>
      </c>
      <c r="W346" s="17">
        <f t="shared" si="82"/>
        <v>3.5780068613208926E-2</v>
      </c>
      <c r="X346" s="17">
        <f t="shared" si="83"/>
        <v>0</v>
      </c>
      <c r="Y346" s="17">
        <f t="shared" si="94"/>
        <v>3.5780068613208926E-2</v>
      </c>
      <c r="Z346" s="17">
        <f t="shared" si="95"/>
        <v>3.5780068613208926E-2</v>
      </c>
    </row>
    <row r="347" spans="1:26" x14ac:dyDescent="0.25">
      <c r="J347" s="79">
        <v>3360</v>
      </c>
      <c r="K347" s="79">
        <f t="shared" si="84"/>
        <v>0.38356164383561642</v>
      </c>
      <c r="L347" s="79">
        <f t="shared" si="85"/>
        <v>0.17169167892453929</v>
      </c>
      <c r="M347" s="81">
        <f t="shared" si="86"/>
        <v>19.912354052914701</v>
      </c>
      <c r="N347" s="82">
        <f t="shared" si="87"/>
        <v>0.29316057096623693</v>
      </c>
      <c r="O347" s="83">
        <f t="shared" si="88"/>
        <v>0.17169167892453929</v>
      </c>
      <c r="P347" s="79">
        <f t="shared" si="80"/>
        <v>4.8851907720200427E-2</v>
      </c>
      <c r="Q347" s="17">
        <f t="shared" si="81"/>
        <v>0</v>
      </c>
      <c r="R347" s="58">
        <f t="shared" si="89"/>
        <v>4.8851907720200427E-2</v>
      </c>
      <c r="S347" s="17">
        <f t="shared" si="90"/>
        <v>0.34058360450489289</v>
      </c>
      <c r="T347" s="17">
        <f t="shared" si="91"/>
        <v>0.17169167892453929</v>
      </c>
      <c r="U347" s="17">
        <f t="shared" si="92"/>
        <v>0</v>
      </c>
      <c r="V347" s="58">
        <f t="shared" si="93"/>
        <v>0</v>
      </c>
      <c r="W347" s="17">
        <f t="shared" si="82"/>
        <v>3.528726025283202E-2</v>
      </c>
      <c r="X347" s="17">
        <f t="shared" si="83"/>
        <v>0</v>
      </c>
      <c r="Y347" s="17">
        <f t="shared" si="94"/>
        <v>3.528726025283202E-2</v>
      </c>
      <c r="Z347" s="17">
        <f t="shared" si="95"/>
        <v>3.528726025283202E-2</v>
      </c>
    </row>
    <row r="348" spans="1:26" x14ac:dyDescent="0.25">
      <c r="A348" t="s">
        <v>212</v>
      </c>
      <c r="J348" s="79">
        <v>3370</v>
      </c>
      <c r="K348" s="79">
        <f t="shared" si="84"/>
        <v>0.38470319634703198</v>
      </c>
      <c r="L348" s="79">
        <f t="shared" si="85"/>
        <v>0.17126959276568432</v>
      </c>
      <c r="M348" s="81">
        <f t="shared" si="86"/>
        <v>19.863401598791118</v>
      </c>
      <c r="N348" s="82">
        <f t="shared" si="87"/>
        <v>0.29316057096623693</v>
      </c>
      <c r="O348" s="83">
        <f t="shared" si="88"/>
        <v>0.17126959276568432</v>
      </c>
      <c r="P348" s="79">
        <f t="shared" si="80"/>
        <v>4.8367225344619014E-2</v>
      </c>
      <c r="Q348" s="17">
        <f t="shared" si="81"/>
        <v>0</v>
      </c>
      <c r="R348" s="58">
        <f t="shared" si="89"/>
        <v>4.8367225344619014E-2</v>
      </c>
      <c r="S348" s="17">
        <f t="shared" si="90"/>
        <v>0.34058360450489289</v>
      </c>
      <c r="T348" s="17">
        <f t="shared" si="91"/>
        <v>0.17126959276568432</v>
      </c>
      <c r="U348" s="17">
        <f t="shared" si="92"/>
        <v>0</v>
      </c>
      <c r="V348" s="58">
        <f t="shared" si="93"/>
        <v>0</v>
      </c>
      <c r="W348" s="17">
        <f t="shared" si="82"/>
        <v>3.4795665656523145E-2</v>
      </c>
      <c r="X348" s="17">
        <f t="shared" si="83"/>
        <v>0</v>
      </c>
      <c r="Y348" s="17">
        <f t="shared" si="94"/>
        <v>3.4795665656523145E-2</v>
      </c>
      <c r="Z348" s="17">
        <f t="shared" si="95"/>
        <v>3.4795665656523145E-2</v>
      </c>
    </row>
    <row r="349" spans="1:26" x14ac:dyDescent="0.25">
      <c r="J349" s="79">
        <v>3380</v>
      </c>
      <c r="K349" s="79">
        <f t="shared" si="84"/>
        <v>0.38584474885844749</v>
      </c>
      <c r="L349" s="79">
        <f t="shared" si="85"/>
        <v>0.1708485431043798</v>
      </c>
      <c r="M349" s="81">
        <f t="shared" si="86"/>
        <v>19.814569354955697</v>
      </c>
      <c r="N349" s="82">
        <f t="shared" si="87"/>
        <v>0.29316057096623693</v>
      </c>
      <c r="O349" s="83">
        <f t="shared" si="88"/>
        <v>0.1708485431043798</v>
      </c>
      <c r="P349" s="79">
        <f t="shared" si="80"/>
        <v>4.7883733181236177E-2</v>
      </c>
      <c r="Q349" s="17">
        <f t="shared" si="81"/>
        <v>0</v>
      </c>
      <c r="R349" s="58">
        <f t="shared" si="89"/>
        <v>4.7883733181236177E-2</v>
      </c>
      <c r="S349" s="17">
        <f t="shared" si="90"/>
        <v>0.34058360450489289</v>
      </c>
      <c r="T349" s="17">
        <f t="shared" si="91"/>
        <v>0.1708485431043798</v>
      </c>
      <c r="U349" s="17">
        <f t="shared" si="92"/>
        <v>0</v>
      </c>
      <c r="V349" s="58">
        <f t="shared" si="93"/>
        <v>0</v>
      </c>
      <c r="W349" s="17">
        <f t="shared" si="82"/>
        <v>3.4305278246435034E-2</v>
      </c>
      <c r="X349" s="17">
        <f t="shared" si="83"/>
        <v>0</v>
      </c>
      <c r="Y349" s="17">
        <f t="shared" si="94"/>
        <v>3.4305278246435034E-2</v>
      </c>
      <c r="Z349" s="17">
        <f t="shared" si="95"/>
        <v>3.4305278246435034E-2</v>
      </c>
    </row>
    <row r="350" spans="1:26" x14ac:dyDescent="0.25">
      <c r="J350" s="79">
        <v>3390</v>
      </c>
      <c r="K350" s="79">
        <f t="shared" si="84"/>
        <v>0.38698630136986301</v>
      </c>
      <c r="L350" s="79">
        <f t="shared" si="85"/>
        <v>0.17042852434005151</v>
      </c>
      <c r="M350" s="81">
        <f t="shared" si="86"/>
        <v>19.765856671868427</v>
      </c>
      <c r="N350" s="82">
        <f t="shared" si="87"/>
        <v>0.29316057096623693</v>
      </c>
      <c r="O350" s="83">
        <f t="shared" si="88"/>
        <v>0.17042852434005151</v>
      </c>
      <c r="P350" s="79">
        <f t="shared" si="80"/>
        <v>4.7401424798900971E-2</v>
      </c>
      <c r="Q350" s="17">
        <f t="shared" si="81"/>
        <v>0</v>
      </c>
      <c r="R350" s="58">
        <f t="shared" si="89"/>
        <v>4.7401424798900971E-2</v>
      </c>
      <c r="S350" s="17">
        <f t="shared" si="90"/>
        <v>0.34058360450489289</v>
      </c>
      <c r="T350" s="17">
        <f t="shared" si="91"/>
        <v>0.17042852434005151</v>
      </c>
      <c r="U350" s="17">
        <f t="shared" si="92"/>
        <v>0</v>
      </c>
      <c r="V350" s="58">
        <f t="shared" si="93"/>
        <v>0</v>
      </c>
      <c r="W350" s="17">
        <f t="shared" si="82"/>
        <v>3.3816091499699885E-2</v>
      </c>
      <c r="X350" s="17">
        <f t="shared" si="83"/>
        <v>0</v>
      </c>
      <c r="Y350" s="17">
        <f t="shared" si="94"/>
        <v>3.3816091499699885E-2</v>
      </c>
      <c r="Z350" s="17">
        <f t="shared" si="95"/>
        <v>3.3816091499699885E-2</v>
      </c>
    </row>
    <row r="351" spans="1:26" x14ac:dyDescent="0.25">
      <c r="J351" s="79">
        <v>3400</v>
      </c>
      <c r="K351" s="79">
        <f t="shared" si="84"/>
        <v>0.38812785388127852</v>
      </c>
      <c r="L351" s="79">
        <f t="shared" si="85"/>
        <v>0.17000953091879822</v>
      </c>
      <c r="M351" s="81">
        <f t="shared" si="86"/>
        <v>19.717262905402293</v>
      </c>
      <c r="N351" s="82">
        <f t="shared" si="87"/>
        <v>0.29316057096623693</v>
      </c>
      <c r="O351" s="83">
        <f t="shared" si="88"/>
        <v>0.17000953091879822</v>
      </c>
      <c r="P351" s="79">
        <f t="shared" si="80"/>
        <v>4.6920293820058023E-2</v>
      </c>
      <c r="Q351" s="17">
        <f t="shared" si="81"/>
        <v>0</v>
      </c>
      <c r="R351" s="58">
        <f t="shared" si="89"/>
        <v>4.6920293820058023E-2</v>
      </c>
      <c r="S351" s="17">
        <f t="shared" si="90"/>
        <v>0.34058360450489289</v>
      </c>
      <c r="T351" s="17">
        <f t="shared" si="91"/>
        <v>0.17000953091879822</v>
      </c>
      <c r="U351" s="17">
        <f t="shared" si="92"/>
        <v>0</v>
      </c>
      <c r="V351" s="58">
        <f t="shared" si="93"/>
        <v>0</v>
      </c>
      <c r="W351" s="17">
        <f t="shared" si="82"/>
        <v>3.3328098947810081E-2</v>
      </c>
      <c r="X351" s="17">
        <f t="shared" si="83"/>
        <v>0</v>
      </c>
      <c r="Y351" s="17">
        <f t="shared" si="94"/>
        <v>3.3328098947810081E-2</v>
      </c>
      <c r="Z351" s="17">
        <f t="shared" si="95"/>
        <v>3.3328098947810081E-2</v>
      </c>
    </row>
    <row r="352" spans="1:26" x14ac:dyDescent="0.25">
      <c r="J352" s="79">
        <v>3410</v>
      </c>
      <c r="K352" s="79">
        <f t="shared" si="84"/>
        <v>0.38926940639269408</v>
      </c>
      <c r="L352" s="79">
        <f t="shared" si="85"/>
        <v>0.16959155733286813</v>
      </c>
      <c r="M352" s="81">
        <f t="shared" si="86"/>
        <v>19.668787416782578</v>
      </c>
      <c r="N352" s="82">
        <f t="shared" si="87"/>
        <v>0.29316057096623693</v>
      </c>
      <c r="O352" s="83">
        <f t="shared" si="88"/>
        <v>0.16959155733286813</v>
      </c>
      <c r="P352" s="79">
        <f t="shared" si="80"/>
        <v>4.6440333920144572E-2</v>
      </c>
      <c r="Q352" s="17">
        <f t="shared" si="81"/>
        <v>0</v>
      </c>
      <c r="R352" s="58">
        <f t="shared" si="89"/>
        <v>4.6440333920144572E-2</v>
      </c>
      <c r="S352" s="17">
        <f t="shared" si="90"/>
        <v>0.34058360450489289</v>
      </c>
      <c r="T352" s="17">
        <f t="shared" si="91"/>
        <v>0.16959155733286813</v>
      </c>
      <c r="U352" s="17">
        <f t="shared" si="92"/>
        <v>0</v>
      </c>
      <c r="V352" s="58">
        <f t="shared" si="93"/>
        <v>0</v>
      </c>
      <c r="W352" s="17">
        <f t="shared" si="82"/>
        <v>3.2841294176005897E-2</v>
      </c>
      <c r="X352" s="17">
        <f t="shared" si="83"/>
        <v>0</v>
      </c>
      <c r="Y352" s="17">
        <f t="shared" si="94"/>
        <v>3.2841294176005897E-2</v>
      </c>
      <c r="Z352" s="17">
        <f t="shared" si="95"/>
        <v>3.2841294176005897E-2</v>
      </c>
    </row>
    <row r="353" spans="1:26" x14ac:dyDescent="0.25">
      <c r="J353" s="79">
        <v>3420</v>
      </c>
      <c r="K353" s="79">
        <f t="shared" si="84"/>
        <v>0.3904109589041096</v>
      </c>
      <c r="L353" s="79">
        <f t="shared" si="85"/>
        <v>0.1691745981201398</v>
      </c>
      <c r="M353" s="81">
        <f t="shared" si="86"/>
        <v>19.620429572526653</v>
      </c>
      <c r="N353" s="82">
        <f t="shared" si="87"/>
        <v>0.29316057096623693</v>
      </c>
      <c r="O353" s="83">
        <f t="shared" si="88"/>
        <v>0.1691745981201398</v>
      </c>
      <c r="P353" s="79">
        <f t="shared" si="80"/>
        <v>4.5961538826996162E-2</v>
      </c>
      <c r="Q353" s="17">
        <f t="shared" si="81"/>
        <v>0</v>
      </c>
      <c r="R353" s="58">
        <f t="shared" si="89"/>
        <v>4.5961538826996162E-2</v>
      </c>
      <c r="S353" s="17">
        <f t="shared" si="90"/>
        <v>0.34058360450489289</v>
      </c>
      <c r="T353" s="17">
        <f t="shared" si="91"/>
        <v>0.1691745981201398</v>
      </c>
      <c r="U353" s="17">
        <f t="shared" si="92"/>
        <v>0</v>
      </c>
      <c r="V353" s="58">
        <f t="shared" si="93"/>
        <v>0</v>
      </c>
      <c r="W353" s="17">
        <f t="shared" si="82"/>
        <v>3.2355670822673432E-2</v>
      </c>
      <c r="X353" s="17">
        <f t="shared" si="83"/>
        <v>0</v>
      </c>
      <c r="Y353" s="17">
        <f t="shared" si="94"/>
        <v>3.2355670822673432E-2</v>
      </c>
      <c r="Z353" s="17">
        <f t="shared" si="95"/>
        <v>3.2355670822673432E-2</v>
      </c>
    </row>
    <row r="354" spans="1:26" x14ac:dyDescent="0.25">
      <c r="J354" s="79">
        <v>3430</v>
      </c>
      <c r="K354" s="79">
        <f t="shared" si="84"/>
        <v>0.39155251141552511</v>
      </c>
      <c r="L354" s="79">
        <f t="shared" si="85"/>
        <v>0.16875864786361339</v>
      </c>
      <c r="M354" s="81">
        <f t="shared" si="86"/>
        <v>19.572188744384977</v>
      </c>
      <c r="N354" s="82">
        <f t="shared" si="87"/>
        <v>0.29316057096623693</v>
      </c>
      <c r="O354" s="83">
        <f t="shared" si="88"/>
        <v>0.16875864786361339</v>
      </c>
      <c r="P354" s="79">
        <f t="shared" si="80"/>
        <v>4.5483902320260672E-2</v>
      </c>
      <c r="Q354" s="17">
        <f t="shared" si="81"/>
        <v>0</v>
      </c>
      <c r="R354" s="58">
        <f t="shared" si="89"/>
        <v>4.5483902320260672E-2</v>
      </c>
      <c r="S354" s="17">
        <f t="shared" si="90"/>
        <v>0.34058360450489289</v>
      </c>
      <c r="T354" s="17">
        <f t="shared" si="91"/>
        <v>0.16875864786361339</v>
      </c>
      <c r="U354" s="17">
        <f t="shared" si="92"/>
        <v>0</v>
      </c>
      <c r="V354" s="58">
        <f t="shared" si="93"/>
        <v>0</v>
      </c>
      <c r="W354" s="17">
        <f t="shared" si="82"/>
        <v>3.187122257875008E-2</v>
      </c>
      <c r="X354" s="17">
        <f t="shared" si="83"/>
        <v>0</v>
      </c>
      <c r="Y354" s="17">
        <f t="shared" si="94"/>
        <v>3.187122257875008E-2</v>
      </c>
      <c r="Z354" s="17">
        <f t="shared" si="95"/>
        <v>3.187122257875008E-2</v>
      </c>
    </row>
    <row r="355" spans="1:26" x14ac:dyDescent="0.25">
      <c r="J355" s="79">
        <v>3440</v>
      </c>
      <c r="K355" s="79">
        <f t="shared" si="84"/>
        <v>0.39269406392694062</v>
      </c>
      <c r="L355" s="79">
        <f t="shared" si="85"/>
        <v>0.16834370119090658</v>
      </c>
      <c r="M355" s="81">
        <f t="shared" si="86"/>
        <v>19.524064309282629</v>
      </c>
      <c r="N355" s="82">
        <f t="shared" si="87"/>
        <v>0.29316057096623693</v>
      </c>
      <c r="O355" s="83">
        <f t="shared" si="88"/>
        <v>0.16834370119090658</v>
      </c>
      <c r="P355" s="79">
        <f t="shared" si="80"/>
        <v>4.5007418230821106E-2</v>
      </c>
      <c r="Q355" s="17">
        <f t="shared" si="81"/>
        <v>0</v>
      </c>
      <c r="R355" s="58">
        <f t="shared" si="89"/>
        <v>4.5007418230821106E-2</v>
      </c>
      <c r="S355" s="17">
        <f t="shared" si="90"/>
        <v>0.34058360450489289</v>
      </c>
      <c r="T355" s="17">
        <f t="shared" si="91"/>
        <v>0.16834370119090658</v>
      </c>
      <c r="U355" s="17">
        <f t="shared" si="92"/>
        <v>0</v>
      </c>
      <c r="V355" s="58">
        <f t="shared" si="93"/>
        <v>0</v>
      </c>
      <c r="W355" s="17">
        <f t="shared" si="82"/>
        <v>3.1387943187138778E-2</v>
      </c>
      <c r="X355" s="17">
        <f t="shared" si="83"/>
        <v>0</v>
      </c>
      <c r="Y355" s="17">
        <f t="shared" si="94"/>
        <v>3.1387943187138778E-2</v>
      </c>
      <c r="Z355" s="17">
        <f t="shared" si="95"/>
        <v>3.1387943187138778E-2</v>
      </c>
    </row>
    <row r="356" spans="1:26" x14ac:dyDescent="0.25">
      <c r="J356" s="79">
        <v>3450</v>
      </c>
      <c r="K356" s="79">
        <f t="shared" si="84"/>
        <v>0.39383561643835618</v>
      </c>
      <c r="L356" s="79">
        <f t="shared" si="85"/>
        <v>0.16792975277375899</v>
      </c>
      <c r="M356" s="81">
        <f t="shared" si="86"/>
        <v>19.476055649261841</v>
      </c>
      <c r="N356" s="82">
        <f t="shared" si="87"/>
        <v>0.29316057096623693</v>
      </c>
      <c r="O356" s="83">
        <f t="shared" si="88"/>
        <v>0.16792975277375899</v>
      </c>
      <c r="P356" s="79">
        <f t="shared" si="80"/>
        <v>4.4532080440225164E-2</v>
      </c>
      <c r="Q356" s="17">
        <f t="shared" si="81"/>
        <v>0</v>
      </c>
      <c r="R356" s="58">
        <f t="shared" si="89"/>
        <v>4.4532080440225164E-2</v>
      </c>
      <c r="S356" s="17">
        <f t="shared" si="90"/>
        <v>0.34058360450489289</v>
      </c>
      <c r="T356" s="17">
        <f t="shared" si="91"/>
        <v>0.16792975277375899</v>
      </c>
      <c r="U356" s="17">
        <f t="shared" si="92"/>
        <v>0</v>
      </c>
      <c r="V356" s="58">
        <f t="shared" si="93"/>
        <v>0</v>
      </c>
      <c r="W356" s="17">
        <f t="shared" si="82"/>
        <v>3.0905826442130024E-2</v>
      </c>
      <c r="X356" s="17">
        <f t="shared" si="83"/>
        <v>0</v>
      </c>
      <c r="Y356" s="17">
        <f t="shared" si="94"/>
        <v>3.0905826442130024E-2</v>
      </c>
      <c r="Z356" s="17">
        <f t="shared" si="95"/>
        <v>3.0905826442130024E-2</v>
      </c>
    </row>
    <row r="357" spans="1:26" x14ac:dyDescent="0.25">
      <c r="J357" s="79">
        <v>3460</v>
      </c>
      <c r="K357" s="79">
        <f t="shared" si="84"/>
        <v>0.3949771689497717</v>
      </c>
      <c r="L357" s="79">
        <f t="shared" si="85"/>
        <v>0.1675167973275431</v>
      </c>
      <c r="M357" s="81">
        <f t="shared" si="86"/>
        <v>19.428162151425269</v>
      </c>
      <c r="N357" s="82">
        <f t="shared" si="87"/>
        <v>0.29316057096623693</v>
      </c>
      <c r="O357" s="83">
        <f t="shared" si="88"/>
        <v>0.1675167973275431</v>
      </c>
      <c r="P357" s="79">
        <f t="shared" si="80"/>
        <v>4.405788288012491E-2</v>
      </c>
      <c r="Q357" s="17">
        <f t="shared" si="81"/>
        <v>0</v>
      </c>
      <c r="R357" s="58">
        <f t="shared" si="89"/>
        <v>4.405788288012491E-2</v>
      </c>
      <c r="S357" s="17">
        <f t="shared" si="90"/>
        <v>0.34058360450489289</v>
      </c>
      <c r="T357" s="17">
        <f t="shared" si="91"/>
        <v>0.1675167973275431</v>
      </c>
      <c r="U357" s="17">
        <f t="shared" si="92"/>
        <v>0</v>
      </c>
      <c r="V357" s="58">
        <f t="shared" si="93"/>
        <v>0</v>
      </c>
      <c r="W357" s="17">
        <f t="shared" si="82"/>
        <v>3.0424866188833111E-2</v>
      </c>
      <c r="X357" s="17">
        <f t="shared" si="83"/>
        <v>0</v>
      </c>
      <c r="Y357" s="17">
        <f t="shared" si="94"/>
        <v>3.0424866188833111E-2</v>
      </c>
      <c r="Z357" s="17">
        <f t="shared" si="95"/>
        <v>3.0424866188833111E-2</v>
      </c>
    </row>
    <row r="358" spans="1:26" ht="15" customHeight="1" x14ac:dyDescent="0.25">
      <c r="G358" s="44"/>
      <c r="H358" s="44"/>
      <c r="I358" s="44"/>
      <c r="J358" s="79">
        <v>3470</v>
      </c>
      <c r="K358" s="79">
        <f t="shared" si="84"/>
        <v>0.39611872146118721</v>
      </c>
      <c r="L358" s="79">
        <f t="shared" si="85"/>
        <v>0.1671048296107821</v>
      </c>
      <c r="M358" s="81">
        <f t="shared" si="86"/>
        <v>19.380383207880069</v>
      </c>
      <c r="N358" s="82">
        <f t="shared" si="87"/>
        <v>0.29316057096623693</v>
      </c>
      <c r="O358" s="83">
        <f t="shared" si="88"/>
        <v>0.1671048296107821</v>
      </c>
      <c r="P358" s="79">
        <f t="shared" si="80"/>
        <v>4.3584819531721775E-2</v>
      </c>
      <c r="Q358" s="17">
        <f t="shared" si="81"/>
        <v>0</v>
      </c>
      <c r="R358" s="58">
        <f t="shared" si="89"/>
        <v>4.3584819531721775E-2</v>
      </c>
      <c r="S358" s="17">
        <f t="shared" si="90"/>
        <v>0.34058360450489289</v>
      </c>
      <c r="T358" s="17">
        <f t="shared" si="91"/>
        <v>0.1671048296107821</v>
      </c>
      <c r="U358" s="17">
        <f t="shared" si="92"/>
        <v>0</v>
      </c>
      <c r="V358" s="58">
        <f t="shared" si="93"/>
        <v>0</v>
      </c>
      <c r="W358" s="17">
        <f t="shared" si="82"/>
        <v>2.9945056322613239E-2</v>
      </c>
      <c r="X358" s="17">
        <f t="shared" si="83"/>
        <v>0</v>
      </c>
      <c r="Y358" s="17">
        <f t="shared" si="94"/>
        <v>2.9945056322613239E-2</v>
      </c>
      <c r="Z358" s="17">
        <f t="shared" si="95"/>
        <v>2.9945056322613239E-2</v>
      </c>
    </row>
    <row r="359" spans="1:26" x14ac:dyDescent="0.25">
      <c r="A359" s="681" t="s">
        <v>219</v>
      </c>
      <c r="B359" s="681"/>
      <c r="C359" s="681"/>
      <c r="D359" s="681"/>
      <c r="E359" s="681"/>
      <c r="F359" s="681"/>
      <c r="G359" s="44"/>
      <c r="H359" s="44"/>
      <c r="I359" s="44"/>
      <c r="J359" s="79">
        <v>3480</v>
      </c>
      <c r="K359" s="79">
        <f t="shared" si="84"/>
        <v>0.39726027397260272</v>
      </c>
      <c r="L359" s="79">
        <f t="shared" si="85"/>
        <v>0.16669384442467416</v>
      </c>
      <c r="M359" s="81">
        <f t="shared" si="86"/>
        <v>19.332718215682743</v>
      </c>
      <c r="N359" s="82">
        <f t="shared" si="87"/>
        <v>0.29316057096623693</v>
      </c>
      <c r="O359" s="83">
        <f t="shared" si="88"/>
        <v>0.16669384442467416</v>
      </c>
      <c r="P359" s="79">
        <f t="shared" si="80"/>
        <v>4.3112884425221432E-2</v>
      </c>
      <c r="Q359" s="17">
        <f t="shared" si="81"/>
        <v>0</v>
      </c>
      <c r="R359" s="58">
        <f t="shared" si="89"/>
        <v>4.3112884425221432E-2</v>
      </c>
      <c r="S359" s="17">
        <f t="shared" si="90"/>
        <v>0.34058360450489289</v>
      </c>
      <c r="T359" s="17">
        <f t="shared" si="91"/>
        <v>0.16669384442467416</v>
      </c>
      <c r="U359" s="17">
        <f t="shared" si="92"/>
        <v>0</v>
      </c>
      <c r="V359" s="58">
        <f t="shared" si="93"/>
        <v>0</v>
      </c>
      <c r="W359" s="17">
        <f t="shared" si="82"/>
        <v>2.9466390788539076E-2</v>
      </c>
      <c r="X359" s="17">
        <f t="shared" si="83"/>
        <v>0</v>
      </c>
      <c r="Y359" s="17">
        <f t="shared" si="94"/>
        <v>2.9466390788539076E-2</v>
      </c>
      <c r="Z359" s="17">
        <f t="shared" si="95"/>
        <v>2.9466390788539076E-2</v>
      </c>
    </row>
    <row r="360" spans="1:26" ht="21" customHeight="1" x14ac:dyDescent="0.25">
      <c r="A360" s="681"/>
      <c r="B360" s="681"/>
      <c r="C360" s="681"/>
      <c r="D360" s="681"/>
      <c r="E360" s="681"/>
      <c r="F360" s="681"/>
      <c r="J360" s="79">
        <v>3490</v>
      </c>
      <c r="K360" s="79">
        <f t="shared" si="84"/>
        <v>0.39840182648401828</v>
      </c>
      <c r="L360" s="79">
        <f t="shared" si="85"/>
        <v>0.16628383661262369</v>
      </c>
      <c r="M360" s="81">
        <f t="shared" si="86"/>
        <v>19.28516657678475</v>
      </c>
      <c r="N360" s="82">
        <f t="shared" si="87"/>
        <v>0.29316057096623693</v>
      </c>
      <c r="O360" s="83">
        <f t="shared" si="88"/>
        <v>0.16628383661262369</v>
      </c>
      <c r="P360" s="79">
        <f t="shared" si="80"/>
        <v>4.2642071639295009E-2</v>
      </c>
      <c r="Q360" s="17">
        <f t="shared" si="81"/>
        <v>0</v>
      </c>
      <c r="R360" s="58">
        <f t="shared" si="89"/>
        <v>4.2642071639295009E-2</v>
      </c>
      <c r="S360" s="17">
        <f t="shared" si="90"/>
        <v>0.34058360450489289</v>
      </c>
      <c r="T360" s="17">
        <f t="shared" si="91"/>
        <v>0.16628383661262369</v>
      </c>
      <c r="U360" s="17">
        <f t="shared" si="92"/>
        <v>0</v>
      </c>
      <c r="V360" s="58">
        <f t="shared" si="93"/>
        <v>0</v>
      </c>
      <c r="W360" s="17">
        <f t="shared" si="82"/>
        <v>2.89888635808353E-2</v>
      </c>
      <c r="X360" s="17">
        <f t="shared" si="83"/>
        <v>0</v>
      </c>
      <c r="Y360" s="17">
        <f t="shared" si="94"/>
        <v>2.89888635808353E-2</v>
      </c>
      <c r="Z360" s="17">
        <f t="shared" si="95"/>
        <v>2.89888635808353E-2</v>
      </c>
    </row>
    <row r="361" spans="1:26" x14ac:dyDescent="0.25">
      <c r="A361" s="681"/>
      <c r="B361" s="681"/>
      <c r="C361" s="681"/>
      <c r="D361" s="681"/>
      <c r="E361" s="681"/>
      <c r="F361" s="681"/>
      <c r="J361" s="79">
        <v>3500</v>
      </c>
      <c r="K361" s="79">
        <f t="shared" si="84"/>
        <v>0.3995433789954338</v>
      </c>
      <c r="L361" s="79">
        <f t="shared" si="85"/>
        <v>0.16587480105977881</v>
      </c>
      <c r="M361" s="81">
        <f t="shared" si="86"/>
        <v>19.237727697978883</v>
      </c>
      <c r="N361" s="82">
        <f t="shared" si="87"/>
        <v>0.29316057096623693</v>
      </c>
      <c r="O361" s="83">
        <f t="shared" si="88"/>
        <v>0.16587480105977881</v>
      </c>
      <c r="P361" s="79">
        <f t="shared" si="80"/>
        <v>4.2172375300547627E-2</v>
      </c>
      <c r="Q361" s="17">
        <f t="shared" si="81"/>
        <v>0</v>
      </c>
      <c r="R361" s="58">
        <f t="shared" si="89"/>
        <v>4.2172375300547627E-2</v>
      </c>
      <c r="S361" s="17">
        <f t="shared" si="90"/>
        <v>0.34058360450489289</v>
      </c>
      <c r="T361" s="17">
        <f t="shared" si="91"/>
        <v>0.16587480105977881</v>
      </c>
      <c r="U361" s="17">
        <f t="shared" si="92"/>
        <v>0</v>
      </c>
      <c r="V361" s="58">
        <f t="shared" si="93"/>
        <v>0</v>
      </c>
      <c r="W361" s="17">
        <f t="shared" si="82"/>
        <v>2.8512468742344921E-2</v>
      </c>
      <c r="X361" s="17">
        <f t="shared" si="83"/>
        <v>0</v>
      </c>
      <c r="Y361" s="17">
        <f t="shared" si="94"/>
        <v>2.8512468742344921E-2</v>
      </c>
      <c r="Z361" s="17">
        <f t="shared" si="95"/>
        <v>2.8512468742344921E-2</v>
      </c>
    </row>
    <row r="362" spans="1:26" x14ac:dyDescent="0.25">
      <c r="A362" s="62"/>
      <c r="B362" s="62"/>
      <c r="C362" s="62"/>
      <c r="D362" s="62"/>
      <c r="E362" s="62"/>
      <c r="F362" s="62"/>
      <c r="J362" s="79">
        <v>3510</v>
      </c>
      <c r="K362" s="79">
        <f t="shared" si="84"/>
        <v>0.40068493150684931</v>
      </c>
      <c r="L362" s="79">
        <f t="shared" si="85"/>
        <v>0.16546673269257506</v>
      </c>
      <c r="M362" s="81">
        <f t="shared" si="86"/>
        <v>19.190400990846342</v>
      </c>
      <c r="N362" s="82">
        <f t="shared" si="87"/>
        <v>0.29316057096623693</v>
      </c>
      <c r="O362" s="83">
        <f t="shared" si="88"/>
        <v>0.16546673269257506</v>
      </c>
      <c r="P362" s="79">
        <f t="shared" si="80"/>
        <v>4.1703789582995698E-2</v>
      </c>
      <c r="Q362" s="17">
        <f t="shared" si="81"/>
        <v>0</v>
      </c>
      <c r="R362" s="58">
        <f t="shared" si="89"/>
        <v>4.1703789582995698E-2</v>
      </c>
      <c r="S362" s="17">
        <f t="shared" si="90"/>
        <v>0.34058360450489289</v>
      </c>
      <c r="T362" s="17">
        <f t="shared" si="91"/>
        <v>0.16546673269257506</v>
      </c>
      <c r="U362" s="17">
        <f t="shared" si="92"/>
        <v>0</v>
      </c>
      <c r="V362" s="58">
        <f t="shared" si="93"/>
        <v>0</v>
      </c>
      <c r="W362" s="17">
        <f t="shared" si="82"/>
        <v>2.8037200363997594E-2</v>
      </c>
      <c r="X362" s="17">
        <f t="shared" si="83"/>
        <v>0</v>
      </c>
      <c r="Y362" s="17">
        <f t="shared" si="94"/>
        <v>2.8037200363997594E-2</v>
      </c>
      <c r="Z362" s="17">
        <f t="shared" si="95"/>
        <v>2.8037200363997594E-2</v>
      </c>
    </row>
    <row r="363" spans="1:26" x14ac:dyDescent="0.25">
      <c r="A363" s="10" t="s">
        <v>106</v>
      </c>
      <c r="J363" s="79">
        <v>3520</v>
      </c>
      <c r="K363" s="79">
        <f t="shared" si="84"/>
        <v>0.40182648401826482</v>
      </c>
      <c r="L363" s="79">
        <f t="shared" si="85"/>
        <v>0.1650596264782862</v>
      </c>
      <c r="M363" s="81">
        <f t="shared" si="86"/>
        <v>19.143185871704635</v>
      </c>
      <c r="N363" s="82">
        <f t="shared" si="87"/>
        <v>0.29316057096623693</v>
      </c>
      <c r="O363" s="83">
        <f t="shared" si="88"/>
        <v>0.1650596264782862</v>
      </c>
      <c r="P363" s="79">
        <f t="shared" si="80"/>
        <v>4.1236308707548797E-2</v>
      </c>
      <c r="Q363" s="17">
        <f t="shared" si="81"/>
        <v>0</v>
      </c>
      <c r="R363" s="58">
        <f t="shared" si="89"/>
        <v>4.1236308707548797E-2</v>
      </c>
      <c r="S363" s="17">
        <f t="shared" si="90"/>
        <v>0.34058360450489289</v>
      </c>
      <c r="T363" s="17">
        <f t="shared" si="91"/>
        <v>0.1650596264782862</v>
      </c>
      <c r="U363" s="17">
        <f t="shared" si="92"/>
        <v>0</v>
      </c>
      <c r="V363" s="58">
        <f t="shared" si="93"/>
        <v>0</v>
      </c>
      <c r="W363" s="17">
        <f t="shared" si="82"/>
        <v>2.7563052584285708E-2</v>
      </c>
      <c r="X363" s="17">
        <f t="shared" si="83"/>
        <v>0</v>
      </c>
      <c r="Y363" s="17">
        <f t="shared" si="94"/>
        <v>2.7563052584285708E-2</v>
      </c>
      <c r="Z363" s="17">
        <f t="shared" si="95"/>
        <v>2.7563052584285708E-2</v>
      </c>
    </row>
    <row r="364" spans="1:26" x14ac:dyDescent="0.25">
      <c r="J364" s="79">
        <v>3530</v>
      </c>
      <c r="K364" s="79">
        <f t="shared" si="84"/>
        <v>0.40296803652968038</v>
      </c>
      <c r="L364" s="79">
        <f t="shared" si="85"/>
        <v>0.16465347742457959</v>
      </c>
      <c r="M364" s="81">
        <f t="shared" si="86"/>
        <v>19.096081761556018</v>
      </c>
      <c r="N364" s="82">
        <f t="shared" si="87"/>
        <v>0.29316057096623693</v>
      </c>
      <c r="O364" s="83">
        <f t="shared" si="88"/>
        <v>0.16465347742457959</v>
      </c>
      <c r="P364" s="79">
        <f t="shared" si="80"/>
        <v>4.0769926941502277E-2</v>
      </c>
      <c r="Q364" s="17">
        <f t="shared" si="81"/>
        <v>0</v>
      </c>
      <c r="R364" s="58">
        <f t="shared" si="89"/>
        <v>4.0769926941502277E-2</v>
      </c>
      <c r="S364" s="17">
        <f t="shared" si="90"/>
        <v>0.34058360450489289</v>
      </c>
      <c r="T364" s="17">
        <f t="shared" si="91"/>
        <v>0.16465347742457959</v>
      </c>
      <c r="U364" s="17">
        <f t="shared" si="92"/>
        <v>0</v>
      </c>
      <c r="V364" s="58">
        <f t="shared" si="93"/>
        <v>0</v>
      </c>
      <c r="W364" s="17">
        <f t="shared" si="82"/>
        <v>2.7090019588748127E-2</v>
      </c>
      <c r="X364" s="17">
        <f t="shared" si="83"/>
        <v>0</v>
      </c>
      <c r="Y364" s="17">
        <f t="shared" si="94"/>
        <v>2.7090019588748127E-2</v>
      </c>
      <c r="Z364" s="17">
        <f t="shared" si="95"/>
        <v>2.7090019588748127E-2</v>
      </c>
    </row>
    <row r="365" spans="1:26" x14ac:dyDescent="0.25">
      <c r="A365" t="s">
        <v>220</v>
      </c>
      <c r="J365" s="79">
        <v>3540</v>
      </c>
      <c r="K365" s="79">
        <f t="shared" si="84"/>
        <v>0.4041095890410959</v>
      </c>
      <c r="L365" s="79">
        <f t="shared" si="85"/>
        <v>0.16424828057907948</v>
      </c>
      <c r="M365" s="81">
        <f t="shared" si="86"/>
        <v>19.049088086036843</v>
      </c>
      <c r="N365" s="82">
        <f t="shared" si="87"/>
        <v>0.29316057096623693</v>
      </c>
      <c r="O365" s="83">
        <f t="shared" si="88"/>
        <v>0.16424828057907948</v>
      </c>
      <c r="P365" s="79">
        <f t="shared" si="80"/>
        <v>4.0304638598032905E-2</v>
      </c>
      <c r="Q365" s="17">
        <f t="shared" si="81"/>
        <v>0</v>
      </c>
      <c r="R365" s="58">
        <f t="shared" si="89"/>
        <v>4.0304638598032905E-2</v>
      </c>
      <c r="S365" s="17">
        <f t="shared" si="90"/>
        <v>0.34058360450489289</v>
      </c>
      <c r="T365" s="17">
        <f t="shared" si="91"/>
        <v>0.16424828057907948</v>
      </c>
      <c r="U365" s="17">
        <f t="shared" si="92"/>
        <v>0</v>
      </c>
      <c r="V365" s="58">
        <f t="shared" si="93"/>
        <v>0</v>
      </c>
      <c r="W365" s="17">
        <f t="shared" si="82"/>
        <v>2.6618095609460157E-2</v>
      </c>
      <c r="X365" s="17">
        <f t="shared" si="83"/>
        <v>0</v>
      </c>
      <c r="Y365" s="17">
        <f t="shared" si="94"/>
        <v>2.6618095609460157E-2</v>
      </c>
      <c r="Z365" s="17">
        <f t="shared" si="95"/>
        <v>2.6618095609460157E-2</v>
      </c>
    </row>
    <row r="366" spans="1:26" ht="18" x14ac:dyDescent="0.35">
      <c r="A366" t="s">
        <v>221</v>
      </c>
      <c r="J366" s="79">
        <v>3550</v>
      </c>
      <c r="K366" s="79">
        <f t="shared" si="84"/>
        <v>0.40525114155251141</v>
      </c>
      <c r="L366" s="79">
        <f t="shared" si="85"/>
        <v>0.16384403102893497</v>
      </c>
      <c r="M366" s="81">
        <f t="shared" si="86"/>
        <v>19.002204275367447</v>
      </c>
      <c r="N366" s="82">
        <f t="shared" si="87"/>
        <v>0.29316057096623693</v>
      </c>
      <c r="O366" s="83">
        <f t="shared" si="88"/>
        <v>0.16384403102893497</v>
      </c>
      <c r="P366" s="79">
        <f t="shared" si="80"/>
        <v>3.9840438035703918E-2</v>
      </c>
      <c r="Q366" s="17">
        <f t="shared" si="81"/>
        <v>0</v>
      </c>
      <c r="R366" s="58">
        <f t="shared" si="89"/>
        <v>3.9840438035703918E-2</v>
      </c>
      <c r="S366" s="17">
        <f t="shared" si="90"/>
        <v>0.34058360450489289</v>
      </c>
      <c r="T366" s="17">
        <f t="shared" si="91"/>
        <v>0.16384403102893497</v>
      </c>
      <c r="U366" s="17">
        <f t="shared" si="92"/>
        <v>0</v>
      </c>
      <c r="V366" s="58">
        <f t="shared" si="93"/>
        <v>0</v>
      </c>
      <c r="W366" s="17">
        <f t="shared" si="82"/>
        <v>2.6147274924530728E-2</v>
      </c>
      <c r="X366" s="17">
        <f t="shared" si="83"/>
        <v>0</v>
      </c>
      <c r="Y366" s="17">
        <f t="shared" si="94"/>
        <v>2.6147274924530728E-2</v>
      </c>
      <c r="Z366" s="17">
        <f t="shared" si="95"/>
        <v>2.6147274924530728E-2</v>
      </c>
    </row>
    <row r="367" spans="1:26" ht="16.5" customHeight="1" x14ac:dyDescent="0.25">
      <c r="J367" s="79">
        <v>3560</v>
      </c>
      <c r="K367" s="79">
        <f t="shared" si="84"/>
        <v>0.40639269406392692</v>
      </c>
      <c r="L367" s="79">
        <f t="shared" si="85"/>
        <v>0.16344072390039421</v>
      </c>
      <c r="M367" s="81">
        <f t="shared" si="86"/>
        <v>18.955429764302774</v>
      </c>
      <c r="N367" s="82">
        <f t="shared" si="87"/>
        <v>0.29316057096623693</v>
      </c>
      <c r="O367" s="83">
        <f t="shared" si="88"/>
        <v>0.16344072390039421</v>
      </c>
      <c r="P367" s="79">
        <f t="shared" si="80"/>
        <v>3.937731965797675E-2</v>
      </c>
      <c r="Q367" s="17">
        <f t="shared" si="81"/>
        <v>0</v>
      </c>
      <c r="R367" s="58">
        <f t="shared" si="89"/>
        <v>3.937731965797675E-2</v>
      </c>
      <c r="S367" s="17">
        <f t="shared" si="90"/>
        <v>0.34058360450489289</v>
      </c>
      <c r="T367" s="17">
        <f t="shared" si="91"/>
        <v>0.16344072390039421</v>
      </c>
      <c r="U367" s="17">
        <f t="shared" si="92"/>
        <v>0</v>
      </c>
      <c r="V367" s="58">
        <f t="shared" si="93"/>
        <v>0</v>
      </c>
      <c r="W367" s="17">
        <f t="shared" si="82"/>
        <v>2.5677551857606895E-2</v>
      </c>
      <c r="X367" s="17">
        <f t="shared" si="83"/>
        <v>0</v>
      </c>
      <c r="Y367" s="17">
        <f t="shared" si="94"/>
        <v>2.5677551857606895E-2</v>
      </c>
      <c r="Z367" s="17">
        <f t="shared" si="95"/>
        <v>2.5677551857606895E-2</v>
      </c>
    </row>
    <row r="368" spans="1:26" x14ac:dyDescent="0.25">
      <c r="A368" s="674" t="s">
        <v>222</v>
      </c>
      <c r="B368" s="674"/>
      <c r="C368" s="674"/>
      <c r="D368" s="674"/>
      <c r="E368" s="674"/>
      <c r="F368" s="674"/>
      <c r="J368" s="79">
        <v>3570</v>
      </c>
      <c r="K368" s="79">
        <f t="shared" si="84"/>
        <v>0.40753424657534248</v>
      </c>
      <c r="L368" s="79">
        <f t="shared" si="85"/>
        <v>0.16303835435838454</v>
      </c>
      <c r="M368" s="81">
        <f t="shared" si="86"/>
        <v>18.908763992083685</v>
      </c>
      <c r="N368" s="82">
        <f t="shared" si="87"/>
        <v>0.29316057096623693</v>
      </c>
      <c r="O368" s="83">
        <f t="shared" si="88"/>
        <v>0.16303835435838454</v>
      </c>
      <c r="P368" s="79">
        <f t="shared" si="80"/>
        <v>3.8915277912727753E-2</v>
      </c>
      <c r="Q368" s="17">
        <f t="shared" si="81"/>
        <v>0</v>
      </c>
      <c r="R368" s="58">
        <f t="shared" si="89"/>
        <v>3.8915277912727753E-2</v>
      </c>
      <c r="S368" s="17">
        <f t="shared" si="90"/>
        <v>0.34058360450489289</v>
      </c>
      <c r="T368" s="17">
        <f t="shared" si="91"/>
        <v>0.16303835435838454</v>
      </c>
      <c r="U368" s="17">
        <f t="shared" si="92"/>
        <v>0</v>
      </c>
      <c r="V368" s="58">
        <f t="shared" si="93"/>
        <v>0</v>
      </c>
      <c r="W368" s="17">
        <f t="shared" si="82"/>
        <v>2.5208920777384347E-2</v>
      </c>
      <c r="X368" s="17">
        <f t="shared" si="83"/>
        <v>0</v>
      </c>
      <c r="Y368" s="17">
        <f t="shared" si="94"/>
        <v>2.5208920777384347E-2</v>
      </c>
      <c r="Z368" s="17">
        <f t="shared" si="95"/>
        <v>2.5208920777384347E-2</v>
      </c>
    </row>
    <row r="369" spans="1:26" x14ac:dyDescent="0.25">
      <c r="A369" s="674"/>
      <c r="B369" s="674"/>
      <c r="C369" s="674"/>
      <c r="D369" s="674"/>
      <c r="E369" s="674"/>
      <c r="F369" s="674"/>
      <c r="J369" s="79">
        <v>3580</v>
      </c>
      <c r="K369" s="79">
        <f t="shared" si="84"/>
        <v>0.408675799086758</v>
      </c>
      <c r="L369" s="79">
        <f t="shared" si="85"/>
        <v>0.162636917606098</v>
      </c>
      <c r="M369" s="81">
        <f t="shared" si="86"/>
        <v>18.862206402388875</v>
      </c>
      <c r="N369" s="82">
        <f t="shared" si="87"/>
        <v>0.29316057096623693</v>
      </c>
      <c r="O369" s="83">
        <f t="shared" si="88"/>
        <v>0.162636917606098</v>
      </c>
      <c r="P369" s="79">
        <f t="shared" si="80"/>
        <v>3.8454307291772793E-2</v>
      </c>
      <c r="Q369" s="17">
        <f t="shared" si="81"/>
        <v>0</v>
      </c>
      <c r="R369" s="58">
        <f t="shared" si="89"/>
        <v>3.8454307291772793E-2</v>
      </c>
      <c r="S369" s="17">
        <f t="shared" si="90"/>
        <v>0.34058360450489289</v>
      </c>
      <c r="T369" s="17">
        <f t="shared" si="91"/>
        <v>0.162636917606098</v>
      </c>
      <c r="U369" s="17">
        <f t="shared" si="92"/>
        <v>0</v>
      </c>
      <c r="V369" s="58">
        <f t="shared" si="93"/>
        <v>0</v>
      </c>
      <c r="W369" s="17">
        <f t="shared" si="82"/>
        <v>2.4741376097124901E-2</v>
      </c>
      <c r="X369" s="17">
        <f t="shared" si="83"/>
        <v>0</v>
      </c>
      <c r="Y369" s="17">
        <f t="shared" si="94"/>
        <v>2.4741376097124901E-2</v>
      </c>
      <c r="Z369" s="17">
        <f t="shared" si="95"/>
        <v>2.4741376097124901E-2</v>
      </c>
    </row>
    <row r="370" spans="1:26" x14ac:dyDescent="0.25">
      <c r="J370" s="79">
        <v>3590</v>
      </c>
      <c r="K370" s="79">
        <f t="shared" si="84"/>
        <v>0.40981735159817351</v>
      </c>
      <c r="L370" s="79">
        <f t="shared" si="85"/>
        <v>0.16223640888458302</v>
      </c>
      <c r="M370" s="81">
        <f t="shared" si="86"/>
        <v>18.815756443287526</v>
      </c>
      <c r="N370" s="82">
        <f t="shared" si="87"/>
        <v>0.29316057096623693</v>
      </c>
      <c r="O370" s="83">
        <f t="shared" si="88"/>
        <v>0.16223640888458302</v>
      </c>
      <c r="P370" s="79">
        <f t="shared" si="80"/>
        <v>3.7994402330398191E-2</v>
      </c>
      <c r="Q370" s="17">
        <f t="shared" si="81"/>
        <v>0</v>
      </c>
      <c r="R370" s="58">
        <f t="shared" si="89"/>
        <v>3.7994402330398191E-2</v>
      </c>
      <c r="S370" s="17">
        <f t="shared" si="90"/>
        <v>0.34058360450489289</v>
      </c>
      <c r="T370" s="17">
        <f t="shared" si="91"/>
        <v>0.16223640888458302</v>
      </c>
      <c r="U370" s="17">
        <f t="shared" si="92"/>
        <v>0</v>
      </c>
      <c r="V370" s="58">
        <f t="shared" si="93"/>
        <v>0</v>
      </c>
      <c r="W370" s="17">
        <f t="shared" si="82"/>
        <v>2.4274912274180438E-2</v>
      </c>
      <c r="X370" s="17">
        <f t="shared" si="83"/>
        <v>0</v>
      </c>
      <c r="Y370" s="17">
        <f t="shared" si="94"/>
        <v>2.4274912274180438E-2</v>
      </c>
      <c r="Z370" s="17">
        <f t="shared" si="95"/>
        <v>2.4274912274180438E-2</v>
      </c>
    </row>
    <row r="371" spans="1:26" x14ac:dyDescent="0.25">
      <c r="J371" s="79">
        <v>3600</v>
      </c>
      <c r="K371" s="79">
        <f t="shared" si="84"/>
        <v>0.41095890410958902</v>
      </c>
      <c r="L371" s="79">
        <f t="shared" si="85"/>
        <v>0.1618368234723403</v>
      </c>
      <c r="M371" s="81">
        <f t="shared" si="86"/>
        <v>18.769413567192441</v>
      </c>
      <c r="N371" s="82">
        <f t="shared" si="87"/>
        <v>0.29316057096623693</v>
      </c>
      <c r="O371" s="83">
        <f t="shared" si="88"/>
        <v>0.1618368234723403</v>
      </c>
      <c r="P371" s="79">
        <f t="shared" si="80"/>
        <v>3.7535557606897085E-2</v>
      </c>
      <c r="Q371" s="17">
        <f t="shared" si="81"/>
        <v>0</v>
      </c>
      <c r="R371" s="58">
        <f t="shared" si="89"/>
        <v>3.7535557606897085E-2</v>
      </c>
      <c r="S371" s="17">
        <f t="shared" si="90"/>
        <v>0.34058360450489289</v>
      </c>
      <c r="T371" s="17">
        <f t="shared" si="91"/>
        <v>0.1618368234723403</v>
      </c>
      <c r="U371" s="17">
        <f t="shared" si="92"/>
        <v>0</v>
      </c>
      <c r="V371" s="58">
        <f t="shared" si="93"/>
        <v>0</v>
      </c>
      <c r="W371" s="17">
        <f t="shared" si="82"/>
        <v>2.3809523809523836E-2</v>
      </c>
      <c r="X371" s="17">
        <f t="shared" si="83"/>
        <v>0</v>
      </c>
      <c r="Y371" s="17">
        <f t="shared" si="94"/>
        <v>2.3809523809523836E-2</v>
      </c>
      <c r="Z371" s="17">
        <f t="shared" si="95"/>
        <v>2.3809523809523836E-2</v>
      </c>
    </row>
    <row r="372" spans="1:26" x14ac:dyDescent="0.25">
      <c r="J372" s="79">
        <v>3610</v>
      </c>
      <c r="K372" s="79">
        <f t="shared" si="84"/>
        <v>0.41210045662100458</v>
      </c>
      <c r="L372" s="79">
        <f t="shared" si="85"/>
        <v>0.16143815668492589</v>
      </c>
      <c r="M372" s="81">
        <f t="shared" si="86"/>
        <v>18.723177230814006</v>
      </c>
      <c r="N372" s="82">
        <f t="shared" si="87"/>
        <v>0.29316057096623693</v>
      </c>
      <c r="O372" s="83">
        <f t="shared" si="88"/>
        <v>0.16143815668492589</v>
      </c>
      <c r="P372" s="79">
        <f t="shared" si="80"/>
        <v>3.7077767742113243E-2</v>
      </c>
      <c r="Q372" s="17">
        <f t="shared" si="81"/>
        <v>0</v>
      </c>
      <c r="R372" s="58">
        <f t="shared" si="89"/>
        <v>3.7077767742113243E-2</v>
      </c>
      <c r="S372" s="17">
        <f t="shared" si="90"/>
        <v>0.29316057096623693</v>
      </c>
      <c r="T372" s="17">
        <f t="shared" si="91"/>
        <v>0.16143815668492589</v>
      </c>
      <c r="U372" s="17">
        <f t="shared" si="92"/>
        <v>0</v>
      </c>
      <c r="V372" s="58">
        <f t="shared" si="93"/>
        <v>0</v>
      </c>
      <c r="W372" s="17">
        <f t="shared" si="82"/>
        <v>0</v>
      </c>
      <c r="X372" s="17">
        <f t="shared" si="83"/>
        <v>0.66541312307134093</v>
      </c>
      <c r="Y372" s="17">
        <f t="shared" si="94"/>
        <v>0</v>
      </c>
      <c r="Z372" s="17">
        <f t="shared" si="95"/>
        <v>0</v>
      </c>
    </row>
    <row r="373" spans="1:26" x14ac:dyDescent="0.25">
      <c r="J373" s="79">
        <v>3620</v>
      </c>
      <c r="K373" s="79">
        <f t="shared" si="84"/>
        <v>0.4132420091324201</v>
      </c>
      <c r="L373" s="79">
        <f t="shared" si="85"/>
        <v>0.16104040387455842</v>
      </c>
      <c r="M373" s="81">
        <f t="shared" si="86"/>
        <v>18.677046895114625</v>
      </c>
      <c r="N373" s="82">
        <f t="shared" si="87"/>
        <v>0.29316057096623693</v>
      </c>
      <c r="O373" s="83">
        <f t="shared" si="88"/>
        <v>0.16104040387455842</v>
      </c>
      <c r="P373" s="79">
        <f t="shared" si="80"/>
        <v>3.6621027398989758E-2</v>
      </c>
      <c r="Q373" s="17">
        <f t="shared" si="81"/>
        <v>0</v>
      </c>
      <c r="R373" s="58">
        <f t="shared" si="89"/>
        <v>3.6621027398989758E-2</v>
      </c>
      <c r="S373" s="17">
        <f t="shared" si="90"/>
        <v>0.29316057096623693</v>
      </c>
      <c r="T373" s="17">
        <f t="shared" si="91"/>
        <v>0.16104040387455842</v>
      </c>
      <c r="U373" s="17">
        <f t="shared" si="92"/>
        <v>0</v>
      </c>
      <c r="V373" s="58">
        <f t="shared" si="93"/>
        <v>0</v>
      </c>
      <c r="W373" s="17">
        <f t="shared" si="82"/>
        <v>0</v>
      </c>
      <c r="X373" s="17">
        <f t="shared" si="83"/>
        <v>0.62319726598310154</v>
      </c>
      <c r="Y373" s="17">
        <f t="shared" si="94"/>
        <v>0</v>
      </c>
      <c r="Z373" s="17">
        <f t="shared" si="95"/>
        <v>0</v>
      </c>
    </row>
    <row r="374" spans="1:26" x14ac:dyDescent="0.25">
      <c r="J374" s="79">
        <v>3630</v>
      </c>
      <c r="K374" s="79">
        <f t="shared" si="84"/>
        <v>0.41438356164383561</v>
      </c>
      <c r="L374" s="79">
        <f t="shared" si="85"/>
        <v>0.16064356042973105</v>
      </c>
      <c r="M374" s="81">
        <f t="shared" si="86"/>
        <v>18.631022025263746</v>
      </c>
      <c r="N374" s="82">
        <f t="shared" si="87"/>
        <v>0.29316057096623693</v>
      </c>
      <c r="O374" s="83">
        <f t="shared" si="88"/>
        <v>0.16064356042973105</v>
      </c>
      <c r="P374" s="79">
        <f t="shared" si="80"/>
        <v>3.6165331282124624E-2</v>
      </c>
      <c r="Q374" s="17">
        <f t="shared" si="81"/>
        <v>0</v>
      </c>
      <c r="R374" s="58">
        <f t="shared" si="89"/>
        <v>3.6165331282124624E-2</v>
      </c>
      <c r="S374" s="17">
        <f t="shared" si="90"/>
        <v>0.29316057096623693</v>
      </c>
      <c r="T374" s="17">
        <f t="shared" si="91"/>
        <v>0.16064356042973105</v>
      </c>
      <c r="U374" s="17">
        <f t="shared" si="92"/>
        <v>0</v>
      </c>
      <c r="V374" s="58">
        <f t="shared" si="93"/>
        <v>0</v>
      </c>
      <c r="W374" s="17">
        <f t="shared" si="82"/>
        <v>0</v>
      </c>
      <c r="X374" s="17">
        <f t="shared" si="83"/>
        <v>0.59607464226625406</v>
      </c>
      <c r="Y374" s="17">
        <f t="shared" si="94"/>
        <v>0</v>
      </c>
      <c r="Z374" s="17">
        <f t="shared" si="95"/>
        <v>0</v>
      </c>
    </row>
    <row r="375" spans="1:26" x14ac:dyDescent="0.25">
      <c r="J375" s="79">
        <v>3640</v>
      </c>
      <c r="K375" s="79">
        <f t="shared" si="84"/>
        <v>0.41552511415525112</v>
      </c>
      <c r="L375" s="79">
        <f t="shared" si="85"/>
        <v>0.16024762177483043</v>
      </c>
      <c r="M375" s="81">
        <f t="shared" si="86"/>
        <v>18.58510209059364</v>
      </c>
      <c r="N375" s="82">
        <f t="shared" si="87"/>
        <v>0.29316057096623693</v>
      </c>
      <c r="O375" s="83">
        <f t="shared" si="88"/>
        <v>0.16024762177483043</v>
      </c>
      <c r="P375" s="79">
        <f t="shared" si="80"/>
        <v>3.5710674137331311E-2</v>
      </c>
      <c r="Q375" s="17">
        <f t="shared" si="81"/>
        <v>0</v>
      </c>
      <c r="R375" s="58">
        <f t="shared" si="89"/>
        <v>3.5710674137331311E-2</v>
      </c>
      <c r="S375" s="17">
        <f t="shared" si="90"/>
        <v>0.29316057096623693</v>
      </c>
      <c r="T375" s="17">
        <f t="shared" si="91"/>
        <v>0.16024762177483043</v>
      </c>
      <c r="U375" s="17">
        <f t="shared" si="92"/>
        <v>0</v>
      </c>
      <c r="V375" s="58">
        <f t="shared" si="93"/>
        <v>0</v>
      </c>
      <c r="W375" s="17">
        <f t="shared" si="82"/>
        <v>0</v>
      </c>
      <c r="X375" s="17">
        <f t="shared" si="83"/>
        <v>0.57565490414352671</v>
      </c>
      <c r="Y375" s="17">
        <f t="shared" si="94"/>
        <v>0</v>
      </c>
      <c r="Z375" s="17">
        <f t="shared" si="95"/>
        <v>0</v>
      </c>
    </row>
    <row r="376" spans="1:26" x14ac:dyDescent="0.25">
      <c r="J376" s="79">
        <v>3650</v>
      </c>
      <c r="K376" s="79">
        <f t="shared" si="84"/>
        <v>0.41666666666666669</v>
      </c>
      <c r="L376" s="79">
        <f t="shared" si="85"/>
        <v>0.15985258336975872</v>
      </c>
      <c r="M376" s="81">
        <f t="shared" si="86"/>
        <v>18.539286564555571</v>
      </c>
      <c r="N376" s="82">
        <f t="shared" si="87"/>
        <v>0.29316057096623693</v>
      </c>
      <c r="O376" s="83">
        <f t="shared" si="88"/>
        <v>0.15985258336975872</v>
      </c>
      <c r="P376" s="79">
        <f t="shared" si="80"/>
        <v>3.5257050751207109E-2</v>
      </c>
      <c r="Q376" s="17">
        <f t="shared" si="81"/>
        <v>0</v>
      </c>
      <c r="R376" s="58">
        <f t="shared" si="89"/>
        <v>3.5257050751207109E-2</v>
      </c>
      <c r="S376" s="17">
        <f t="shared" si="90"/>
        <v>0.29316057096623693</v>
      </c>
      <c r="T376" s="17">
        <f t="shared" si="91"/>
        <v>0.15985258336975872</v>
      </c>
      <c r="U376" s="17">
        <f t="shared" si="92"/>
        <v>0</v>
      </c>
      <c r="V376" s="58">
        <f t="shared" si="93"/>
        <v>0</v>
      </c>
      <c r="W376" s="17">
        <f t="shared" si="82"/>
        <v>0</v>
      </c>
      <c r="X376" s="17">
        <f t="shared" si="83"/>
        <v>0.55910788437934755</v>
      </c>
      <c r="Y376" s="17">
        <f t="shared" si="94"/>
        <v>0</v>
      </c>
      <c r="Z376" s="17">
        <f t="shared" si="95"/>
        <v>0</v>
      </c>
    </row>
    <row r="377" spans="1:26" x14ac:dyDescent="0.25">
      <c r="J377" s="79">
        <v>3660</v>
      </c>
      <c r="K377" s="79">
        <f t="shared" si="84"/>
        <v>0.4178082191780822</v>
      </c>
      <c r="L377" s="79">
        <f t="shared" si="85"/>
        <v>0.15945844070956205</v>
      </c>
      <c r="M377" s="81">
        <f t="shared" si="86"/>
        <v>18.493574924676722</v>
      </c>
      <c r="N377" s="82">
        <f t="shared" si="87"/>
        <v>0.29316057096623693</v>
      </c>
      <c r="O377" s="83">
        <f t="shared" si="88"/>
        <v>0.15945844070956205</v>
      </c>
      <c r="P377" s="79">
        <f t="shared" si="80"/>
        <v>3.4804455950704027E-2</v>
      </c>
      <c r="Q377" s="17">
        <f t="shared" si="81"/>
        <v>0</v>
      </c>
      <c r="R377" s="58">
        <f t="shared" si="89"/>
        <v>3.4804455950704027E-2</v>
      </c>
      <c r="S377" s="17">
        <f t="shared" si="90"/>
        <v>0.29316057096623693</v>
      </c>
      <c r="T377" s="17">
        <f t="shared" si="91"/>
        <v>0.15945844070956205</v>
      </c>
      <c r="U377" s="17">
        <f t="shared" si="92"/>
        <v>0</v>
      </c>
      <c r="V377" s="58">
        <f t="shared" si="93"/>
        <v>0</v>
      </c>
      <c r="W377" s="17">
        <f t="shared" si="82"/>
        <v>0</v>
      </c>
      <c r="X377" s="17">
        <f t="shared" si="83"/>
        <v>0.54511013543043962</v>
      </c>
      <c r="Y377" s="17">
        <f t="shared" si="94"/>
        <v>0</v>
      </c>
      <c r="Z377" s="17">
        <f t="shared" si="95"/>
        <v>0</v>
      </c>
    </row>
    <row r="378" spans="1:26" x14ac:dyDescent="0.25">
      <c r="J378" s="79">
        <v>3670</v>
      </c>
      <c r="K378" s="79">
        <f t="shared" si="84"/>
        <v>0.41894977168949771</v>
      </c>
      <c r="L378" s="79">
        <f t="shared" si="85"/>
        <v>0.15906518932406311</v>
      </c>
      <c r="M378" s="81">
        <f t="shared" si="86"/>
        <v>18.447966652517557</v>
      </c>
      <c r="N378" s="82">
        <f t="shared" si="87"/>
        <v>0.29316057096623693</v>
      </c>
      <c r="O378" s="83">
        <f t="shared" si="88"/>
        <v>0.15906518932406311</v>
      </c>
      <c r="P378" s="79">
        <f t="shared" si="80"/>
        <v>3.43528846027088E-2</v>
      </c>
      <c r="Q378" s="17">
        <f t="shared" si="81"/>
        <v>0</v>
      </c>
      <c r="R378" s="58">
        <f t="shared" si="89"/>
        <v>3.43528846027088E-2</v>
      </c>
      <c r="S378" s="17">
        <f t="shared" si="90"/>
        <v>0.29316057096623693</v>
      </c>
      <c r="T378" s="17">
        <f t="shared" si="91"/>
        <v>0.15906518932406311</v>
      </c>
      <c r="U378" s="17">
        <f t="shared" si="92"/>
        <v>0</v>
      </c>
      <c r="V378" s="58">
        <f t="shared" si="93"/>
        <v>0</v>
      </c>
      <c r="W378" s="17">
        <f t="shared" si="82"/>
        <v>0</v>
      </c>
      <c r="X378" s="17">
        <f t="shared" si="83"/>
        <v>0.53292905408072522</v>
      </c>
      <c r="Y378" s="17">
        <f t="shared" si="94"/>
        <v>0</v>
      </c>
      <c r="Z378" s="17">
        <f t="shared" si="95"/>
        <v>0</v>
      </c>
    </row>
    <row r="379" spans="1:26" x14ac:dyDescent="0.25">
      <c r="J379" s="79">
        <v>3680</v>
      </c>
      <c r="K379" s="79">
        <f t="shared" si="84"/>
        <v>0.42009132420091322</v>
      </c>
      <c r="L379" s="79">
        <f t="shared" si="85"/>
        <v>0.15867282477749844</v>
      </c>
      <c r="M379" s="81">
        <f t="shared" si="86"/>
        <v>18.402461233629779</v>
      </c>
      <c r="N379" s="82">
        <f t="shared" si="87"/>
        <v>0.29316057096623693</v>
      </c>
      <c r="O379" s="83">
        <f t="shared" si="88"/>
        <v>0.15867282477749844</v>
      </c>
      <c r="P379" s="79">
        <f t="shared" si="80"/>
        <v>3.3902331613625325E-2</v>
      </c>
      <c r="Q379" s="17">
        <f t="shared" si="81"/>
        <v>0</v>
      </c>
      <c r="R379" s="58">
        <f t="shared" si="89"/>
        <v>3.3902331613625325E-2</v>
      </c>
      <c r="S379" s="17">
        <f t="shared" si="90"/>
        <v>0.29316057096623693</v>
      </c>
      <c r="T379" s="17">
        <f t="shared" si="91"/>
        <v>0.15867282477749844</v>
      </c>
      <c r="U379" s="17">
        <f t="shared" si="92"/>
        <v>0</v>
      </c>
      <c r="V379" s="58">
        <f t="shared" si="93"/>
        <v>0</v>
      </c>
      <c r="W379" s="17">
        <f t="shared" si="82"/>
        <v>0</v>
      </c>
      <c r="X379" s="17">
        <f t="shared" si="83"/>
        <v>0.52211397603775267</v>
      </c>
      <c r="Y379" s="17">
        <f t="shared" si="94"/>
        <v>0</v>
      </c>
      <c r="Z379" s="17">
        <f t="shared" si="95"/>
        <v>0</v>
      </c>
    </row>
    <row r="380" spans="1:26" x14ac:dyDescent="0.25">
      <c r="J380" s="79">
        <v>3690</v>
      </c>
      <c r="K380" s="79">
        <f t="shared" si="84"/>
        <v>0.42123287671232879</v>
      </c>
      <c r="L380" s="79">
        <f t="shared" si="85"/>
        <v>0.15828134266816141</v>
      </c>
      <c r="M380" s="81">
        <f t="shared" si="86"/>
        <v>18.35705815751491</v>
      </c>
      <c r="N380" s="82">
        <f t="shared" si="87"/>
        <v>0.29316057096623693</v>
      </c>
      <c r="O380" s="83">
        <f t="shared" si="88"/>
        <v>0.15828134266816141</v>
      </c>
      <c r="P380" s="79">
        <f t="shared" si="80"/>
        <v>3.3452791928965442E-2</v>
      </c>
      <c r="Q380" s="17">
        <f t="shared" si="81"/>
        <v>0</v>
      </c>
      <c r="R380" s="58">
        <f t="shared" si="89"/>
        <v>3.3452791928965442E-2</v>
      </c>
      <c r="S380" s="17">
        <f t="shared" si="90"/>
        <v>0.29316057096623693</v>
      </c>
      <c r="T380" s="17">
        <f t="shared" si="91"/>
        <v>0.15828134266816141</v>
      </c>
      <c r="U380" s="17">
        <f t="shared" si="92"/>
        <v>0</v>
      </c>
      <c r="V380" s="58">
        <f t="shared" si="93"/>
        <v>0</v>
      </c>
      <c r="W380" s="17">
        <f t="shared" si="82"/>
        <v>0</v>
      </c>
      <c r="X380" s="17">
        <f t="shared" si="83"/>
        <v>0.51236672484580503</v>
      </c>
      <c r="Y380" s="17">
        <f t="shared" si="94"/>
        <v>0</v>
      </c>
      <c r="Z380" s="17">
        <f t="shared" si="95"/>
        <v>0</v>
      </c>
    </row>
    <row r="381" spans="1:26" x14ac:dyDescent="0.25">
      <c r="J381" s="79">
        <v>3700</v>
      </c>
      <c r="K381" s="79">
        <f t="shared" si="84"/>
        <v>0.4223744292237443</v>
      </c>
      <c r="L381" s="79">
        <f t="shared" si="85"/>
        <v>0.15789073862804892</v>
      </c>
      <c r="M381" s="81">
        <f t="shared" si="86"/>
        <v>18.311756917583317</v>
      </c>
      <c r="N381" s="82">
        <f t="shared" si="87"/>
        <v>0.29316057096623693</v>
      </c>
      <c r="O381" s="83">
        <f t="shared" si="88"/>
        <v>0.15789073862804892</v>
      </c>
      <c r="P381" s="79">
        <f t="shared" si="80"/>
        <v>3.300426053294192E-2</v>
      </c>
      <c r="Q381" s="17">
        <f t="shared" si="81"/>
        <v>0</v>
      </c>
      <c r="R381" s="58">
        <f t="shared" si="89"/>
        <v>3.300426053294192E-2</v>
      </c>
      <c r="S381" s="17">
        <f t="shared" si="90"/>
        <v>0.29316057096623693</v>
      </c>
      <c r="T381" s="17">
        <f t="shared" si="91"/>
        <v>0.15789073862804892</v>
      </c>
      <c r="U381" s="17">
        <f t="shared" si="92"/>
        <v>0</v>
      </c>
      <c r="V381" s="58">
        <f t="shared" si="93"/>
        <v>0</v>
      </c>
      <c r="W381" s="17">
        <f t="shared" si="82"/>
        <v>0</v>
      </c>
      <c r="X381" s="17">
        <f t="shared" si="83"/>
        <v>0.50347916781034074</v>
      </c>
      <c r="Y381" s="17">
        <f t="shared" si="94"/>
        <v>0</v>
      </c>
      <c r="Z381" s="17">
        <f t="shared" si="95"/>
        <v>0</v>
      </c>
    </row>
    <row r="382" spans="1:26" x14ac:dyDescent="0.25">
      <c r="J382" s="79">
        <v>3710</v>
      </c>
      <c r="K382" s="79">
        <f t="shared" si="84"/>
        <v>0.42351598173515981</v>
      </c>
      <c r="L382" s="79">
        <f t="shared" si="85"/>
        <v>0.15750100832251279</v>
      </c>
      <c r="M382" s="81">
        <f t="shared" si="86"/>
        <v>18.266557011113782</v>
      </c>
      <c r="N382" s="82">
        <f t="shared" si="87"/>
        <v>0.29316057096623693</v>
      </c>
      <c r="O382" s="83">
        <f t="shared" si="88"/>
        <v>0.15750100832251279</v>
      </c>
      <c r="P382" s="79">
        <f t="shared" si="80"/>
        <v>3.2556732448070114E-2</v>
      </c>
      <c r="Q382" s="17">
        <f t="shared" si="81"/>
        <v>0</v>
      </c>
      <c r="R382" s="58">
        <f t="shared" si="89"/>
        <v>3.2556732448070114E-2</v>
      </c>
      <c r="S382" s="17">
        <f t="shared" si="90"/>
        <v>0.29316057096623693</v>
      </c>
      <c r="T382" s="17">
        <f t="shared" si="91"/>
        <v>0.15750100832251279</v>
      </c>
      <c r="U382" s="17">
        <f t="shared" si="92"/>
        <v>0</v>
      </c>
      <c r="V382" s="58">
        <f t="shared" si="93"/>
        <v>0</v>
      </c>
      <c r="W382" s="17">
        <f t="shared" si="82"/>
        <v>0</v>
      </c>
      <c r="X382" s="17">
        <f t="shared" si="83"/>
        <v>0.49529993170844788</v>
      </c>
      <c r="Y382" s="17">
        <f t="shared" si="94"/>
        <v>0</v>
      </c>
      <c r="Z382" s="17">
        <f t="shared" si="95"/>
        <v>0</v>
      </c>
    </row>
    <row r="383" spans="1:26" x14ac:dyDescent="0.25">
      <c r="J383" s="79">
        <v>3720</v>
      </c>
      <c r="K383" s="79">
        <f t="shared" si="84"/>
        <v>0.42465753424657532</v>
      </c>
      <c r="L383" s="79">
        <f t="shared" si="85"/>
        <v>0.15711214744991664</v>
      </c>
      <c r="M383" s="81">
        <f t="shared" si="86"/>
        <v>18.221457939213721</v>
      </c>
      <c r="N383" s="82">
        <f t="shared" si="87"/>
        <v>0.29316057096623693</v>
      </c>
      <c r="O383" s="83">
        <f t="shared" si="88"/>
        <v>0.15711214744991664</v>
      </c>
      <c r="P383" s="79">
        <f t="shared" si="80"/>
        <v>3.2110202734772275E-2</v>
      </c>
      <c r="Q383" s="17">
        <f t="shared" si="81"/>
        <v>0</v>
      </c>
      <c r="R383" s="58">
        <f t="shared" si="89"/>
        <v>3.2110202734772275E-2</v>
      </c>
      <c r="S383" s="17">
        <f t="shared" si="90"/>
        <v>0.29316057096623693</v>
      </c>
      <c r="T383" s="17">
        <f t="shared" si="91"/>
        <v>0.15711214744991664</v>
      </c>
      <c r="U383" s="17">
        <f t="shared" si="92"/>
        <v>0</v>
      </c>
      <c r="V383" s="58">
        <f t="shared" si="93"/>
        <v>0</v>
      </c>
      <c r="W383" s="17">
        <f t="shared" si="82"/>
        <v>0</v>
      </c>
      <c r="X383" s="17">
        <f t="shared" si="83"/>
        <v>0.48771527975099127</v>
      </c>
      <c r="Y383" s="17">
        <f t="shared" si="94"/>
        <v>0</v>
      </c>
      <c r="Z383" s="17">
        <f t="shared" si="95"/>
        <v>0</v>
      </c>
    </row>
    <row r="384" spans="1:26" x14ac:dyDescent="0.25">
      <c r="J384" s="79">
        <v>3730</v>
      </c>
      <c r="K384" s="79">
        <f t="shared" si="84"/>
        <v>0.42579908675799089</v>
      </c>
      <c r="L384" s="79">
        <f t="shared" si="85"/>
        <v>0.15672415174129573</v>
      </c>
      <c r="M384" s="81">
        <f t="shared" si="86"/>
        <v>18.176459206779715</v>
      </c>
      <c r="N384" s="82">
        <f t="shared" si="87"/>
        <v>0.29316057096623693</v>
      </c>
      <c r="O384" s="83">
        <f t="shared" si="88"/>
        <v>0.15672415174129573</v>
      </c>
      <c r="P384" s="79">
        <f t="shared" si="80"/>
        <v>3.1664666490987536E-2</v>
      </c>
      <c r="Q384" s="17">
        <f t="shared" si="81"/>
        <v>0</v>
      </c>
      <c r="R384" s="58">
        <f t="shared" si="89"/>
        <v>3.1664666490987536E-2</v>
      </c>
      <c r="S384" s="17">
        <f t="shared" si="90"/>
        <v>0.29316057096623693</v>
      </c>
      <c r="T384" s="17">
        <f t="shared" si="91"/>
        <v>0.15672415174129573</v>
      </c>
      <c r="U384" s="17">
        <f t="shared" si="92"/>
        <v>0</v>
      </c>
      <c r="V384" s="58">
        <f t="shared" si="93"/>
        <v>0</v>
      </c>
      <c r="W384" s="17">
        <f t="shared" si="82"/>
        <v>0</v>
      </c>
      <c r="X384" s="17">
        <f t="shared" si="83"/>
        <v>0.48063746166528065</v>
      </c>
      <c r="Y384" s="17">
        <f t="shared" si="94"/>
        <v>0</v>
      </c>
      <c r="Z384" s="17">
        <f t="shared" si="95"/>
        <v>0</v>
      </c>
    </row>
    <row r="385" spans="10:26" x14ac:dyDescent="0.25">
      <c r="J385" s="79">
        <v>3740</v>
      </c>
      <c r="K385" s="79">
        <f t="shared" si="84"/>
        <v>0.4269406392694064</v>
      </c>
      <c r="L385" s="79">
        <f t="shared" si="85"/>
        <v>0.15633701696002245</v>
      </c>
      <c r="M385" s="81">
        <f t="shared" si="86"/>
        <v>18.131560322458714</v>
      </c>
      <c r="N385" s="82">
        <f t="shared" si="87"/>
        <v>0.29316057096623693</v>
      </c>
      <c r="O385" s="83">
        <f t="shared" si="88"/>
        <v>0.15633701696002245</v>
      </c>
      <c r="P385" s="79">
        <f t="shared" si="80"/>
        <v>3.1220118851788214E-2</v>
      </c>
      <c r="Q385" s="17">
        <f t="shared" si="81"/>
        <v>0</v>
      </c>
      <c r="R385" s="58">
        <f t="shared" si="89"/>
        <v>3.1220118851788214E-2</v>
      </c>
      <c r="S385" s="17">
        <f t="shared" si="90"/>
        <v>0.29316057096623693</v>
      </c>
      <c r="T385" s="17">
        <f t="shared" si="91"/>
        <v>0.15633701696002245</v>
      </c>
      <c r="U385" s="17">
        <f t="shared" si="92"/>
        <v>0</v>
      </c>
      <c r="V385" s="58">
        <f t="shared" si="93"/>
        <v>0</v>
      </c>
      <c r="W385" s="17">
        <f t="shared" si="82"/>
        <v>0</v>
      </c>
      <c r="X385" s="17">
        <f t="shared" si="83"/>
        <v>0.47399727383878254</v>
      </c>
      <c r="Y385" s="17">
        <f t="shared" si="94"/>
        <v>0</v>
      </c>
      <c r="Z385" s="17">
        <f t="shared" si="95"/>
        <v>0</v>
      </c>
    </row>
    <row r="386" spans="10:26" x14ac:dyDescent="0.25">
      <c r="J386" s="79">
        <v>3750</v>
      </c>
      <c r="K386" s="79">
        <f t="shared" si="84"/>
        <v>0.42808219178082191</v>
      </c>
      <c r="L386" s="79">
        <f t="shared" si="85"/>
        <v>0.15595073890147548</v>
      </c>
      <c r="M386" s="81">
        <f t="shared" si="86"/>
        <v>18.086760798609685</v>
      </c>
      <c r="N386" s="82">
        <f t="shared" si="87"/>
        <v>0.29316057096623693</v>
      </c>
      <c r="O386" s="83">
        <f t="shared" si="88"/>
        <v>0.15595073890147548</v>
      </c>
      <c r="P386" s="79">
        <f t="shared" si="80"/>
        <v>3.0776554988999338E-2</v>
      </c>
      <c r="Q386" s="17">
        <f t="shared" si="81"/>
        <v>0</v>
      </c>
      <c r="R386" s="58">
        <f t="shared" si="89"/>
        <v>3.0776554988999338E-2</v>
      </c>
      <c r="S386" s="17">
        <f t="shared" si="90"/>
        <v>0.29316057096623693</v>
      </c>
      <c r="T386" s="17">
        <f t="shared" si="91"/>
        <v>0.15595073890147548</v>
      </c>
      <c r="U386" s="17">
        <f t="shared" si="92"/>
        <v>0</v>
      </c>
      <c r="V386" s="58">
        <f t="shared" si="93"/>
        <v>0</v>
      </c>
      <c r="W386" s="17">
        <f t="shared" si="82"/>
        <v>0</v>
      </c>
      <c r="X386" s="17">
        <f t="shared" si="83"/>
        <v>0.46773912007901952</v>
      </c>
      <c r="Y386" s="17">
        <f t="shared" si="94"/>
        <v>0</v>
      </c>
      <c r="Z386" s="17">
        <f t="shared" si="95"/>
        <v>0</v>
      </c>
    </row>
    <row r="387" spans="10:26" x14ac:dyDescent="0.25">
      <c r="J387" s="79">
        <v>3760</v>
      </c>
      <c r="K387" s="79">
        <f t="shared" si="84"/>
        <v>0.42922374429223742</v>
      </c>
      <c r="L387" s="79">
        <f t="shared" si="85"/>
        <v>0.15556531339271384</v>
      </c>
      <c r="M387" s="81">
        <f t="shared" si="86"/>
        <v>18.042060151265794</v>
      </c>
      <c r="N387" s="82">
        <f t="shared" si="87"/>
        <v>0.29316057096623693</v>
      </c>
      <c r="O387" s="83">
        <f t="shared" si="88"/>
        <v>0.15556531339271384</v>
      </c>
      <c r="P387" s="79">
        <f t="shared" si="80"/>
        <v>3.0333970110824171E-2</v>
      </c>
      <c r="Q387" s="17">
        <f t="shared" si="81"/>
        <v>0</v>
      </c>
      <c r="R387" s="58">
        <f t="shared" si="89"/>
        <v>3.0333970110824171E-2</v>
      </c>
      <c r="S387" s="17">
        <f t="shared" si="90"/>
        <v>0.29316057096623693</v>
      </c>
      <c r="T387" s="17">
        <f t="shared" si="91"/>
        <v>0.15556531339271384</v>
      </c>
      <c r="U387" s="17">
        <f t="shared" si="92"/>
        <v>0</v>
      </c>
      <c r="V387" s="58">
        <f t="shared" si="93"/>
        <v>0</v>
      </c>
      <c r="W387" s="17">
        <f t="shared" si="82"/>
        <v>0</v>
      </c>
      <c r="X387" s="17">
        <f t="shared" si="83"/>
        <v>0.46181762407903693</v>
      </c>
      <c r="Y387" s="17">
        <f t="shared" si="94"/>
        <v>0</v>
      </c>
      <c r="Z387" s="17">
        <f t="shared" si="95"/>
        <v>0</v>
      </c>
    </row>
    <row r="388" spans="10:26" x14ac:dyDescent="0.25">
      <c r="J388" s="79">
        <v>3770</v>
      </c>
      <c r="K388" s="79">
        <f t="shared" si="84"/>
        <v>0.43036529680365299</v>
      </c>
      <c r="L388" s="79">
        <f t="shared" si="85"/>
        <v>0.15518073629215356</v>
      </c>
      <c r="M388" s="81">
        <f t="shared" si="86"/>
        <v>17.997457900096908</v>
      </c>
      <c r="N388" s="82">
        <f t="shared" si="87"/>
        <v>0.29316057096623693</v>
      </c>
      <c r="O388" s="83">
        <f t="shared" si="88"/>
        <v>0.15518073629215356</v>
      </c>
      <c r="P388" s="79">
        <f t="shared" si="80"/>
        <v>2.9892359461473839E-2</v>
      </c>
      <c r="Q388" s="17">
        <f t="shared" si="81"/>
        <v>0</v>
      </c>
      <c r="R388" s="58">
        <f t="shared" si="89"/>
        <v>2.9892359461473839E-2</v>
      </c>
      <c r="S388" s="17">
        <f t="shared" si="90"/>
        <v>0.29316057096623693</v>
      </c>
      <c r="T388" s="17">
        <f t="shared" si="91"/>
        <v>0.15518073629215356</v>
      </c>
      <c r="U388" s="17">
        <f t="shared" si="92"/>
        <v>0</v>
      </c>
      <c r="V388" s="58">
        <f t="shared" si="93"/>
        <v>0</v>
      </c>
      <c r="W388" s="17">
        <f t="shared" si="82"/>
        <v>0</v>
      </c>
      <c r="X388" s="17">
        <f t="shared" si="83"/>
        <v>0.4561952408961879</v>
      </c>
      <c r="Y388" s="17">
        <f t="shared" si="94"/>
        <v>0</v>
      </c>
      <c r="Z388" s="17">
        <f t="shared" si="95"/>
        <v>0</v>
      </c>
    </row>
    <row r="389" spans="10:26" x14ac:dyDescent="0.25">
      <c r="J389" s="79">
        <v>3780</v>
      </c>
      <c r="K389" s="79">
        <f t="shared" si="84"/>
        <v>0.4315068493150685</v>
      </c>
      <c r="L389" s="79">
        <f t="shared" si="85"/>
        <v>0.15479700348925107</v>
      </c>
      <c r="M389" s="81">
        <f t="shared" si="86"/>
        <v>17.952953568372887</v>
      </c>
      <c r="N389" s="82">
        <f t="shared" si="87"/>
        <v>0.29316057096623693</v>
      </c>
      <c r="O389" s="83">
        <f t="shared" si="88"/>
        <v>0.15479700348925107</v>
      </c>
      <c r="P389" s="79">
        <f t="shared" si="80"/>
        <v>2.9451718320802955E-2</v>
      </c>
      <c r="Q389" s="17">
        <f t="shared" si="81"/>
        <v>0</v>
      </c>
      <c r="R389" s="58">
        <f t="shared" si="89"/>
        <v>2.9451718320802955E-2</v>
      </c>
      <c r="S389" s="17">
        <f t="shared" si="90"/>
        <v>0.29316057096623693</v>
      </c>
      <c r="T389" s="17">
        <f t="shared" si="91"/>
        <v>0.15479700348925107</v>
      </c>
      <c r="U389" s="17">
        <f t="shared" si="92"/>
        <v>0</v>
      </c>
      <c r="V389" s="58">
        <f t="shared" si="93"/>
        <v>0</v>
      </c>
      <c r="W389" s="17">
        <f t="shared" si="82"/>
        <v>0</v>
      </c>
      <c r="X389" s="17">
        <f t="shared" si="83"/>
        <v>0.45084053217396991</v>
      </c>
      <c r="Y389" s="17">
        <f t="shared" si="94"/>
        <v>0</v>
      </c>
      <c r="Z389" s="17">
        <f t="shared" si="95"/>
        <v>0</v>
      </c>
    </row>
    <row r="390" spans="10:26" x14ac:dyDescent="0.25">
      <c r="J390" s="79">
        <v>3790</v>
      </c>
      <c r="K390" s="79">
        <f t="shared" si="84"/>
        <v>0.43264840182648401</v>
      </c>
      <c r="L390" s="79">
        <f t="shared" si="85"/>
        <v>0.15441411090418766</v>
      </c>
      <c r="M390" s="81">
        <f t="shared" si="86"/>
        <v>17.908546682926975</v>
      </c>
      <c r="N390" s="82">
        <f t="shared" si="87"/>
        <v>0.29316057096623693</v>
      </c>
      <c r="O390" s="83">
        <f t="shared" si="88"/>
        <v>0.15441411090418766</v>
      </c>
      <c r="P390" s="79">
        <f t="shared" si="80"/>
        <v>2.9012042003947469E-2</v>
      </c>
      <c r="Q390" s="17">
        <f t="shared" si="81"/>
        <v>0</v>
      </c>
      <c r="R390" s="58">
        <f t="shared" si="89"/>
        <v>2.9012042003947469E-2</v>
      </c>
      <c r="S390" s="17">
        <f t="shared" si="90"/>
        <v>0.29316057096623693</v>
      </c>
      <c r="T390" s="17">
        <f t="shared" si="91"/>
        <v>0.15441411090418766</v>
      </c>
      <c r="U390" s="17">
        <f t="shared" si="92"/>
        <v>0</v>
      </c>
      <c r="V390" s="58">
        <f t="shared" si="93"/>
        <v>0</v>
      </c>
      <c r="W390" s="17">
        <f t="shared" si="82"/>
        <v>0</v>
      </c>
      <c r="X390" s="17">
        <f t="shared" si="83"/>
        <v>0.44572689451698899</v>
      </c>
      <c r="Y390" s="17">
        <f t="shared" si="94"/>
        <v>0</v>
      </c>
      <c r="Z390" s="17">
        <f t="shared" si="95"/>
        <v>0</v>
      </c>
    </row>
    <row r="391" spans="10:26" x14ac:dyDescent="0.25">
      <c r="J391" s="79">
        <v>3800</v>
      </c>
      <c r="K391" s="79">
        <f t="shared" si="84"/>
        <v>0.43378995433789952</v>
      </c>
      <c r="L391" s="79">
        <f t="shared" si="85"/>
        <v>0.15403205448756063</v>
      </c>
      <c r="M391" s="81">
        <f t="shared" si="86"/>
        <v>17.864236774119988</v>
      </c>
      <c r="N391" s="82">
        <f t="shared" si="87"/>
        <v>0.29316057096623693</v>
      </c>
      <c r="O391" s="83">
        <f t="shared" si="88"/>
        <v>0.15403205448756063</v>
      </c>
      <c r="P391" s="79">
        <f t="shared" si="80"/>
        <v>2.8573325860970389E-2</v>
      </c>
      <c r="Q391" s="17">
        <f t="shared" si="81"/>
        <v>0</v>
      </c>
      <c r="R391" s="58">
        <f t="shared" si="89"/>
        <v>2.8573325860970389E-2</v>
      </c>
      <c r="S391" s="17">
        <f t="shared" si="90"/>
        <v>0.29316057096623693</v>
      </c>
      <c r="T391" s="17">
        <f t="shared" si="91"/>
        <v>0.15403205448756063</v>
      </c>
      <c r="U391" s="17">
        <f t="shared" si="92"/>
        <v>0</v>
      </c>
      <c r="V391" s="58">
        <f t="shared" si="93"/>
        <v>0</v>
      </c>
      <c r="W391" s="17">
        <f t="shared" si="82"/>
        <v>0</v>
      </c>
      <c r="X391" s="17">
        <f t="shared" si="83"/>
        <v>0.44083160468573446</v>
      </c>
      <c r="Y391" s="17">
        <f t="shared" si="94"/>
        <v>0</v>
      </c>
      <c r="Z391" s="17">
        <f t="shared" si="95"/>
        <v>0</v>
      </c>
    </row>
    <row r="392" spans="10:26" x14ac:dyDescent="0.25">
      <c r="J392" s="79">
        <v>3810</v>
      </c>
      <c r="K392" s="79">
        <f t="shared" si="84"/>
        <v>0.43493150684931509</v>
      </c>
      <c r="L392" s="79">
        <f t="shared" si="85"/>
        <v>0.15365083022007653</v>
      </c>
      <c r="M392" s="81">
        <f t="shared" si="86"/>
        <v>17.820023375804727</v>
      </c>
      <c r="N392" s="82">
        <f t="shared" si="87"/>
        <v>0.29316057096623693</v>
      </c>
      <c r="O392" s="83">
        <f t="shared" si="88"/>
        <v>0.15365083022007653</v>
      </c>
      <c r="P392" s="79">
        <f t="shared" si="80"/>
        <v>2.8135565276508956E-2</v>
      </c>
      <c r="Q392" s="17">
        <f t="shared" si="81"/>
        <v>0</v>
      </c>
      <c r="R392" s="58">
        <f t="shared" si="89"/>
        <v>2.8135565276508956E-2</v>
      </c>
      <c r="S392" s="17">
        <f t="shared" si="90"/>
        <v>0.29316057096623693</v>
      </c>
      <c r="T392" s="17">
        <f t="shared" si="91"/>
        <v>0.15365083022007653</v>
      </c>
      <c r="U392" s="17">
        <f t="shared" si="92"/>
        <v>0</v>
      </c>
      <c r="V392" s="58">
        <f t="shared" si="93"/>
        <v>0</v>
      </c>
      <c r="W392" s="17">
        <f t="shared" si="82"/>
        <v>0</v>
      </c>
      <c r="X392" s="17">
        <f t="shared" si="83"/>
        <v>0.43613509098352987</v>
      </c>
      <c r="Y392" s="17">
        <f t="shared" si="94"/>
        <v>0</v>
      </c>
      <c r="Z392" s="17">
        <f t="shared" si="95"/>
        <v>0</v>
      </c>
    </row>
    <row r="393" spans="10:26" x14ac:dyDescent="0.25">
      <c r="J393" s="79">
        <v>3820</v>
      </c>
      <c r="K393" s="79">
        <f t="shared" si="84"/>
        <v>0.4360730593607306</v>
      </c>
      <c r="L393" s="79">
        <f t="shared" si="85"/>
        <v>0.15327043411224917</v>
      </c>
      <c r="M393" s="81">
        <f t="shared" si="86"/>
        <v>17.775906025290968</v>
      </c>
      <c r="N393" s="82">
        <f t="shared" si="87"/>
        <v>0.29316057096623693</v>
      </c>
      <c r="O393" s="83">
        <f t="shared" si="88"/>
        <v>0.15327043411224917</v>
      </c>
      <c r="P393" s="79">
        <f t="shared" si="80"/>
        <v>2.7698755669428254E-2</v>
      </c>
      <c r="Q393" s="17">
        <f t="shared" si="81"/>
        <v>0</v>
      </c>
      <c r="R393" s="58">
        <f t="shared" si="89"/>
        <v>2.7698755669428254E-2</v>
      </c>
      <c r="S393" s="17">
        <f t="shared" si="90"/>
        <v>0.29316057096623693</v>
      </c>
      <c r="T393" s="17">
        <f t="shared" si="91"/>
        <v>0.15327043411224917</v>
      </c>
      <c r="U393" s="17">
        <f t="shared" si="92"/>
        <v>0</v>
      </c>
      <c r="V393" s="58">
        <f t="shared" si="93"/>
        <v>0</v>
      </c>
      <c r="W393" s="17">
        <f t="shared" si="82"/>
        <v>0</v>
      </c>
      <c r="X393" s="17">
        <f t="shared" si="83"/>
        <v>0.43162036916551949</v>
      </c>
      <c r="Y393" s="17">
        <f t="shared" si="94"/>
        <v>0</v>
      </c>
      <c r="Z393" s="17">
        <f t="shared" si="95"/>
        <v>0</v>
      </c>
    </row>
    <row r="394" spans="10:26" x14ac:dyDescent="0.25">
      <c r="J394" s="79">
        <v>3830</v>
      </c>
      <c r="K394" s="79">
        <f t="shared" si="84"/>
        <v>0.43721461187214611</v>
      </c>
      <c r="L394" s="79">
        <f t="shared" si="85"/>
        <v>0.15289086220410109</v>
      </c>
      <c r="M394" s="81">
        <f t="shared" si="86"/>
        <v>17.731884263310839</v>
      </c>
      <c r="N394" s="82">
        <f t="shared" si="87"/>
        <v>0.29316057096623693</v>
      </c>
      <c r="O394" s="83">
        <f t="shared" si="88"/>
        <v>0.15289086220410109</v>
      </c>
      <c r="P394" s="79">
        <f t="shared" si="80"/>
        <v>2.7262892492478152E-2</v>
      </c>
      <c r="Q394" s="17">
        <f t="shared" si="81"/>
        <v>0</v>
      </c>
      <c r="R394" s="58">
        <f t="shared" si="89"/>
        <v>2.7262892492478152E-2</v>
      </c>
      <c r="S394" s="17">
        <f t="shared" si="90"/>
        <v>0.29316057096623693</v>
      </c>
      <c r="T394" s="17">
        <f t="shared" si="91"/>
        <v>0.15289086220410109</v>
      </c>
      <c r="U394" s="17">
        <f t="shared" si="92"/>
        <v>0</v>
      </c>
      <c r="V394" s="58">
        <f t="shared" si="93"/>
        <v>0</v>
      </c>
      <c r="W394" s="17">
        <f t="shared" si="82"/>
        <v>0</v>
      </c>
      <c r="X394" s="17">
        <f t="shared" si="83"/>
        <v>0.42727260002172407</v>
      </c>
      <c r="Y394" s="17">
        <f t="shared" si="94"/>
        <v>0</v>
      </c>
      <c r="Z394" s="17">
        <f t="shared" si="95"/>
        <v>0</v>
      </c>
    </row>
    <row r="395" spans="10:26" x14ac:dyDescent="0.25">
      <c r="J395" s="79">
        <v>3840</v>
      </c>
      <c r="K395" s="79">
        <f t="shared" si="84"/>
        <v>0.43835616438356162</v>
      </c>
      <c r="L395" s="79">
        <f t="shared" si="85"/>
        <v>0.1525121105648688</v>
      </c>
      <c r="M395" s="81">
        <f t="shared" si="86"/>
        <v>17.687957633984617</v>
      </c>
      <c r="N395" s="82">
        <f t="shared" si="87"/>
        <v>0.29316057096623693</v>
      </c>
      <c r="O395" s="83">
        <f t="shared" si="88"/>
        <v>0.1525121105648688</v>
      </c>
      <c r="P395" s="79">
        <f t="shared" ref="P395:P458" si="96">IF(K395&lt;=$B$116,1-$E$24*(K395/$B$116)^$E$25,0)</f>
        <v>2.6827971231955461E-2</v>
      </c>
      <c r="Q395" s="17">
        <f t="shared" ref="Q395:Q458" si="97">IF(K395&gt;$B$116,1-$E$24*((K395-$B$116)/(1-$B$116))^$E$25,0)</f>
        <v>0</v>
      </c>
      <c r="R395" s="58">
        <f t="shared" si="89"/>
        <v>2.6827971231955461E-2</v>
      </c>
      <c r="S395" s="17">
        <f t="shared" si="90"/>
        <v>0.29316057096623693</v>
      </c>
      <c r="T395" s="17">
        <f t="shared" si="91"/>
        <v>0.1525121105648688</v>
      </c>
      <c r="U395" s="17">
        <f t="shared" si="92"/>
        <v>0</v>
      </c>
      <c r="V395" s="58">
        <f t="shared" si="93"/>
        <v>0</v>
      </c>
      <c r="W395" s="17">
        <f t="shared" ref="W395:W458" si="98">IF(K395&lt;=$B$272,1-$E$24*(K395/$B$272)^$E$25,0)</f>
        <v>0</v>
      </c>
      <c r="X395" s="17">
        <f t="shared" ref="X395:X458" si="99">IF(K395&gt;$B$272,1-$E$24*((K395-$B$272)/(1-$B$272))^$E$25,0)</f>
        <v>0.42307873830309428</v>
      </c>
      <c r="Y395" s="17">
        <f t="shared" si="94"/>
        <v>0</v>
      </c>
      <c r="Z395" s="17">
        <f t="shared" si="95"/>
        <v>0</v>
      </c>
    </row>
    <row r="396" spans="10:26" x14ac:dyDescent="0.25">
      <c r="J396" s="79">
        <v>3850</v>
      </c>
      <c r="K396" s="79">
        <f t="shared" ref="K396:K459" si="100">J396/8760</f>
        <v>0.43949771689497719</v>
      </c>
      <c r="L396" s="79">
        <f t="shared" ref="L396:L459" si="101">1-$E$24*K396^$E$25</f>
        <v>0.15213417529271211</v>
      </c>
      <c r="M396" s="81">
        <f t="shared" ref="M396:M459" si="102">L396*$B$28</f>
        <v>17.644125684787031</v>
      </c>
      <c r="N396" s="82">
        <f t="shared" ref="N396:N459" si="103">IF(K396&lt;=$B$116,$B$110,0)</f>
        <v>0.29316057096623693</v>
      </c>
      <c r="O396" s="83">
        <f t="shared" ref="O396:O459" si="104">IF(L396&gt;N396,N396,IF(K396&gt;$B$116,0,L396))</f>
        <v>0.15213417529271211</v>
      </c>
      <c r="P396" s="79">
        <f t="shared" si="96"/>
        <v>2.6393987407369202E-2</v>
      </c>
      <c r="Q396" s="17">
        <f t="shared" si="97"/>
        <v>0</v>
      </c>
      <c r="R396" s="58">
        <f t="shared" ref="R396:R459" si="105">IF(P396&gt;N396,N396,P396)</f>
        <v>2.6393987407369202E-2</v>
      </c>
      <c r="S396" s="17">
        <f t="shared" ref="S396:S459" si="106">IF(K396&lt;=$B$272,$F$272,N396)</f>
        <v>0.29316057096623693</v>
      </c>
      <c r="T396" s="17">
        <f t="shared" ref="T396:T459" si="107">IF(S396&lt;L396,S396,L396)</f>
        <v>0.15213417529271211</v>
      </c>
      <c r="U396" s="17">
        <f t="shared" ref="U396:U459" si="108">IF(K396&lt;0.04,S396,0)</f>
        <v>0</v>
      </c>
      <c r="V396" s="58">
        <f t="shared" ref="V396:V459" si="109">IF(K396&lt;0.23,T396,0)</f>
        <v>0</v>
      </c>
      <c r="W396" s="17">
        <f t="shared" si="98"/>
        <v>0</v>
      </c>
      <c r="X396" s="17">
        <f t="shared" si="99"/>
        <v>0.41902725115575123</v>
      </c>
      <c r="Y396" s="17">
        <f t="shared" ref="Y396:Y459" si="110">IF(W396&gt;$F$272,$F$272,W396)</f>
        <v>0</v>
      </c>
      <c r="Z396" s="17">
        <f t="shared" ref="Z396:Z459" si="111">IF(W396&gt;$B$110,$B$110,W396)</f>
        <v>0</v>
      </c>
    </row>
    <row r="397" spans="10:26" x14ac:dyDescent="0.25">
      <c r="J397" s="79">
        <v>3860</v>
      </c>
      <c r="K397" s="79">
        <f t="shared" si="100"/>
        <v>0.4406392694063927</v>
      </c>
      <c r="L397" s="79">
        <f t="shared" si="101"/>
        <v>0.15175705251442695</v>
      </c>
      <c r="M397" s="81">
        <f t="shared" si="102"/>
        <v>17.600387966513953</v>
      </c>
      <c r="N397" s="82">
        <f t="shared" si="103"/>
        <v>0.29316057096623693</v>
      </c>
      <c r="O397" s="83">
        <f t="shared" si="104"/>
        <v>0.15175705251442695</v>
      </c>
      <c r="P397" s="79">
        <f t="shared" si="96"/>
        <v>2.5960936571111204E-2</v>
      </c>
      <c r="Q397" s="17">
        <f t="shared" si="97"/>
        <v>0</v>
      </c>
      <c r="R397" s="58">
        <f t="shared" si="105"/>
        <v>2.5960936571111204E-2</v>
      </c>
      <c r="S397" s="17">
        <f t="shared" si="106"/>
        <v>0.29316057096623693</v>
      </c>
      <c r="T397" s="17">
        <f t="shared" si="107"/>
        <v>0.15175705251442695</v>
      </c>
      <c r="U397" s="17">
        <f t="shared" si="108"/>
        <v>0</v>
      </c>
      <c r="V397" s="58">
        <f t="shared" si="109"/>
        <v>0</v>
      </c>
      <c r="W397" s="17">
        <f t="shared" si="98"/>
        <v>0</v>
      </c>
      <c r="X397" s="17">
        <f t="shared" si="99"/>
        <v>0.41510789010351401</v>
      </c>
      <c r="Y397" s="17">
        <f t="shared" si="110"/>
        <v>0</v>
      </c>
      <c r="Z397" s="17">
        <f t="shared" si="111"/>
        <v>0</v>
      </c>
    </row>
    <row r="398" spans="10:26" x14ac:dyDescent="0.25">
      <c r="J398" s="79">
        <v>3870</v>
      </c>
      <c r="K398" s="79">
        <f t="shared" si="100"/>
        <v>0.44178082191780821</v>
      </c>
      <c r="L398" s="79">
        <f t="shared" si="101"/>
        <v>0.15138073838516086</v>
      </c>
      <c r="M398" s="81">
        <f t="shared" si="102"/>
        <v>17.556744033249405</v>
      </c>
      <c r="N398" s="82">
        <f t="shared" si="103"/>
        <v>0.29316057096623693</v>
      </c>
      <c r="O398" s="83">
        <f t="shared" si="104"/>
        <v>0.15138073838516086</v>
      </c>
      <c r="P398" s="79">
        <f t="shared" si="96"/>
        <v>2.5528814308129699E-2</v>
      </c>
      <c r="Q398" s="17">
        <f t="shared" si="97"/>
        <v>0</v>
      </c>
      <c r="R398" s="58">
        <f t="shared" si="105"/>
        <v>2.5528814308129699E-2</v>
      </c>
      <c r="S398" s="17">
        <f t="shared" si="106"/>
        <v>0.29316057096623693</v>
      </c>
      <c r="T398" s="17">
        <f t="shared" si="107"/>
        <v>0.15138073838516086</v>
      </c>
      <c r="U398" s="17">
        <f t="shared" si="108"/>
        <v>0</v>
      </c>
      <c r="V398" s="58">
        <f t="shared" si="109"/>
        <v>0</v>
      </c>
      <c r="W398" s="17">
        <f t="shared" si="98"/>
        <v>0</v>
      </c>
      <c r="X398" s="17">
        <f t="shared" si="99"/>
        <v>0.41131150474997591</v>
      </c>
      <c r="Y398" s="17">
        <f t="shared" si="110"/>
        <v>0</v>
      </c>
      <c r="Z398" s="17">
        <f t="shared" si="111"/>
        <v>0</v>
      </c>
    </row>
    <row r="399" spans="10:26" x14ac:dyDescent="0.25">
      <c r="J399" s="79">
        <v>3880</v>
      </c>
      <c r="K399" s="79">
        <f t="shared" si="100"/>
        <v>0.44292237442922372</v>
      </c>
      <c r="L399" s="79">
        <f t="shared" si="101"/>
        <v>0.15100522908813352</v>
      </c>
      <c r="M399" s="81">
        <f t="shared" si="102"/>
        <v>17.51319344233314</v>
      </c>
      <c r="N399" s="82">
        <f t="shared" si="103"/>
        <v>0.29316057096623693</v>
      </c>
      <c r="O399" s="83">
        <f t="shared" si="104"/>
        <v>0.15100522908813352</v>
      </c>
      <c r="P399" s="79">
        <f t="shared" si="96"/>
        <v>2.5097616235608688E-2</v>
      </c>
      <c r="Q399" s="17">
        <f t="shared" si="97"/>
        <v>0</v>
      </c>
      <c r="R399" s="58">
        <f t="shared" si="105"/>
        <v>2.5097616235608688E-2</v>
      </c>
      <c r="S399" s="17">
        <f t="shared" si="106"/>
        <v>0.29316057096623693</v>
      </c>
      <c r="T399" s="17">
        <f t="shared" si="107"/>
        <v>0.15100522908813352</v>
      </c>
      <c r="U399" s="17">
        <f t="shared" si="108"/>
        <v>0</v>
      </c>
      <c r="V399" s="58">
        <f t="shared" si="109"/>
        <v>0</v>
      </c>
      <c r="W399" s="17">
        <f t="shared" si="98"/>
        <v>0</v>
      </c>
      <c r="X399" s="17">
        <f t="shared" si="99"/>
        <v>0.40762988932124289</v>
      </c>
      <c r="Y399" s="17">
        <f t="shared" si="110"/>
        <v>0</v>
      </c>
      <c r="Z399" s="17">
        <f t="shared" si="111"/>
        <v>0</v>
      </c>
    </row>
    <row r="400" spans="10:26" x14ac:dyDescent="0.25">
      <c r="J400" s="79">
        <v>3890</v>
      </c>
      <c r="K400" s="79">
        <f t="shared" si="100"/>
        <v>0.44406392694063929</v>
      </c>
      <c r="L400" s="79">
        <f t="shared" si="101"/>
        <v>0.1506305208343599</v>
      </c>
      <c r="M400" s="81">
        <f t="shared" si="102"/>
        <v>17.469735754328536</v>
      </c>
      <c r="N400" s="82">
        <f t="shared" si="103"/>
        <v>0.29316057096623693</v>
      </c>
      <c r="O400" s="83">
        <f t="shared" si="104"/>
        <v>0.1506305208343599</v>
      </c>
      <c r="P400" s="79">
        <f t="shared" si="96"/>
        <v>2.4667338002648864E-2</v>
      </c>
      <c r="Q400" s="17">
        <f t="shared" si="97"/>
        <v>0</v>
      </c>
      <c r="R400" s="58">
        <f t="shared" si="105"/>
        <v>2.4667338002648864E-2</v>
      </c>
      <c r="S400" s="17">
        <f t="shared" si="106"/>
        <v>0.29316057096623693</v>
      </c>
      <c r="T400" s="17">
        <f t="shared" si="107"/>
        <v>0.1506305208343599</v>
      </c>
      <c r="U400" s="17">
        <f t="shared" si="108"/>
        <v>0</v>
      </c>
      <c r="V400" s="58">
        <f t="shared" si="109"/>
        <v>0</v>
      </c>
      <c r="W400" s="17">
        <f t="shared" si="98"/>
        <v>0</v>
      </c>
      <c r="X400" s="17">
        <f t="shared" si="99"/>
        <v>0.40405565530655196</v>
      </c>
      <c r="Y400" s="17">
        <f t="shared" si="110"/>
        <v>0</v>
      </c>
      <c r="Z400" s="17">
        <f t="shared" si="111"/>
        <v>0</v>
      </c>
    </row>
    <row r="401" spans="10:26" x14ac:dyDescent="0.25">
      <c r="J401" s="79">
        <v>3900</v>
      </c>
      <c r="K401" s="79">
        <f t="shared" si="100"/>
        <v>0.4452054794520548</v>
      </c>
      <c r="L401" s="79">
        <f t="shared" si="101"/>
        <v>0.15025660986237677</v>
      </c>
      <c r="M401" s="81">
        <f t="shared" si="102"/>
        <v>17.42637053299087</v>
      </c>
      <c r="N401" s="82">
        <f t="shared" si="103"/>
        <v>0.29316057096623693</v>
      </c>
      <c r="O401" s="83">
        <f t="shared" si="104"/>
        <v>0.15025660986237677</v>
      </c>
      <c r="P401" s="79">
        <f t="shared" si="96"/>
        <v>2.4237975289954528E-2</v>
      </c>
      <c r="Q401" s="17">
        <f t="shared" si="97"/>
        <v>0</v>
      </c>
      <c r="R401" s="58">
        <f t="shared" si="105"/>
        <v>2.4237975289954528E-2</v>
      </c>
      <c r="S401" s="17">
        <f t="shared" si="106"/>
        <v>0.29316057096623693</v>
      </c>
      <c r="T401" s="17">
        <f t="shared" si="107"/>
        <v>0.15025660986237677</v>
      </c>
      <c r="U401" s="17">
        <f t="shared" si="108"/>
        <v>0</v>
      </c>
      <c r="V401" s="58">
        <f t="shared" si="109"/>
        <v>0</v>
      </c>
      <c r="W401" s="17">
        <f t="shared" si="98"/>
        <v>0</v>
      </c>
      <c r="X401" s="17">
        <f t="shared" si="99"/>
        <v>0.40058212502091228</v>
      </c>
      <c r="Y401" s="17">
        <f t="shared" si="110"/>
        <v>0</v>
      </c>
      <c r="Z401" s="17">
        <f t="shared" si="111"/>
        <v>0</v>
      </c>
    </row>
    <row r="402" spans="10:26" x14ac:dyDescent="0.25">
      <c r="J402" s="79">
        <v>3910</v>
      </c>
      <c r="K402" s="79">
        <f t="shared" si="100"/>
        <v>0.44634703196347031</v>
      </c>
      <c r="L402" s="79">
        <f t="shared" si="101"/>
        <v>0.14988349243797316</v>
      </c>
      <c r="M402" s="81">
        <f t="shared" si="102"/>
        <v>17.383097345236084</v>
      </c>
      <c r="N402" s="82">
        <f t="shared" si="103"/>
        <v>0.29316057096623693</v>
      </c>
      <c r="O402" s="83">
        <f t="shared" si="104"/>
        <v>0.14988349243797316</v>
      </c>
      <c r="P402" s="79">
        <f t="shared" si="96"/>
        <v>2.3809523809523836E-2</v>
      </c>
      <c r="Q402" s="17">
        <f t="shared" si="97"/>
        <v>0</v>
      </c>
      <c r="R402" s="58">
        <f t="shared" si="105"/>
        <v>2.3809523809523836E-2</v>
      </c>
      <c r="S402" s="17">
        <f t="shared" si="106"/>
        <v>0.29316057096623693</v>
      </c>
      <c r="T402" s="17">
        <f t="shared" si="107"/>
        <v>0.14988349243797316</v>
      </c>
      <c r="U402" s="17">
        <f t="shared" si="108"/>
        <v>0</v>
      </c>
      <c r="V402" s="58">
        <f t="shared" si="109"/>
        <v>0</v>
      </c>
      <c r="W402" s="17">
        <f t="shared" si="98"/>
        <v>0</v>
      </c>
      <c r="X402" s="17">
        <f t="shared" si="99"/>
        <v>0.39720324207707014</v>
      </c>
      <c r="Y402" s="17">
        <f t="shared" si="110"/>
        <v>0</v>
      </c>
      <c r="Z402" s="17">
        <f t="shared" si="111"/>
        <v>0</v>
      </c>
    </row>
    <row r="403" spans="10:26" x14ac:dyDescent="0.25">
      <c r="J403" s="79">
        <v>3920</v>
      </c>
      <c r="K403" s="79">
        <f t="shared" si="100"/>
        <v>0.44748858447488582</v>
      </c>
      <c r="L403" s="79">
        <f t="shared" si="101"/>
        <v>0.14951116485392335</v>
      </c>
      <c r="M403" s="81">
        <f t="shared" si="102"/>
        <v>17.339915761109779</v>
      </c>
      <c r="N403" s="82">
        <f t="shared" si="103"/>
        <v>0</v>
      </c>
      <c r="O403" s="83">
        <f t="shared" si="104"/>
        <v>0</v>
      </c>
      <c r="P403" s="79">
        <f t="shared" si="96"/>
        <v>0</v>
      </c>
      <c r="Q403" s="17">
        <f t="shared" si="97"/>
        <v>0.66184041888883183</v>
      </c>
      <c r="R403" s="58">
        <f t="shared" si="105"/>
        <v>0</v>
      </c>
      <c r="S403" s="17">
        <f t="shared" si="106"/>
        <v>0</v>
      </c>
      <c r="T403" s="17">
        <f t="shared" si="107"/>
        <v>0</v>
      </c>
      <c r="U403" s="17">
        <f t="shared" si="108"/>
        <v>0</v>
      </c>
      <c r="V403" s="58">
        <f t="shared" si="109"/>
        <v>0</v>
      </c>
      <c r="W403" s="17">
        <f t="shared" si="98"/>
        <v>0</v>
      </c>
      <c r="X403" s="17">
        <f t="shared" si="99"/>
        <v>0.39391349562711997</v>
      </c>
      <c r="Y403" s="17">
        <f t="shared" si="110"/>
        <v>0</v>
      </c>
      <c r="Z403" s="17">
        <f t="shared" si="111"/>
        <v>0</v>
      </c>
    </row>
    <row r="404" spans="10:26" x14ac:dyDescent="0.25">
      <c r="J404" s="79">
        <v>3930</v>
      </c>
      <c r="K404" s="79">
        <f t="shared" si="100"/>
        <v>0.44863013698630139</v>
      </c>
      <c r="L404" s="79">
        <f t="shared" si="101"/>
        <v>0.14913962342972409</v>
      </c>
      <c r="M404" s="81">
        <f t="shared" si="102"/>
        <v>17.296825353756773</v>
      </c>
      <c r="N404" s="82">
        <f t="shared" si="103"/>
        <v>0</v>
      </c>
      <c r="O404" s="83">
        <f t="shared" si="104"/>
        <v>0</v>
      </c>
      <c r="P404" s="79">
        <f t="shared" si="96"/>
        <v>0</v>
      </c>
      <c r="Q404" s="17">
        <f t="shared" si="97"/>
        <v>0.61917378270676515</v>
      </c>
      <c r="R404" s="58">
        <f t="shared" si="105"/>
        <v>0</v>
      </c>
      <c r="S404" s="17">
        <f t="shared" si="106"/>
        <v>0</v>
      </c>
      <c r="T404" s="17">
        <f t="shared" si="107"/>
        <v>0</v>
      </c>
      <c r="U404" s="17">
        <f t="shared" si="108"/>
        <v>0</v>
      </c>
      <c r="V404" s="58">
        <f t="shared" si="109"/>
        <v>0</v>
      </c>
      <c r="W404" s="17">
        <f t="shared" si="98"/>
        <v>0</v>
      </c>
      <c r="X404" s="17">
        <f t="shared" si="99"/>
        <v>0.39070785589603452</v>
      </c>
      <c r="Y404" s="17">
        <f t="shared" si="110"/>
        <v>0</v>
      </c>
      <c r="Z404" s="17">
        <f t="shared" si="111"/>
        <v>0</v>
      </c>
    </row>
    <row r="405" spans="10:26" x14ac:dyDescent="0.25">
      <c r="J405" s="79">
        <v>3940</v>
      </c>
      <c r="K405" s="79">
        <f t="shared" si="100"/>
        <v>0.4497716894977169</v>
      </c>
      <c r="L405" s="79">
        <f t="shared" si="101"/>
        <v>0.14876886451133431</v>
      </c>
      <c r="M405" s="81">
        <f t="shared" si="102"/>
        <v>17.253825699390894</v>
      </c>
      <c r="N405" s="82">
        <f t="shared" si="103"/>
        <v>0</v>
      </c>
      <c r="O405" s="83">
        <f t="shared" si="104"/>
        <v>0</v>
      </c>
      <c r="P405" s="79">
        <f t="shared" si="96"/>
        <v>0</v>
      </c>
      <c r="Q405" s="17">
        <f t="shared" si="97"/>
        <v>0.59176154478841825</v>
      </c>
      <c r="R405" s="58">
        <f t="shared" si="105"/>
        <v>0</v>
      </c>
      <c r="S405" s="17">
        <f t="shared" si="106"/>
        <v>0</v>
      </c>
      <c r="T405" s="17">
        <f t="shared" si="107"/>
        <v>0</v>
      </c>
      <c r="U405" s="17">
        <f t="shared" si="108"/>
        <v>0</v>
      </c>
      <c r="V405" s="58">
        <f t="shared" si="109"/>
        <v>0</v>
      </c>
      <c r="W405" s="17">
        <f t="shared" si="98"/>
        <v>0</v>
      </c>
      <c r="X405" s="17">
        <f t="shared" si="99"/>
        <v>0.3875817190361337</v>
      </c>
      <c r="Y405" s="17">
        <f t="shared" si="110"/>
        <v>0</v>
      </c>
      <c r="Z405" s="17">
        <f t="shared" si="111"/>
        <v>0</v>
      </c>
    </row>
    <row r="406" spans="10:26" x14ac:dyDescent="0.25">
      <c r="J406" s="79">
        <v>3950</v>
      </c>
      <c r="K406" s="79">
        <f t="shared" si="100"/>
        <v>0.45091324200913241</v>
      </c>
      <c r="L406" s="79">
        <f t="shared" si="101"/>
        <v>0.14839888447091787</v>
      </c>
      <c r="M406" s="81">
        <f t="shared" si="102"/>
        <v>17.210916377265143</v>
      </c>
      <c r="N406" s="82">
        <f t="shared" si="103"/>
        <v>0</v>
      </c>
      <c r="O406" s="83">
        <f t="shared" si="104"/>
        <v>0</v>
      </c>
      <c r="P406" s="79">
        <f t="shared" si="96"/>
        <v>0</v>
      </c>
      <c r="Q406" s="17">
        <f t="shared" si="97"/>
        <v>0.57112376558629618</v>
      </c>
      <c r="R406" s="58">
        <f t="shared" si="105"/>
        <v>0</v>
      </c>
      <c r="S406" s="17">
        <f t="shared" si="106"/>
        <v>0</v>
      </c>
      <c r="T406" s="17">
        <f t="shared" si="107"/>
        <v>0</v>
      </c>
      <c r="U406" s="17">
        <f t="shared" si="108"/>
        <v>0</v>
      </c>
      <c r="V406" s="58">
        <f t="shared" si="109"/>
        <v>0</v>
      </c>
      <c r="W406" s="17">
        <f t="shared" si="98"/>
        <v>0</v>
      </c>
      <c r="X406" s="17">
        <f t="shared" si="99"/>
        <v>0.38453085972287704</v>
      </c>
      <c r="Y406" s="17">
        <f t="shared" si="110"/>
        <v>0</v>
      </c>
      <c r="Z406" s="17">
        <f t="shared" si="111"/>
        <v>0</v>
      </c>
    </row>
    <row r="407" spans="10:26" x14ac:dyDescent="0.25">
      <c r="J407" s="79">
        <v>3960</v>
      </c>
      <c r="K407" s="79">
        <f t="shared" si="100"/>
        <v>0.45205479452054792</v>
      </c>
      <c r="L407" s="79">
        <f t="shared" si="101"/>
        <v>0.14802967970659042</v>
      </c>
      <c r="M407" s="81">
        <f t="shared" si="102"/>
        <v>17.168096969642352</v>
      </c>
      <c r="N407" s="82">
        <f t="shared" si="103"/>
        <v>0</v>
      </c>
      <c r="O407" s="83">
        <f t="shared" si="104"/>
        <v>0</v>
      </c>
      <c r="P407" s="79">
        <f t="shared" si="96"/>
        <v>0</v>
      </c>
      <c r="Q407" s="17">
        <f t="shared" si="97"/>
        <v>0.554400057461647</v>
      </c>
      <c r="R407" s="58">
        <f t="shared" si="105"/>
        <v>0</v>
      </c>
      <c r="S407" s="17">
        <f t="shared" si="106"/>
        <v>0</v>
      </c>
      <c r="T407" s="17">
        <f t="shared" si="107"/>
        <v>0</v>
      </c>
      <c r="U407" s="17">
        <f t="shared" si="108"/>
        <v>0</v>
      </c>
      <c r="V407" s="58">
        <f t="shared" si="109"/>
        <v>0</v>
      </c>
      <c r="W407" s="17">
        <f t="shared" si="98"/>
        <v>0</v>
      </c>
      <c r="X407" s="17">
        <f t="shared" si="99"/>
        <v>0.38155139021715223</v>
      </c>
      <c r="Y407" s="17">
        <f t="shared" si="110"/>
        <v>0</v>
      </c>
      <c r="Z407" s="17">
        <f t="shared" si="111"/>
        <v>0</v>
      </c>
    </row>
    <row r="408" spans="10:26" x14ac:dyDescent="0.25">
      <c r="J408" s="79">
        <v>3970</v>
      </c>
      <c r="K408" s="79">
        <f t="shared" si="100"/>
        <v>0.45319634703196349</v>
      </c>
      <c r="L408" s="79">
        <f t="shared" si="101"/>
        <v>0.14766124664216873</v>
      </c>
      <c r="M408" s="81">
        <f t="shared" si="102"/>
        <v>17.125367061766099</v>
      </c>
      <c r="N408" s="82">
        <f t="shared" si="103"/>
        <v>0</v>
      </c>
      <c r="O408" s="83">
        <f t="shared" si="104"/>
        <v>0</v>
      </c>
      <c r="P408" s="79">
        <f t="shared" si="96"/>
        <v>0</v>
      </c>
      <c r="Q408" s="17">
        <f t="shared" si="97"/>
        <v>0.54025284115563632</v>
      </c>
      <c r="R408" s="58">
        <f t="shared" si="105"/>
        <v>0</v>
      </c>
      <c r="S408" s="17">
        <f t="shared" si="106"/>
        <v>0</v>
      </c>
      <c r="T408" s="17">
        <f t="shared" si="107"/>
        <v>0</v>
      </c>
      <c r="U408" s="17">
        <f t="shared" si="108"/>
        <v>0</v>
      </c>
      <c r="V408" s="58">
        <f t="shared" si="109"/>
        <v>0</v>
      </c>
      <c r="W408" s="17">
        <f t="shared" si="98"/>
        <v>0</v>
      </c>
      <c r="X408" s="17">
        <f t="shared" si="99"/>
        <v>0.37863972485844788</v>
      </c>
      <c r="Y408" s="17">
        <f t="shared" si="110"/>
        <v>0</v>
      </c>
      <c r="Z408" s="17">
        <f t="shared" si="111"/>
        <v>0</v>
      </c>
    </row>
    <row r="409" spans="10:26" x14ac:dyDescent="0.25">
      <c r="J409" s="79">
        <v>3980</v>
      </c>
      <c r="K409" s="79">
        <f t="shared" si="100"/>
        <v>0.454337899543379</v>
      </c>
      <c r="L409" s="79">
        <f t="shared" si="101"/>
        <v>0.14729358172692242</v>
      </c>
      <c r="M409" s="81">
        <f t="shared" si="102"/>
        <v>17.082726241831914</v>
      </c>
      <c r="N409" s="82">
        <f t="shared" si="103"/>
        <v>0</v>
      </c>
      <c r="O409" s="83">
        <f t="shared" si="104"/>
        <v>0</v>
      </c>
      <c r="P409" s="79">
        <f t="shared" si="96"/>
        <v>0</v>
      </c>
      <c r="Q409" s="17">
        <f t="shared" si="97"/>
        <v>0.52794169074677311</v>
      </c>
      <c r="R409" s="58">
        <f t="shared" si="105"/>
        <v>0</v>
      </c>
      <c r="S409" s="17">
        <f t="shared" si="106"/>
        <v>0</v>
      </c>
      <c r="T409" s="17">
        <f t="shared" si="107"/>
        <v>0</v>
      </c>
      <c r="U409" s="17">
        <f t="shared" si="108"/>
        <v>0</v>
      </c>
      <c r="V409" s="58">
        <f t="shared" si="109"/>
        <v>0</v>
      </c>
      <c r="W409" s="17">
        <f t="shared" si="98"/>
        <v>0</v>
      </c>
      <c r="X409" s="17">
        <f t="shared" si="99"/>
        <v>0.37579254914242266</v>
      </c>
      <c r="Y409" s="17">
        <f t="shared" si="110"/>
        <v>0</v>
      </c>
      <c r="Z409" s="17">
        <f t="shared" si="111"/>
        <v>0</v>
      </c>
    </row>
    <row r="410" spans="10:26" x14ac:dyDescent="0.25">
      <c r="J410" s="79">
        <v>3990</v>
      </c>
      <c r="K410" s="79">
        <f t="shared" si="100"/>
        <v>0.45547945205479451</v>
      </c>
      <c r="L410" s="79">
        <f t="shared" si="101"/>
        <v>0.14692668143533016</v>
      </c>
      <c r="M410" s="81">
        <f t="shared" si="102"/>
        <v>17.040174100959007</v>
      </c>
      <c r="N410" s="82">
        <f t="shared" si="103"/>
        <v>0</v>
      </c>
      <c r="O410" s="83">
        <f t="shared" si="104"/>
        <v>0</v>
      </c>
      <c r="P410" s="79">
        <f t="shared" si="96"/>
        <v>0</v>
      </c>
      <c r="Q410" s="17">
        <f t="shared" si="97"/>
        <v>0.51701112976880614</v>
      </c>
      <c r="R410" s="58">
        <f t="shared" si="105"/>
        <v>0</v>
      </c>
      <c r="S410" s="17">
        <f t="shared" si="106"/>
        <v>0</v>
      </c>
      <c r="T410" s="17">
        <f t="shared" si="107"/>
        <v>0</v>
      </c>
      <c r="U410" s="17">
        <f t="shared" si="108"/>
        <v>0</v>
      </c>
      <c r="V410" s="58">
        <f t="shared" si="109"/>
        <v>0</v>
      </c>
      <c r="W410" s="17">
        <f t="shared" si="98"/>
        <v>0</v>
      </c>
      <c r="X410" s="17">
        <f t="shared" si="99"/>
        <v>0.37300679268694326</v>
      </c>
      <c r="Y410" s="17">
        <f t="shared" si="110"/>
        <v>0</v>
      </c>
      <c r="Z410" s="17">
        <f t="shared" si="111"/>
        <v>0</v>
      </c>
    </row>
    <row r="411" spans="10:26" x14ac:dyDescent="0.25">
      <c r="J411" s="79">
        <v>4000</v>
      </c>
      <c r="K411" s="79">
        <f t="shared" si="100"/>
        <v>0.45662100456621002</v>
      </c>
      <c r="L411" s="79">
        <f t="shared" si="101"/>
        <v>0.1465605422668379</v>
      </c>
      <c r="M411" s="81">
        <f t="shared" si="102"/>
        <v>16.997710233162234</v>
      </c>
      <c r="N411" s="82">
        <f t="shared" si="103"/>
        <v>0</v>
      </c>
      <c r="O411" s="83">
        <f t="shared" si="104"/>
        <v>0</v>
      </c>
      <c r="P411" s="79">
        <f t="shared" si="96"/>
        <v>0</v>
      </c>
      <c r="Q411" s="17">
        <f t="shared" si="97"/>
        <v>0.50715979785073761</v>
      </c>
      <c r="R411" s="58">
        <f t="shared" si="105"/>
        <v>0</v>
      </c>
      <c r="S411" s="17">
        <f t="shared" si="106"/>
        <v>0</v>
      </c>
      <c r="T411" s="17">
        <f t="shared" si="107"/>
        <v>0</v>
      </c>
      <c r="U411" s="17">
        <f t="shared" si="108"/>
        <v>0</v>
      </c>
      <c r="V411" s="58">
        <f t="shared" si="109"/>
        <v>0</v>
      </c>
      <c r="W411" s="17">
        <f t="shared" si="98"/>
        <v>0</v>
      </c>
      <c r="X411" s="17">
        <f t="shared" si="99"/>
        <v>0.3702796055112979</v>
      </c>
      <c r="Y411" s="17">
        <f t="shared" si="110"/>
        <v>0</v>
      </c>
      <c r="Z411" s="17">
        <f t="shared" si="111"/>
        <v>0</v>
      </c>
    </row>
    <row r="412" spans="10:26" x14ac:dyDescent="0.25">
      <c r="J412" s="79">
        <v>4010</v>
      </c>
      <c r="K412" s="79">
        <f t="shared" si="100"/>
        <v>0.45776255707762559</v>
      </c>
      <c r="L412" s="79">
        <f t="shared" si="101"/>
        <v>0.14619516074561945</v>
      </c>
      <c r="M412" s="81">
        <f t="shared" si="102"/>
        <v>16.955334235324319</v>
      </c>
      <c r="N412" s="82">
        <f t="shared" si="103"/>
        <v>0</v>
      </c>
      <c r="O412" s="83">
        <f t="shared" si="104"/>
        <v>0</v>
      </c>
      <c r="P412" s="79">
        <f t="shared" si="96"/>
        <v>0</v>
      </c>
      <c r="Q412" s="17">
        <f t="shared" si="97"/>
        <v>0.498177339866125</v>
      </c>
      <c r="R412" s="58">
        <f t="shared" si="105"/>
        <v>0</v>
      </c>
      <c r="S412" s="17">
        <f t="shared" si="106"/>
        <v>0</v>
      </c>
      <c r="T412" s="17">
        <f t="shared" si="107"/>
        <v>0</v>
      </c>
      <c r="U412" s="17">
        <f t="shared" si="108"/>
        <v>0</v>
      </c>
      <c r="V412" s="58">
        <f t="shared" si="109"/>
        <v>0</v>
      </c>
      <c r="W412" s="17">
        <f t="shared" si="98"/>
        <v>0</v>
      </c>
      <c r="X412" s="17">
        <f t="shared" si="99"/>
        <v>0.36760833715054719</v>
      </c>
      <c r="Y412" s="17">
        <f t="shared" si="110"/>
        <v>0</v>
      </c>
      <c r="Z412" s="17">
        <f t="shared" si="111"/>
        <v>0</v>
      </c>
    </row>
    <row r="413" spans="10:26" x14ac:dyDescent="0.25">
      <c r="J413" s="79">
        <v>4020</v>
      </c>
      <c r="K413" s="79">
        <f t="shared" si="100"/>
        <v>0.4589041095890411</v>
      </c>
      <c r="L413" s="79">
        <f t="shared" si="101"/>
        <v>0.14583053342034147</v>
      </c>
      <c r="M413" s="81">
        <f t="shared" si="102"/>
        <v>16.913045707168603</v>
      </c>
      <c r="N413" s="82">
        <f t="shared" si="103"/>
        <v>0</v>
      </c>
      <c r="O413" s="83">
        <f t="shared" si="104"/>
        <v>0</v>
      </c>
      <c r="P413" s="79">
        <f t="shared" si="96"/>
        <v>0</v>
      </c>
      <c r="Q413" s="17">
        <f t="shared" si="97"/>
        <v>0.48991076623533902</v>
      </c>
      <c r="R413" s="58">
        <f t="shared" si="105"/>
        <v>0</v>
      </c>
      <c r="S413" s="17">
        <f t="shared" si="106"/>
        <v>0</v>
      </c>
      <c r="T413" s="17">
        <f t="shared" si="107"/>
        <v>0</v>
      </c>
      <c r="U413" s="17">
        <f t="shared" si="108"/>
        <v>0</v>
      </c>
      <c r="V413" s="58">
        <f t="shared" si="109"/>
        <v>0</v>
      </c>
      <c r="W413" s="17">
        <f t="shared" si="98"/>
        <v>0</v>
      </c>
      <c r="X413" s="17">
        <f t="shared" si="99"/>
        <v>0.36499051820583317</v>
      </c>
      <c r="Y413" s="17">
        <f t="shared" si="110"/>
        <v>0</v>
      </c>
      <c r="Z413" s="17">
        <f t="shared" si="111"/>
        <v>0</v>
      </c>
    </row>
    <row r="414" spans="10:26" x14ac:dyDescent="0.25">
      <c r="J414" s="79">
        <v>4030</v>
      </c>
      <c r="K414" s="79">
        <f t="shared" si="100"/>
        <v>0.46004566210045661</v>
      </c>
      <c r="L414" s="79">
        <f t="shared" si="101"/>
        <v>0.14546665686393001</v>
      </c>
      <c r="M414" s="81">
        <f t="shared" si="102"/>
        <v>16.870844251231972</v>
      </c>
      <c r="N414" s="82">
        <f t="shared" si="103"/>
        <v>0</v>
      </c>
      <c r="O414" s="83">
        <f t="shared" si="104"/>
        <v>0</v>
      </c>
      <c r="P414" s="79">
        <f t="shared" si="96"/>
        <v>0</v>
      </c>
      <c r="Q414" s="17">
        <f t="shared" si="97"/>
        <v>0.48224512569273514</v>
      </c>
      <c r="R414" s="58">
        <f t="shared" si="105"/>
        <v>0</v>
      </c>
      <c r="S414" s="17">
        <f t="shared" si="106"/>
        <v>0</v>
      </c>
      <c r="T414" s="17">
        <f t="shared" si="107"/>
        <v>0</v>
      </c>
      <c r="U414" s="17">
        <f t="shared" si="108"/>
        <v>0</v>
      </c>
      <c r="V414" s="58">
        <f t="shared" si="109"/>
        <v>0</v>
      </c>
      <c r="W414" s="17">
        <f t="shared" si="98"/>
        <v>0</v>
      </c>
      <c r="X414" s="17">
        <f t="shared" si="99"/>
        <v>0.362423843995761</v>
      </c>
      <c r="Y414" s="17">
        <f t="shared" si="110"/>
        <v>0</v>
      </c>
      <c r="Z414" s="17">
        <f t="shared" si="111"/>
        <v>0</v>
      </c>
    </row>
    <row r="415" spans="10:26" x14ac:dyDescent="0.25">
      <c r="J415" s="79">
        <v>4040</v>
      </c>
      <c r="K415" s="79">
        <f t="shared" si="100"/>
        <v>0.46118721461187212</v>
      </c>
      <c r="L415" s="79">
        <f t="shared" si="101"/>
        <v>0.14510352767334067</v>
      </c>
      <c r="M415" s="81">
        <f t="shared" si="102"/>
        <v>16.828729472838191</v>
      </c>
      <c r="N415" s="82">
        <f t="shared" si="103"/>
        <v>0</v>
      </c>
      <c r="O415" s="83">
        <f t="shared" si="104"/>
        <v>0</v>
      </c>
      <c r="P415" s="79">
        <f t="shared" si="96"/>
        <v>0</v>
      </c>
      <c r="Q415" s="17">
        <f t="shared" si="97"/>
        <v>0.47509173097201152</v>
      </c>
      <c r="R415" s="58">
        <f t="shared" si="105"/>
        <v>0</v>
      </c>
      <c r="S415" s="17">
        <f t="shared" si="106"/>
        <v>0</v>
      </c>
      <c r="T415" s="17">
        <f t="shared" si="107"/>
        <v>0</v>
      </c>
      <c r="U415" s="17">
        <f t="shared" si="108"/>
        <v>0</v>
      </c>
      <c r="V415" s="58">
        <f t="shared" si="109"/>
        <v>0</v>
      </c>
      <c r="W415" s="17">
        <f t="shared" si="98"/>
        <v>0</v>
      </c>
      <c r="X415" s="17">
        <f t="shared" si="99"/>
        <v>0.35990616002667231</v>
      </c>
      <c r="Y415" s="17">
        <f t="shared" si="110"/>
        <v>0</v>
      </c>
      <c r="Z415" s="17">
        <f t="shared" si="111"/>
        <v>0</v>
      </c>
    </row>
    <row r="416" spans="10:26" x14ac:dyDescent="0.25">
      <c r="J416" s="79">
        <v>4050</v>
      </c>
      <c r="K416" s="79">
        <f t="shared" si="100"/>
        <v>0.46232876712328769</v>
      </c>
      <c r="L416" s="79">
        <f t="shared" si="101"/>
        <v>0.14474114246933001</v>
      </c>
      <c r="M416" s="81">
        <f t="shared" si="102"/>
        <v>16.786700980071398</v>
      </c>
      <c r="N416" s="82">
        <f t="shared" si="103"/>
        <v>0</v>
      </c>
      <c r="O416" s="83">
        <f t="shared" si="104"/>
        <v>0</v>
      </c>
      <c r="P416" s="79">
        <f t="shared" si="96"/>
        <v>0</v>
      </c>
      <c r="Q416" s="17">
        <f t="shared" si="97"/>
        <v>0.46838063950745612</v>
      </c>
      <c r="R416" s="58">
        <f t="shared" si="105"/>
        <v>0</v>
      </c>
      <c r="S416" s="17">
        <f t="shared" si="106"/>
        <v>0</v>
      </c>
      <c r="T416" s="17">
        <f t="shared" si="107"/>
        <v>0</v>
      </c>
      <c r="U416" s="17">
        <f t="shared" si="108"/>
        <v>0</v>
      </c>
      <c r="V416" s="58">
        <f t="shared" si="109"/>
        <v>0</v>
      </c>
      <c r="W416" s="17">
        <f t="shared" si="98"/>
        <v>0</v>
      </c>
      <c r="X416" s="17">
        <f t="shared" si="99"/>
        <v>0.3574354490430216</v>
      </c>
      <c r="Y416" s="17">
        <f t="shared" si="110"/>
        <v>0</v>
      </c>
      <c r="Z416" s="17">
        <f t="shared" si="111"/>
        <v>0</v>
      </c>
    </row>
    <row r="417" spans="10:26" x14ac:dyDescent="0.25">
      <c r="J417" s="79">
        <v>4060</v>
      </c>
      <c r="K417" s="79">
        <f t="shared" si="100"/>
        <v>0.4634703196347032</v>
      </c>
      <c r="L417" s="79">
        <f t="shared" si="101"/>
        <v>0.14437949789623261</v>
      </c>
      <c r="M417" s="81">
        <f t="shared" si="102"/>
        <v>16.744758383750259</v>
      </c>
      <c r="N417" s="82">
        <f t="shared" si="103"/>
        <v>0</v>
      </c>
      <c r="O417" s="83">
        <f t="shared" si="104"/>
        <v>0</v>
      </c>
      <c r="P417" s="79">
        <f t="shared" si="96"/>
        <v>0</v>
      </c>
      <c r="Q417" s="17">
        <f t="shared" si="97"/>
        <v>0.46205566145285659</v>
      </c>
      <c r="R417" s="58">
        <f t="shared" si="105"/>
        <v>0</v>
      </c>
      <c r="S417" s="17">
        <f t="shared" si="106"/>
        <v>0</v>
      </c>
      <c r="T417" s="17">
        <f t="shared" si="107"/>
        <v>0</v>
      </c>
      <c r="U417" s="17">
        <f t="shared" si="108"/>
        <v>0</v>
      </c>
      <c r="V417" s="58">
        <f t="shared" si="109"/>
        <v>0</v>
      </c>
      <c r="W417" s="17">
        <f t="shared" si="98"/>
        <v>0</v>
      </c>
      <c r="X417" s="17">
        <f t="shared" si="99"/>
        <v>0.35500981945499532</v>
      </c>
      <c r="Y417" s="17">
        <f t="shared" si="110"/>
        <v>0</v>
      </c>
      <c r="Z417" s="17">
        <f t="shared" si="111"/>
        <v>0</v>
      </c>
    </row>
    <row r="418" spans="10:26" x14ac:dyDescent="0.25">
      <c r="J418" s="79">
        <v>4070</v>
      </c>
      <c r="K418" s="79">
        <f t="shared" si="100"/>
        <v>0.46461187214611871</v>
      </c>
      <c r="L418" s="79">
        <f t="shared" si="101"/>
        <v>0.14401859062173727</v>
      </c>
      <c r="M418" s="81">
        <f t="shared" si="102"/>
        <v>16.702901297401993</v>
      </c>
      <c r="N418" s="82">
        <f t="shared" si="103"/>
        <v>0</v>
      </c>
      <c r="O418" s="83">
        <f t="shared" si="104"/>
        <v>0</v>
      </c>
      <c r="P418" s="79">
        <f t="shared" si="96"/>
        <v>0</v>
      </c>
      <c r="Q418" s="17">
        <f t="shared" si="97"/>
        <v>0.45607093597501736</v>
      </c>
      <c r="R418" s="58">
        <f t="shared" si="105"/>
        <v>0</v>
      </c>
      <c r="S418" s="17">
        <f t="shared" si="106"/>
        <v>0</v>
      </c>
      <c r="T418" s="17">
        <f t="shared" si="107"/>
        <v>0</v>
      </c>
      <c r="U418" s="17">
        <f t="shared" si="108"/>
        <v>0</v>
      </c>
      <c r="V418" s="58">
        <f t="shared" si="109"/>
        <v>0</v>
      </c>
      <c r="W418" s="17">
        <f t="shared" si="98"/>
        <v>0</v>
      </c>
      <c r="X418" s="17">
        <f t="shared" si="99"/>
        <v>0.35262749497036461</v>
      </c>
      <c r="Y418" s="17">
        <f t="shared" si="110"/>
        <v>0</v>
      </c>
      <c r="Z418" s="17">
        <f t="shared" si="111"/>
        <v>0</v>
      </c>
    </row>
    <row r="419" spans="10:26" x14ac:dyDescent="0.25">
      <c r="J419" s="79">
        <v>4080</v>
      </c>
      <c r="K419" s="79">
        <f t="shared" si="100"/>
        <v>0.46575342465753422</v>
      </c>
      <c r="L419" s="79">
        <f t="shared" si="101"/>
        <v>0.14365841733666862</v>
      </c>
      <c r="M419" s="81">
        <f t="shared" si="102"/>
        <v>16.661129337237046</v>
      </c>
      <c r="N419" s="82">
        <f t="shared" si="103"/>
        <v>0</v>
      </c>
      <c r="O419" s="83">
        <f t="shared" si="104"/>
        <v>0</v>
      </c>
      <c r="P419" s="79">
        <f t="shared" si="96"/>
        <v>0</v>
      </c>
      <c r="Q419" s="17">
        <f t="shared" si="97"/>
        <v>0.45038851722802031</v>
      </c>
      <c r="R419" s="58">
        <f t="shared" si="105"/>
        <v>0</v>
      </c>
      <c r="S419" s="17">
        <f t="shared" si="106"/>
        <v>0</v>
      </c>
      <c r="T419" s="17">
        <f t="shared" si="107"/>
        <v>0</v>
      </c>
      <c r="U419" s="17">
        <f t="shared" si="108"/>
        <v>0</v>
      </c>
      <c r="V419" s="58">
        <f t="shared" si="109"/>
        <v>0</v>
      </c>
      <c r="W419" s="17">
        <f t="shared" si="98"/>
        <v>0</v>
      </c>
      <c r="X419" s="17">
        <f t="shared" si="99"/>
        <v>0.35028680528248968</v>
      </c>
      <c r="Y419" s="17">
        <f t="shared" si="110"/>
        <v>0</v>
      </c>
      <c r="Z419" s="17">
        <f t="shared" si="111"/>
        <v>0</v>
      </c>
    </row>
    <row r="420" spans="10:26" x14ac:dyDescent="0.25">
      <c r="J420" s="79">
        <v>4090</v>
      </c>
      <c r="K420" s="79">
        <f t="shared" si="100"/>
        <v>0.46689497716894979</v>
      </c>
      <c r="L420" s="79">
        <f t="shared" si="101"/>
        <v>0.14329897475476916</v>
      </c>
      <c r="M420" s="81">
        <f t="shared" si="102"/>
        <v>16.619442122123836</v>
      </c>
      <c r="N420" s="82">
        <f t="shared" si="103"/>
        <v>0</v>
      </c>
      <c r="O420" s="83">
        <f t="shared" si="104"/>
        <v>0</v>
      </c>
      <c r="P420" s="79">
        <f t="shared" si="96"/>
        <v>0</v>
      </c>
      <c r="Q420" s="17">
        <f t="shared" si="97"/>
        <v>0.4449766311579525</v>
      </c>
      <c r="R420" s="58">
        <f t="shared" si="105"/>
        <v>0</v>
      </c>
      <c r="S420" s="17">
        <f t="shared" si="106"/>
        <v>0</v>
      </c>
      <c r="T420" s="17">
        <f t="shared" si="107"/>
        <v>0</v>
      </c>
      <c r="U420" s="17">
        <f t="shared" si="108"/>
        <v>0</v>
      </c>
      <c r="V420" s="58">
        <f t="shared" si="109"/>
        <v>0</v>
      </c>
      <c r="W420" s="17">
        <f t="shared" si="98"/>
        <v>0</v>
      </c>
      <c r="X420" s="17">
        <f t="shared" si="99"/>
        <v>0.34798617768728968</v>
      </c>
      <c r="Y420" s="17">
        <f t="shared" si="110"/>
        <v>0</v>
      </c>
      <c r="Z420" s="17">
        <f t="shared" si="111"/>
        <v>0</v>
      </c>
    </row>
    <row r="421" spans="10:26" x14ac:dyDescent="0.25">
      <c r="J421" s="79">
        <v>4100</v>
      </c>
      <c r="K421" s="79">
        <f t="shared" si="100"/>
        <v>0.4680365296803653</v>
      </c>
      <c r="L421" s="79">
        <f t="shared" si="101"/>
        <v>0.14294025961248658</v>
      </c>
      <c r="M421" s="81">
        <f t="shared" si="102"/>
        <v>16.577839273564052</v>
      </c>
      <c r="N421" s="82">
        <f t="shared" si="103"/>
        <v>0</v>
      </c>
      <c r="O421" s="83">
        <f t="shared" si="104"/>
        <v>0</v>
      </c>
      <c r="P421" s="79">
        <f t="shared" si="96"/>
        <v>0</v>
      </c>
      <c r="Q421" s="17">
        <f t="shared" si="97"/>
        <v>0.43980839029951713</v>
      </c>
      <c r="R421" s="58">
        <f t="shared" si="105"/>
        <v>0</v>
      </c>
      <c r="S421" s="17">
        <f t="shared" si="106"/>
        <v>0</v>
      </c>
      <c r="T421" s="17">
        <f t="shared" si="107"/>
        <v>0</v>
      </c>
      <c r="U421" s="17">
        <f t="shared" si="108"/>
        <v>0</v>
      </c>
      <c r="V421" s="58">
        <f t="shared" si="109"/>
        <v>0</v>
      </c>
      <c r="W421" s="17">
        <f t="shared" si="98"/>
        <v>0</v>
      </c>
      <c r="X421" s="17">
        <f t="shared" si="99"/>
        <v>0.34572412951957054</v>
      </c>
      <c r="Y421" s="17">
        <f t="shared" si="110"/>
        <v>0</v>
      </c>
      <c r="Z421" s="17">
        <f t="shared" si="111"/>
        <v>0</v>
      </c>
    </row>
    <row r="422" spans="10:26" x14ac:dyDescent="0.25">
      <c r="J422" s="79">
        <v>4110</v>
      </c>
      <c r="K422" s="79">
        <f t="shared" si="100"/>
        <v>0.46917808219178081</v>
      </c>
      <c r="L422" s="79">
        <f t="shared" si="101"/>
        <v>0.14258226866876023</v>
      </c>
      <c r="M422" s="81">
        <f t="shared" si="102"/>
        <v>16.53632041566792</v>
      </c>
      <c r="N422" s="82">
        <f t="shared" si="103"/>
        <v>0</v>
      </c>
      <c r="O422" s="83">
        <f t="shared" si="104"/>
        <v>0</v>
      </c>
      <c r="P422" s="79">
        <f t="shared" si="96"/>
        <v>0</v>
      </c>
      <c r="Q422" s="17">
        <f t="shared" si="97"/>
        <v>0.43486082877543586</v>
      </c>
      <c r="R422" s="58">
        <f t="shared" si="105"/>
        <v>0</v>
      </c>
      <c r="S422" s="17">
        <f t="shared" si="106"/>
        <v>0</v>
      </c>
      <c r="T422" s="17">
        <f t="shared" si="107"/>
        <v>0</v>
      </c>
      <c r="U422" s="17">
        <f t="shared" si="108"/>
        <v>0</v>
      </c>
      <c r="V422" s="58">
        <f t="shared" si="109"/>
        <v>0</v>
      </c>
      <c r="W422" s="17">
        <f t="shared" si="98"/>
        <v>0</v>
      </c>
      <c r="X422" s="17">
        <f t="shared" si="99"/>
        <v>0.34349926131395359</v>
      </c>
      <c r="Y422" s="17">
        <f t="shared" si="110"/>
        <v>0</v>
      </c>
      <c r="Z422" s="17">
        <f t="shared" si="111"/>
        <v>0</v>
      </c>
    </row>
    <row r="423" spans="10:26" x14ac:dyDescent="0.25">
      <c r="J423" s="79">
        <v>4120</v>
      </c>
      <c r="K423" s="79">
        <f t="shared" si="100"/>
        <v>0.47031963470319632</v>
      </c>
      <c r="L423" s="79">
        <f t="shared" si="101"/>
        <v>0.14222499870481276</v>
      </c>
      <c r="M423" s="81">
        <f t="shared" si="102"/>
        <v>16.494885175130019</v>
      </c>
      <c r="N423" s="82">
        <f t="shared" si="103"/>
        <v>0</v>
      </c>
      <c r="O423" s="83">
        <f t="shared" si="104"/>
        <v>0</v>
      </c>
      <c r="P423" s="79">
        <f t="shared" si="96"/>
        <v>0</v>
      </c>
      <c r="Q423" s="17">
        <f t="shared" si="97"/>
        <v>0.43011416590330254</v>
      </c>
      <c r="R423" s="58">
        <f t="shared" si="105"/>
        <v>0</v>
      </c>
      <c r="S423" s="17">
        <f t="shared" si="106"/>
        <v>0</v>
      </c>
      <c r="T423" s="17">
        <f t="shared" si="107"/>
        <v>0</v>
      </c>
      <c r="U423" s="17">
        <f t="shared" si="108"/>
        <v>0</v>
      </c>
      <c r="V423" s="58">
        <f t="shared" si="109"/>
        <v>0</v>
      </c>
      <c r="W423" s="17">
        <f t="shared" si="98"/>
        <v>0</v>
      </c>
      <c r="X423" s="17">
        <f t="shared" si="99"/>
        <v>0.34131025060824316</v>
      </c>
      <c r="Y423" s="17">
        <f t="shared" si="110"/>
        <v>0</v>
      </c>
      <c r="Z423" s="17">
        <f t="shared" si="111"/>
        <v>0</v>
      </c>
    </row>
    <row r="424" spans="10:26" x14ac:dyDescent="0.25">
      <c r="J424" s="79">
        <v>4130</v>
      </c>
      <c r="K424" s="79">
        <f t="shared" si="100"/>
        <v>0.47146118721461189</v>
      </c>
      <c r="L424" s="79">
        <f t="shared" si="101"/>
        <v>0.14186844652394348</v>
      </c>
      <c r="M424" s="81">
        <f t="shared" si="102"/>
        <v>16.453533181205326</v>
      </c>
      <c r="N424" s="82">
        <f t="shared" si="103"/>
        <v>0</v>
      </c>
      <c r="O424" s="83">
        <f t="shared" si="104"/>
        <v>0</v>
      </c>
      <c r="P424" s="79">
        <f t="shared" si="96"/>
        <v>0</v>
      </c>
      <c r="Q424" s="17">
        <f t="shared" si="97"/>
        <v>0.4255512360812298</v>
      </c>
      <c r="R424" s="58">
        <f t="shared" si="105"/>
        <v>0</v>
      </c>
      <c r="S424" s="17">
        <f t="shared" si="106"/>
        <v>0</v>
      </c>
      <c r="T424" s="17">
        <f t="shared" si="107"/>
        <v>0</v>
      </c>
      <c r="U424" s="17">
        <f t="shared" si="108"/>
        <v>0</v>
      </c>
      <c r="V424" s="58">
        <f t="shared" si="109"/>
        <v>0</v>
      </c>
      <c r="W424" s="17">
        <f t="shared" si="98"/>
        <v>0</v>
      </c>
      <c r="X424" s="17">
        <f t="shared" si="99"/>
        <v>0.33915584631777029</v>
      </c>
      <c r="Y424" s="17">
        <f t="shared" si="110"/>
        <v>0</v>
      </c>
      <c r="Z424" s="17">
        <f t="shared" si="111"/>
        <v>0</v>
      </c>
    </row>
    <row r="425" spans="10:26" x14ac:dyDescent="0.25">
      <c r="J425" s="79">
        <v>4140</v>
      </c>
      <c r="K425" s="79">
        <f t="shared" si="100"/>
        <v>0.4726027397260274</v>
      </c>
      <c r="L425" s="79">
        <f t="shared" si="101"/>
        <v>0.14151260895132278</v>
      </c>
      <c r="M425" s="81">
        <f t="shared" si="102"/>
        <v>16.412264065685367</v>
      </c>
      <c r="N425" s="82">
        <f t="shared" si="103"/>
        <v>0</v>
      </c>
      <c r="O425" s="83">
        <f t="shared" si="104"/>
        <v>0</v>
      </c>
      <c r="P425" s="79">
        <f t="shared" si="96"/>
        <v>0</v>
      </c>
      <c r="Q425" s="17">
        <f t="shared" si="97"/>
        <v>0.42115704164679768</v>
      </c>
      <c r="R425" s="58">
        <f t="shared" si="105"/>
        <v>0</v>
      </c>
      <c r="S425" s="17">
        <f t="shared" si="106"/>
        <v>0</v>
      </c>
      <c r="T425" s="17">
        <f t="shared" si="107"/>
        <v>0</v>
      </c>
      <c r="U425" s="17">
        <f t="shared" si="108"/>
        <v>0</v>
      </c>
      <c r="V425" s="58">
        <f t="shared" si="109"/>
        <v>0</v>
      </c>
      <c r="W425" s="17">
        <f t="shared" si="98"/>
        <v>0</v>
      </c>
      <c r="X425" s="17">
        <f t="shared" si="99"/>
        <v>0.33703486361839441</v>
      </c>
      <c r="Y425" s="17">
        <f t="shared" si="110"/>
        <v>0</v>
      </c>
      <c r="Z425" s="17">
        <f t="shared" si="111"/>
        <v>0</v>
      </c>
    </row>
    <row r="426" spans="10:26" x14ac:dyDescent="0.25">
      <c r="J426" s="79">
        <v>4150</v>
      </c>
      <c r="K426" s="79">
        <f t="shared" si="100"/>
        <v>0.47374429223744291</v>
      </c>
      <c r="L426" s="79">
        <f t="shared" si="101"/>
        <v>0.14115748283379137</v>
      </c>
      <c r="M426" s="81">
        <f t="shared" si="102"/>
        <v>16.371077462874926</v>
      </c>
      <c r="N426" s="82">
        <f t="shared" si="103"/>
        <v>0</v>
      </c>
      <c r="O426" s="83">
        <f t="shared" si="104"/>
        <v>0</v>
      </c>
      <c r="P426" s="79">
        <f t="shared" si="96"/>
        <v>0</v>
      </c>
      <c r="Q426" s="17">
        <f t="shared" si="97"/>
        <v>0.41691839805435216</v>
      </c>
      <c r="R426" s="58">
        <f t="shared" si="105"/>
        <v>0</v>
      </c>
      <c r="S426" s="17">
        <f t="shared" si="106"/>
        <v>0</v>
      </c>
      <c r="T426" s="17">
        <f t="shared" si="107"/>
        <v>0</v>
      </c>
      <c r="U426" s="17">
        <f t="shared" si="108"/>
        <v>0</v>
      </c>
      <c r="V426" s="58">
        <f t="shared" si="109"/>
        <v>0</v>
      </c>
      <c r="W426" s="17">
        <f t="shared" si="98"/>
        <v>0</v>
      </c>
      <c r="X426" s="17">
        <f t="shared" si="99"/>
        <v>0.3349461792836641</v>
      </c>
      <c r="Y426" s="17">
        <f t="shared" si="110"/>
        <v>0</v>
      </c>
      <c r="Z426" s="17">
        <f t="shared" si="111"/>
        <v>0</v>
      </c>
    </row>
    <row r="427" spans="10:26" x14ac:dyDescent="0.25">
      <c r="J427" s="79">
        <v>4160</v>
      </c>
      <c r="K427" s="79">
        <f t="shared" si="100"/>
        <v>0.47488584474885842</v>
      </c>
      <c r="L427" s="79">
        <f t="shared" si="101"/>
        <v>0.14080306503965989</v>
      </c>
      <c r="M427" s="81">
        <f t="shared" si="102"/>
        <v>16.329973009568828</v>
      </c>
      <c r="N427" s="82">
        <f t="shared" si="103"/>
        <v>0</v>
      </c>
      <c r="O427" s="83">
        <f t="shared" si="104"/>
        <v>0</v>
      </c>
      <c r="P427" s="79">
        <f t="shared" si="96"/>
        <v>0</v>
      </c>
      <c r="Q427" s="17">
        <f t="shared" si="97"/>
        <v>0.4128236493027001</v>
      </c>
      <c r="R427" s="58">
        <f t="shared" si="105"/>
        <v>0</v>
      </c>
      <c r="S427" s="17">
        <f t="shared" si="106"/>
        <v>0</v>
      </c>
      <c r="T427" s="17">
        <f t="shared" si="107"/>
        <v>0</v>
      </c>
      <c r="U427" s="17">
        <f t="shared" si="108"/>
        <v>0</v>
      </c>
      <c r="V427" s="58">
        <f t="shared" si="109"/>
        <v>0</v>
      </c>
      <c r="W427" s="17">
        <f t="shared" si="98"/>
        <v>0</v>
      </c>
      <c r="X427" s="17">
        <f t="shared" si="99"/>
        <v>0.33288872742835718</v>
      </c>
      <c r="Y427" s="17">
        <f t="shared" si="110"/>
        <v>0</v>
      </c>
      <c r="Z427" s="17">
        <f t="shared" si="111"/>
        <v>0</v>
      </c>
    </row>
    <row r="428" spans="10:26" x14ac:dyDescent="0.25">
      <c r="J428" s="79">
        <v>4170</v>
      </c>
      <c r="K428" s="79">
        <f t="shared" si="100"/>
        <v>0.47602739726027399</v>
      </c>
      <c r="L428" s="79">
        <f t="shared" si="101"/>
        <v>0.14044935245851131</v>
      </c>
      <c r="M428" s="81">
        <f t="shared" si="102"/>
        <v>16.288950345029004</v>
      </c>
      <c r="N428" s="82">
        <f t="shared" si="103"/>
        <v>0</v>
      </c>
      <c r="O428" s="83">
        <f t="shared" si="104"/>
        <v>0</v>
      </c>
      <c r="P428" s="79">
        <f t="shared" si="96"/>
        <v>0</v>
      </c>
      <c r="Q428" s="17">
        <f t="shared" si="97"/>
        <v>0.40886243748287554</v>
      </c>
      <c r="R428" s="58">
        <f t="shared" si="105"/>
        <v>0</v>
      </c>
      <c r="S428" s="17">
        <f t="shared" si="106"/>
        <v>0</v>
      </c>
      <c r="T428" s="17">
        <f t="shared" si="107"/>
        <v>0</v>
      </c>
      <c r="U428" s="17">
        <f t="shared" si="108"/>
        <v>0</v>
      </c>
      <c r="V428" s="58">
        <f t="shared" si="109"/>
        <v>0</v>
      </c>
      <c r="W428" s="17">
        <f t="shared" si="98"/>
        <v>0</v>
      </c>
      <c r="X428" s="17">
        <f t="shared" si="99"/>
        <v>0.33086149561640521</v>
      </c>
      <c r="Y428" s="17">
        <f t="shared" si="110"/>
        <v>0</v>
      </c>
      <c r="Z428" s="17">
        <f t="shared" si="111"/>
        <v>0</v>
      </c>
    </row>
    <row r="429" spans="10:26" x14ac:dyDescent="0.25">
      <c r="J429" s="79">
        <v>4180</v>
      </c>
      <c r="K429" s="79">
        <f t="shared" si="100"/>
        <v>0.4771689497716895</v>
      </c>
      <c r="L429" s="79">
        <f t="shared" si="101"/>
        <v>0.14009634200100662</v>
      </c>
      <c r="M429" s="81">
        <f t="shared" si="102"/>
        <v>16.248009110961952</v>
      </c>
      <c r="N429" s="82">
        <f t="shared" si="103"/>
        <v>0</v>
      </c>
      <c r="O429" s="83">
        <f t="shared" si="104"/>
        <v>0</v>
      </c>
      <c r="P429" s="79">
        <f t="shared" si="96"/>
        <v>0</v>
      </c>
      <c r="Q429" s="17">
        <f t="shared" si="97"/>
        <v>0.40502551449093538</v>
      </c>
      <c r="R429" s="58">
        <f t="shared" si="105"/>
        <v>0</v>
      </c>
      <c r="S429" s="17">
        <f t="shared" si="106"/>
        <v>0</v>
      </c>
      <c r="T429" s="17">
        <f t="shared" si="107"/>
        <v>0</v>
      </c>
      <c r="U429" s="17">
        <f t="shared" si="108"/>
        <v>0</v>
      </c>
      <c r="V429" s="58">
        <f t="shared" si="109"/>
        <v>0</v>
      </c>
      <c r="W429" s="17">
        <f t="shared" si="98"/>
        <v>0</v>
      </c>
      <c r="X429" s="17">
        <f t="shared" si="99"/>
        <v>0.32886352129620267</v>
      </c>
      <c r="Y429" s="17">
        <f t="shared" si="110"/>
        <v>0</v>
      </c>
      <c r="Z429" s="17">
        <f t="shared" si="111"/>
        <v>0</v>
      </c>
    </row>
    <row r="430" spans="10:26" x14ac:dyDescent="0.25">
      <c r="J430" s="79">
        <v>4190</v>
      </c>
      <c r="K430" s="79">
        <f t="shared" si="100"/>
        <v>0.47831050228310501</v>
      </c>
      <c r="L430" s="79">
        <f t="shared" si="101"/>
        <v>0.13974403059869089</v>
      </c>
      <c r="M430" s="81">
        <f t="shared" si="102"/>
        <v>16.207148951496254</v>
      </c>
      <c r="N430" s="82">
        <f t="shared" si="103"/>
        <v>0</v>
      </c>
      <c r="O430" s="83">
        <f t="shared" si="104"/>
        <v>0</v>
      </c>
      <c r="P430" s="79">
        <f t="shared" si="96"/>
        <v>0</v>
      </c>
      <c r="Q430" s="17">
        <f t="shared" si="97"/>
        <v>0.40130458693208715</v>
      </c>
      <c r="R430" s="58">
        <f t="shared" si="105"/>
        <v>0</v>
      </c>
      <c r="S430" s="17">
        <f t="shared" si="106"/>
        <v>0</v>
      </c>
      <c r="T430" s="17">
        <f t="shared" si="107"/>
        <v>0</v>
      </c>
      <c r="U430" s="17">
        <f t="shared" si="108"/>
        <v>0</v>
      </c>
      <c r="V430" s="58">
        <f t="shared" si="109"/>
        <v>0</v>
      </c>
      <c r="W430" s="17">
        <f t="shared" si="98"/>
        <v>0</v>
      </c>
      <c r="X430" s="17">
        <f t="shared" si="99"/>
        <v>0.32689388853062618</v>
      </c>
      <c r="Y430" s="17">
        <f t="shared" si="110"/>
        <v>0</v>
      </c>
      <c r="Z430" s="17">
        <f t="shared" si="111"/>
        <v>0</v>
      </c>
    </row>
    <row r="431" spans="10:26" x14ac:dyDescent="0.25">
      <c r="J431" s="79">
        <v>4200</v>
      </c>
      <c r="K431" s="79">
        <f t="shared" si="100"/>
        <v>0.47945205479452052</v>
      </c>
      <c r="L431" s="79">
        <f t="shared" si="101"/>
        <v>0.13939241520380352</v>
      </c>
      <c r="M431" s="81">
        <f t="shared" si="102"/>
        <v>16.166369513160575</v>
      </c>
      <c r="N431" s="82">
        <f t="shared" si="103"/>
        <v>0</v>
      </c>
      <c r="O431" s="83">
        <f t="shared" si="104"/>
        <v>0</v>
      </c>
      <c r="P431" s="79">
        <f t="shared" si="96"/>
        <v>0</v>
      </c>
      <c r="Q431" s="17">
        <f t="shared" si="97"/>
        <v>0.39769218740137036</v>
      </c>
      <c r="R431" s="58">
        <f t="shared" si="105"/>
        <v>0</v>
      </c>
      <c r="S431" s="17">
        <f t="shared" si="106"/>
        <v>0</v>
      </c>
      <c r="T431" s="17">
        <f t="shared" si="107"/>
        <v>0</v>
      </c>
      <c r="U431" s="17">
        <f t="shared" si="108"/>
        <v>0</v>
      </c>
      <c r="V431" s="58">
        <f t="shared" si="109"/>
        <v>0</v>
      </c>
      <c r="W431" s="17">
        <f t="shared" si="98"/>
        <v>0</v>
      </c>
      <c r="X431" s="17">
        <f t="shared" si="99"/>
        <v>0.32495172499285085</v>
      </c>
      <c r="Y431" s="17">
        <f t="shared" si="110"/>
        <v>0</v>
      </c>
      <c r="Z431" s="17">
        <f t="shared" si="111"/>
        <v>0</v>
      </c>
    </row>
    <row r="432" spans="10:26" x14ac:dyDescent="0.25">
      <c r="J432" s="79">
        <v>4210</v>
      </c>
      <c r="K432" s="79">
        <f t="shared" si="100"/>
        <v>0.48059360730593609</v>
      </c>
      <c r="L432" s="79">
        <f t="shared" si="101"/>
        <v>0.13904149278908939</v>
      </c>
      <c r="M432" s="81">
        <f t="shared" si="102"/>
        <v>16.12567044486174</v>
      </c>
      <c r="N432" s="82">
        <f t="shared" si="103"/>
        <v>0</v>
      </c>
      <c r="O432" s="83">
        <f t="shared" si="104"/>
        <v>0</v>
      </c>
      <c r="P432" s="79">
        <f t="shared" si="96"/>
        <v>0</v>
      </c>
      <c r="Q432" s="17">
        <f t="shared" si="97"/>
        <v>0.39418156690976203</v>
      </c>
      <c r="R432" s="58">
        <f t="shared" si="105"/>
        <v>0</v>
      </c>
      <c r="S432" s="17">
        <f t="shared" si="106"/>
        <v>0</v>
      </c>
      <c r="T432" s="17">
        <f t="shared" si="107"/>
        <v>0</v>
      </c>
      <c r="U432" s="17">
        <f t="shared" si="108"/>
        <v>0</v>
      </c>
      <c r="V432" s="58">
        <f t="shared" si="109"/>
        <v>0</v>
      </c>
      <c r="W432" s="17">
        <f t="shared" si="98"/>
        <v>0</v>
      </c>
      <c r="X432" s="17">
        <f t="shared" si="99"/>
        <v>0.32303619920231008</v>
      </c>
      <c r="Y432" s="17">
        <f t="shared" si="110"/>
        <v>0</v>
      </c>
      <c r="Z432" s="17">
        <f t="shared" si="111"/>
        <v>0</v>
      </c>
    </row>
    <row r="433" spans="10:26" x14ac:dyDescent="0.25">
      <c r="J433" s="79">
        <v>4220</v>
      </c>
      <c r="K433" s="79">
        <f t="shared" si="100"/>
        <v>0.4817351598173516</v>
      </c>
      <c r="L433" s="79">
        <f t="shared" si="101"/>
        <v>0.13869126034761281</v>
      </c>
      <c r="M433" s="81">
        <f t="shared" si="102"/>
        <v>16.085051397863175</v>
      </c>
      <c r="N433" s="82">
        <f t="shared" si="103"/>
        <v>0</v>
      </c>
      <c r="O433" s="83">
        <f t="shared" si="104"/>
        <v>0</v>
      </c>
      <c r="P433" s="79">
        <f t="shared" si="96"/>
        <v>0</v>
      </c>
      <c r="Q433" s="17">
        <f t="shared" si="97"/>
        <v>0.39076660440016864</v>
      </c>
      <c r="R433" s="58">
        <f t="shared" si="105"/>
        <v>0</v>
      </c>
      <c r="S433" s="17">
        <f t="shared" si="106"/>
        <v>0</v>
      </c>
      <c r="T433" s="17">
        <f t="shared" si="107"/>
        <v>0</v>
      </c>
      <c r="U433" s="17">
        <f t="shared" si="108"/>
        <v>0</v>
      </c>
      <c r="V433" s="58">
        <f t="shared" si="109"/>
        <v>0</v>
      </c>
      <c r="W433" s="17">
        <f t="shared" si="98"/>
        <v>0</v>
      </c>
      <c r="X433" s="17">
        <f t="shared" si="99"/>
        <v>0.32114651797800942</v>
      </c>
      <c r="Y433" s="17">
        <f t="shared" si="110"/>
        <v>0</v>
      </c>
      <c r="Z433" s="17">
        <f t="shared" si="111"/>
        <v>0</v>
      </c>
    </row>
    <row r="434" spans="10:26" x14ac:dyDescent="0.25">
      <c r="J434" s="79">
        <v>4230</v>
      </c>
      <c r="K434" s="79">
        <f t="shared" si="100"/>
        <v>0.48287671232876711</v>
      </c>
      <c r="L434" s="79">
        <f t="shared" si="101"/>
        <v>0.13834171489257296</v>
      </c>
      <c r="M434" s="81">
        <f t="shared" si="102"/>
        <v>16.044512025763495</v>
      </c>
      <c r="N434" s="82">
        <f t="shared" si="103"/>
        <v>0</v>
      </c>
      <c r="O434" s="83">
        <f t="shared" si="104"/>
        <v>0</v>
      </c>
      <c r="P434" s="79">
        <f t="shared" si="96"/>
        <v>0</v>
      </c>
      <c r="Q434" s="17">
        <f t="shared" si="97"/>
        <v>0.38744173018008887</v>
      </c>
      <c r="R434" s="58">
        <f t="shared" si="105"/>
        <v>0</v>
      </c>
      <c r="S434" s="17">
        <f t="shared" si="106"/>
        <v>0</v>
      </c>
      <c r="T434" s="17">
        <f t="shared" si="107"/>
        <v>0</v>
      </c>
      <c r="U434" s="17">
        <f t="shared" si="108"/>
        <v>0</v>
      </c>
      <c r="V434" s="58">
        <f t="shared" si="109"/>
        <v>0</v>
      </c>
      <c r="W434" s="17">
        <f t="shared" si="98"/>
        <v>0</v>
      </c>
      <c r="X434" s="17">
        <f t="shared" si="99"/>
        <v>0.31928192408888756</v>
      </c>
      <c r="Y434" s="17">
        <f t="shared" si="110"/>
        <v>0</v>
      </c>
      <c r="Z434" s="17">
        <f t="shared" si="111"/>
        <v>0</v>
      </c>
    </row>
    <row r="435" spans="10:26" x14ac:dyDescent="0.25">
      <c r="J435" s="79">
        <v>4240</v>
      </c>
      <c r="K435" s="79">
        <f t="shared" si="100"/>
        <v>0.48401826484018262</v>
      </c>
      <c r="L435" s="79">
        <f t="shared" si="101"/>
        <v>0.13799285345712198</v>
      </c>
      <c r="M435" s="81">
        <f t="shared" si="102"/>
        <v>16.004051984475407</v>
      </c>
      <c r="N435" s="82">
        <f t="shared" si="103"/>
        <v>0</v>
      </c>
      <c r="O435" s="83">
        <f t="shared" si="104"/>
        <v>0</v>
      </c>
      <c r="P435" s="79">
        <f t="shared" si="96"/>
        <v>0</v>
      </c>
      <c r="Q435" s="17">
        <f t="shared" si="97"/>
        <v>0.38420186076677554</v>
      </c>
      <c r="R435" s="58">
        <f t="shared" si="105"/>
        <v>0</v>
      </c>
      <c r="S435" s="17">
        <f t="shared" si="106"/>
        <v>0</v>
      </c>
      <c r="T435" s="17">
        <f t="shared" si="107"/>
        <v>0</v>
      </c>
      <c r="U435" s="17">
        <f t="shared" si="108"/>
        <v>0</v>
      </c>
      <c r="V435" s="58">
        <f t="shared" si="109"/>
        <v>0</v>
      </c>
      <c r="W435" s="17">
        <f t="shared" si="98"/>
        <v>0</v>
      </c>
      <c r="X435" s="17">
        <f t="shared" si="99"/>
        <v>0.3174416940831144</v>
      </c>
      <c r="Y435" s="17">
        <f t="shared" si="110"/>
        <v>0</v>
      </c>
      <c r="Z435" s="17">
        <f t="shared" si="111"/>
        <v>0</v>
      </c>
    </row>
    <row r="436" spans="10:26" x14ac:dyDescent="0.25">
      <c r="J436" s="79">
        <v>4250</v>
      </c>
      <c r="K436" s="79">
        <f t="shared" si="100"/>
        <v>0.48515981735159819</v>
      </c>
      <c r="L436" s="79">
        <f t="shared" si="101"/>
        <v>0.13764467309418549</v>
      </c>
      <c r="M436" s="81">
        <f t="shared" si="102"/>
        <v>15.963670932204895</v>
      </c>
      <c r="N436" s="82">
        <f t="shared" si="103"/>
        <v>0</v>
      </c>
      <c r="O436" s="83">
        <f t="shared" si="104"/>
        <v>0</v>
      </c>
      <c r="P436" s="79">
        <f t="shared" si="96"/>
        <v>0</v>
      </c>
      <c r="Q436" s="17">
        <f t="shared" si="97"/>
        <v>0.38104234315286256</v>
      </c>
      <c r="R436" s="58">
        <f t="shared" si="105"/>
        <v>0</v>
      </c>
      <c r="S436" s="17">
        <f t="shared" si="106"/>
        <v>0</v>
      </c>
      <c r="T436" s="17">
        <f t="shared" si="107"/>
        <v>0</v>
      </c>
      <c r="U436" s="17">
        <f t="shared" si="108"/>
        <v>0</v>
      </c>
      <c r="V436" s="58">
        <f t="shared" si="109"/>
        <v>0</v>
      </c>
      <c r="W436" s="17">
        <f t="shared" si="98"/>
        <v>0</v>
      </c>
      <c r="X436" s="17">
        <f t="shared" si="99"/>
        <v>0.315625136280131</v>
      </c>
      <c r="Y436" s="17">
        <f t="shared" si="110"/>
        <v>0</v>
      </c>
      <c r="Z436" s="17">
        <f t="shared" si="111"/>
        <v>0</v>
      </c>
    </row>
    <row r="437" spans="10:26" x14ac:dyDescent="0.25">
      <c r="J437" s="79">
        <v>4260</v>
      </c>
      <c r="K437" s="79">
        <f t="shared" si="100"/>
        <v>0.4863013698630137</v>
      </c>
      <c r="L437" s="79">
        <f t="shared" si="101"/>
        <v>0.13729717087628346</v>
      </c>
      <c r="M437" s="81">
        <f t="shared" si="102"/>
        <v>15.923368529430444</v>
      </c>
      <c r="N437" s="82">
        <f t="shared" si="103"/>
        <v>0</v>
      </c>
      <c r="O437" s="83">
        <f t="shared" si="104"/>
        <v>0</v>
      </c>
      <c r="P437" s="79">
        <f t="shared" si="96"/>
        <v>0</v>
      </c>
      <c r="Q437" s="17">
        <f t="shared" si="97"/>
        <v>0.37795890689597689</v>
      </c>
      <c r="R437" s="58">
        <f t="shared" si="105"/>
        <v>0</v>
      </c>
      <c r="S437" s="17">
        <f t="shared" si="106"/>
        <v>0</v>
      </c>
      <c r="T437" s="17">
        <f t="shared" si="107"/>
        <v>0</v>
      </c>
      <c r="U437" s="17">
        <f t="shared" si="108"/>
        <v>0</v>
      </c>
      <c r="V437" s="58">
        <f t="shared" si="109"/>
        <v>0</v>
      </c>
      <c r="W437" s="17">
        <f t="shared" si="98"/>
        <v>0</v>
      </c>
      <c r="X437" s="17">
        <f t="shared" si="99"/>
        <v>0.31383158891092688</v>
      </c>
      <c r="Y437" s="17">
        <f t="shared" si="110"/>
        <v>0</v>
      </c>
      <c r="Z437" s="17">
        <f t="shared" si="111"/>
        <v>0</v>
      </c>
    </row>
    <row r="438" spans="10:26" x14ac:dyDescent="0.25">
      <c r="J438" s="79">
        <v>4270</v>
      </c>
      <c r="K438" s="79">
        <f t="shared" si="100"/>
        <v>0.48744292237442921</v>
      </c>
      <c r="L438" s="79">
        <f t="shared" si="101"/>
        <v>0.13695034389535587</v>
      </c>
      <c r="M438" s="81">
        <f t="shared" si="102"/>
        <v>15.883144438882825</v>
      </c>
      <c r="N438" s="82">
        <f t="shared" si="103"/>
        <v>0</v>
      </c>
      <c r="O438" s="83">
        <f t="shared" si="104"/>
        <v>0</v>
      </c>
      <c r="P438" s="79">
        <f t="shared" si="96"/>
        <v>0</v>
      </c>
      <c r="Q438" s="17">
        <f t="shared" si="97"/>
        <v>0.37494762274389626</v>
      </c>
      <c r="R438" s="58">
        <f t="shared" si="105"/>
        <v>0</v>
      </c>
      <c r="S438" s="17">
        <f t="shared" si="106"/>
        <v>0</v>
      </c>
      <c r="T438" s="17">
        <f t="shared" si="107"/>
        <v>0</v>
      </c>
      <c r="U438" s="17">
        <f t="shared" si="108"/>
        <v>0</v>
      </c>
      <c r="V438" s="58">
        <f t="shared" si="109"/>
        <v>0</v>
      </c>
      <c r="W438" s="17">
        <f t="shared" si="98"/>
        <v>0</v>
      </c>
      <c r="X438" s="17">
        <f t="shared" si="99"/>
        <v>0.31206041839354526</v>
      </c>
      <c r="Y438" s="17">
        <f t="shared" si="110"/>
        <v>0</v>
      </c>
      <c r="Z438" s="17">
        <f t="shared" si="111"/>
        <v>0</v>
      </c>
    </row>
    <row r="439" spans="10:26" x14ac:dyDescent="0.25">
      <c r="J439" s="79">
        <v>4280</v>
      </c>
      <c r="K439" s="79">
        <f t="shared" si="100"/>
        <v>0.48858447488584472</v>
      </c>
      <c r="L439" s="79">
        <f t="shared" si="101"/>
        <v>0.13660418926258722</v>
      </c>
      <c r="M439" s="81">
        <f t="shared" si="102"/>
        <v>15.84299832552473</v>
      </c>
      <c r="N439" s="82">
        <f t="shared" si="103"/>
        <v>0</v>
      </c>
      <c r="O439" s="83">
        <f t="shared" si="104"/>
        <v>0</v>
      </c>
      <c r="P439" s="79">
        <f t="shared" si="96"/>
        <v>0</v>
      </c>
      <c r="Q439" s="17">
        <f t="shared" si="97"/>
        <v>0.3720048667485818</v>
      </c>
      <c r="R439" s="58">
        <f t="shared" si="105"/>
        <v>0</v>
      </c>
      <c r="S439" s="17">
        <f t="shared" si="106"/>
        <v>0</v>
      </c>
      <c r="T439" s="17">
        <f t="shared" si="107"/>
        <v>0</v>
      </c>
      <c r="U439" s="17">
        <f t="shared" si="108"/>
        <v>0</v>
      </c>
      <c r="V439" s="58">
        <f t="shared" si="109"/>
        <v>0</v>
      </c>
      <c r="W439" s="17">
        <f t="shared" si="98"/>
        <v>0</v>
      </c>
      <c r="X439" s="17">
        <f t="shared" si="99"/>
        <v>0.31031101773212133</v>
      </c>
      <c r="Y439" s="17">
        <f t="shared" si="110"/>
        <v>0</v>
      </c>
      <c r="Z439" s="17">
        <f t="shared" si="111"/>
        <v>0</v>
      </c>
    </row>
    <row r="440" spans="10:26" x14ac:dyDescent="0.25">
      <c r="J440" s="79">
        <v>4290</v>
      </c>
      <c r="K440" s="79">
        <f t="shared" si="100"/>
        <v>0.48972602739726029</v>
      </c>
      <c r="L440" s="79">
        <f t="shared" si="101"/>
        <v>0.13625870410823548</v>
      </c>
      <c r="M440" s="81">
        <f t="shared" si="102"/>
        <v>15.802929856530952</v>
      </c>
      <c r="N440" s="82">
        <f t="shared" si="103"/>
        <v>0</v>
      </c>
      <c r="O440" s="83">
        <f t="shared" si="104"/>
        <v>0</v>
      </c>
      <c r="P440" s="79">
        <f t="shared" si="96"/>
        <v>0</v>
      </c>
      <c r="Q440" s="17">
        <f t="shared" si="97"/>
        <v>0.36912728901355807</v>
      </c>
      <c r="R440" s="58">
        <f t="shared" si="105"/>
        <v>0</v>
      </c>
      <c r="S440" s="17">
        <f t="shared" si="106"/>
        <v>0</v>
      </c>
      <c r="T440" s="17">
        <f t="shared" si="107"/>
        <v>0</v>
      </c>
      <c r="U440" s="17">
        <f t="shared" si="108"/>
        <v>0</v>
      </c>
      <c r="V440" s="58">
        <f t="shared" si="109"/>
        <v>0</v>
      </c>
      <c r="W440" s="17">
        <f t="shared" si="98"/>
        <v>0</v>
      </c>
      <c r="X440" s="17">
        <f t="shared" si="99"/>
        <v>0.30858280502892843</v>
      </c>
      <c r="Y440" s="17">
        <f t="shared" si="110"/>
        <v>0</v>
      </c>
      <c r="Z440" s="17">
        <f t="shared" si="111"/>
        <v>0</v>
      </c>
    </row>
    <row r="441" spans="10:26" x14ac:dyDescent="0.25">
      <c r="J441" s="79">
        <v>4300</v>
      </c>
      <c r="K441" s="79">
        <f t="shared" si="100"/>
        <v>0.4908675799086758</v>
      </c>
      <c r="L441" s="79">
        <f t="shared" si="101"/>
        <v>0.13591388558146189</v>
      </c>
      <c r="M441" s="81">
        <f t="shared" si="102"/>
        <v>15.762938701268629</v>
      </c>
      <c r="N441" s="82">
        <f t="shared" si="103"/>
        <v>0</v>
      </c>
      <c r="O441" s="83">
        <f t="shared" si="104"/>
        <v>0</v>
      </c>
      <c r="P441" s="79">
        <f t="shared" si="96"/>
        <v>0</v>
      </c>
      <c r="Q441" s="17">
        <f t="shared" si="97"/>
        <v>0.36631178637128459</v>
      </c>
      <c r="R441" s="58">
        <f t="shared" si="105"/>
        <v>0</v>
      </c>
      <c r="S441" s="17">
        <f t="shared" si="106"/>
        <v>0</v>
      </c>
      <c r="T441" s="17">
        <f t="shared" si="107"/>
        <v>0</v>
      </c>
      <c r="U441" s="17">
        <f t="shared" si="108"/>
        <v>0</v>
      </c>
      <c r="V441" s="58">
        <f t="shared" si="109"/>
        <v>0</v>
      </c>
      <c r="W441" s="17">
        <f t="shared" si="98"/>
        <v>0</v>
      </c>
      <c r="X441" s="17">
        <f t="shared" si="99"/>
        <v>0.30687522209994178</v>
      </c>
      <c r="Y441" s="17">
        <f t="shared" si="110"/>
        <v>0</v>
      </c>
      <c r="Z441" s="17">
        <f t="shared" si="111"/>
        <v>0</v>
      </c>
    </row>
    <row r="442" spans="10:26" x14ac:dyDescent="0.25">
      <c r="J442" s="79">
        <v>4310</v>
      </c>
      <c r="K442" s="79">
        <f t="shared" si="100"/>
        <v>0.49200913242009131</v>
      </c>
      <c r="L442" s="79">
        <f t="shared" si="101"/>
        <v>0.13556973085016233</v>
      </c>
      <c r="M442" s="81">
        <f t="shared" si="102"/>
        <v>15.723024531277696</v>
      </c>
      <c r="N442" s="82">
        <f t="shared" si="103"/>
        <v>0</v>
      </c>
      <c r="O442" s="83">
        <f t="shared" si="104"/>
        <v>0</v>
      </c>
      <c r="P442" s="79">
        <f t="shared" si="96"/>
        <v>0</v>
      </c>
      <c r="Q442" s="17">
        <f t="shared" si="97"/>
        <v>0.36355547840907898</v>
      </c>
      <c r="R442" s="58">
        <f t="shared" si="105"/>
        <v>0</v>
      </c>
      <c r="S442" s="17">
        <f t="shared" si="106"/>
        <v>0</v>
      </c>
      <c r="T442" s="17">
        <f t="shared" si="107"/>
        <v>0</v>
      </c>
      <c r="U442" s="17">
        <f t="shared" si="108"/>
        <v>0</v>
      </c>
      <c r="V442" s="58">
        <f t="shared" si="109"/>
        <v>0</v>
      </c>
      <c r="W442" s="17">
        <f t="shared" si="98"/>
        <v>0</v>
      </c>
      <c r="X442" s="17">
        <f t="shared" si="99"/>
        <v>0.30518773318534842</v>
      </c>
      <c r="Y442" s="17">
        <f t="shared" si="110"/>
        <v>0</v>
      </c>
      <c r="Z442" s="17">
        <f t="shared" si="111"/>
        <v>0</v>
      </c>
    </row>
    <row r="443" spans="10:26" x14ac:dyDescent="0.25">
      <c r="J443" s="79">
        <v>4320</v>
      </c>
      <c r="K443" s="79">
        <f t="shared" si="100"/>
        <v>0.49315068493150682</v>
      </c>
      <c r="L443" s="79">
        <f t="shared" si="101"/>
        <v>0.13522623710080184</v>
      </c>
      <c r="M443" s="81">
        <f t="shared" si="102"/>
        <v>15.683187020251694</v>
      </c>
      <c r="N443" s="82">
        <f t="shared" si="103"/>
        <v>0</v>
      </c>
      <c r="O443" s="83">
        <f t="shared" si="104"/>
        <v>0</v>
      </c>
      <c r="P443" s="79">
        <f t="shared" si="96"/>
        <v>0</v>
      </c>
      <c r="Q443" s="17">
        <f t="shared" si="97"/>
        <v>0.36085568636045195</v>
      </c>
      <c r="R443" s="58">
        <f t="shared" si="105"/>
        <v>0</v>
      </c>
      <c r="S443" s="17">
        <f t="shared" si="106"/>
        <v>0</v>
      </c>
      <c r="T443" s="17">
        <f t="shared" si="107"/>
        <v>0</v>
      </c>
      <c r="U443" s="17">
        <f t="shared" si="108"/>
        <v>0</v>
      </c>
      <c r="V443" s="58">
        <f t="shared" si="109"/>
        <v>0</v>
      </c>
      <c r="W443" s="17">
        <f t="shared" si="98"/>
        <v>0</v>
      </c>
      <c r="X443" s="17">
        <f t="shared" si="99"/>
        <v>0.30351982374725495</v>
      </c>
      <c r="Y443" s="17">
        <f t="shared" si="110"/>
        <v>0</v>
      </c>
      <c r="Z443" s="17">
        <f t="shared" si="111"/>
        <v>0</v>
      </c>
    </row>
    <row r="444" spans="10:26" x14ac:dyDescent="0.25">
      <c r="J444" s="79">
        <v>4330</v>
      </c>
      <c r="K444" s="79">
        <f t="shared" si="100"/>
        <v>0.49429223744292239</v>
      </c>
      <c r="L444" s="79">
        <f t="shared" si="101"/>
        <v>0.13488340153824985</v>
      </c>
      <c r="M444" s="81">
        <f t="shared" si="102"/>
        <v>15.643425844018653</v>
      </c>
      <c r="N444" s="82">
        <f t="shared" si="103"/>
        <v>0</v>
      </c>
      <c r="O444" s="83">
        <f t="shared" si="104"/>
        <v>0</v>
      </c>
      <c r="P444" s="79">
        <f t="shared" si="96"/>
        <v>0</v>
      </c>
      <c r="Q444" s="17">
        <f t="shared" si="97"/>
        <v>0.35820991445841111</v>
      </c>
      <c r="R444" s="58">
        <f t="shared" si="105"/>
        <v>0</v>
      </c>
      <c r="S444" s="17">
        <f t="shared" si="106"/>
        <v>0</v>
      </c>
      <c r="T444" s="17">
        <f t="shared" si="107"/>
        <v>0</v>
      </c>
      <c r="U444" s="17">
        <f t="shared" si="108"/>
        <v>0</v>
      </c>
      <c r="V444" s="58">
        <f t="shared" si="109"/>
        <v>0</v>
      </c>
      <c r="W444" s="17">
        <f t="shared" si="98"/>
        <v>0</v>
      </c>
      <c r="X444" s="17">
        <f t="shared" si="99"/>
        <v>0.30187099934757289</v>
      </c>
      <c r="Y444" s="17">
        <f t="shared" si="110"/>
        <v>0</v>
      </c>
      <c r="Z444" s="17">
        <f t="shared" si="111"/>
        <v>0</v>
      </c>
    </row>
    <row r="445" spans="10:26" x14ac:dyDescent="0.25">
      <c r="J445" s="79">
        <v>4340</v>
      </c>
      <c r="K445" s="79">
        <f t="shared" si="100"/>
        <v>0.4954337899543379</v>
      </c>
      <c r="L445" s="79">
        <f t="shared" si="101"/>
        <v>0.13454122138561708</v>
      </c>
      <c r="M445" s="81">
        <f t="shared" si="102"/>
        <v>15.603740680522181</v>
      </c>
      <c r="N445" s="82">
        <f t="shared" si="103"/>
        <v>0</v>
      </c>
      <c r="O445" s="83">
        <f t="shared" si="104"/>
        <v>0</v>
      </c>
      <c r="P445" s="79">
        <f t="shared" si="96"/>
        <v>0</v>
      </c>
      <c r="Q445" s="17">
        <f t="shared" si="97"/>
        <v>0.3556158334122741</v>
      </c>
      <c r="R445" s="58">
        <f t="shared" si="105"/>
        <v>0</v>
      </c>
      <c r="S445" s="17">
        <f t="shared" si="106"/>
        <v>0</v>
      </c>
      <c r="T445" s="17">
        <f t="shared" si="107"/>
        <v>0</v>
      </c>
      <c r="U445" s="17">
        <f t="shared" si="108"/>
        <v>0</v>
      </c>
      <c r="V445" s="58">
        <f t="shared" si="109"/>
        <v>0</v>
      </c>
      <c r="W445" s="17">
        <f t="shared" si="98"/>
        <v>0</v>
      </c>
      <c r="X445" s="17">
        <f t="shared" si="99"/>
        <v>0.30024078459971526</v>
      </c>
      <c r="Y445" s="17">
        <f t="shared" si="110"/>
        <v>0</v>
      </c>
      <c r="Z445" s="17">
        <f t="shared" si="111"/>
        <v>0</v>
      </c>
    </row>
    <row r="446" spans="10:26" x14ac:dyDescent="0.25">
      <c r="J446" s="79">
        <v>4350</v>
      </c>
      <c r="K446" s="79">
        <f t="shared" si="100"/>
        <v>0.49657534246575341</v>
      </c>
      <c r="L446" s="79">
        <f t="shared" si="101"/>
        <v>0.13419969388409536</v>
      </c>
      <c r="M446" s="81">
        <f t="shared" si="102"/>
        <v>15.564131209802888</v>
      </c>
      <c r="N446" s="82">
        <f t="shared" si="103"/>
        <v>0</v>
      </c>
      <c r="O446" s="83">
        <f t="shared" si="104"/>
        <v>0</v>
      </c>
      <c r="P446" s="79">
        <f t="shared" si="96"/>
        <v>0</v>
      </c>
      <c r="Q446" s="17">
        <f t="shared" si="97"/>
        <v>0.35307126572279213</v>
      </c>
      <c r="R446" s="58">
        <f t="shared" si="105"/>
        <v>0</v>
      </c>
      <c r="S446" s="17">
        <f t="shared" si="106"/>
        <v>0</v>
      </c>
      <c r="T446" s="17">
        <f t="shared" si="107"/>
        <v>0</v>
      </c>
      <c r="U446" s="17">
        <f t="shared" si="108"/>
        <v>0</v>
      </c>
      <c r="V446" s="58">
        <f t="shared" si="109"/>
        <v>0</v>
      </c>
      <c r="W446" s="17">
        <f t="shared" si="98"/>
        <v>0</v>
      </c>
      <c r="X446" s="17">
        <f t="shared" si="99"/>
        <v>0.29862872218832226</v>
      </c>
      <c r="Y446" s="17">
        <f t="shared" si="110"/>
        <v>0</v>
      </c>
      <c r="Z446" s="17">
        <f t="shared" si="111"/>
        <v>0</v>
      </c>
    </row>
    <row r="447" spans="10:26" x14ac:dyDescent="0.25">
      <c r="J447" s="79">
        <v>4360</v>
      </c>
      <c r="K447" s="79">
        <f t="shared" si="100"/>
        <v>0.49771689497716892</v>
      </c>
      <c r="L447" s="79">
        <f t="shared" si="101"/>
        <v>0.13385881629279917</v>
      </c>
      <c r="M447" s="81">
        <f t="shared" si="102"/>
        <v>15.524597113980004</v>
      </c>
      <c r="N447" s="82">
        <f t="shared" si="103"/>
        <v>0</v>
      </c>
      <c r="O447" s="83">
        <f t="shared" si="104"/>
        <v>0</v>
      </c>
      <c r="P447" s="79">
        <f t="shared" si="96"/>
        <v>0</v>
      </c>
      <c r="Q447" s="17">
        <f t="shared" si="97"/>
        <v>0.3505741725942525</v>
      </c>
      <c r="R447" s="58">
        <f t="shared" si="105"/>
        <v>0</v>
      </c>
      <c r="S447" s="17">
        <f t="shared" si="106"/>
        <v>0</v>
      </c>
      <c r="T447" s="17">
        <f t="shared" si="107"/>
        <v>0</v>
      </c>
      <c r="U447" s="17">
        <f t="shared" si="108"/>
        <v>0</v>
      </c>
      <c r="V447" s="58">
        <f t="shared" si="109"/>
        <v>0</v>
      </c>
      <c r="W447" s="17">
        <f t="shared" si="98"/>
        <v>0</v>
      </c>
      <c r="X447" s="17">
        <f t="shared" si="99"/>
        <v>0.2970343719517573</v>
      </c>
      <c r="Y447" s="17">
        <f t="shared" si="110"/>
        <v>0</v>
      </c>
      <c r="Z447" s="17">
        <f t="shared" si="111"/>
        <v>0</v>
      </c>
    </row>
    <row r="448" spans="10:26" x14ac:dyDescent="0.25">
      <c r="J448" s="79">
        <v>4370</v>
      </c>
      <c r="K448" s="79">
        <f t="shared" si="100"/>
        <v>0.49885844748858449</v>
      </c>
      <c r="L448" s="79">
        <f t="shared" si="101"/>
        <v>0.1335185858886071</v>
      </c>
      <c r="M448" s="81">
        <f t="shared" si="102"/>
        <v>15.485138077232996</v>
      </c>
      <c r="N448" s="82">
        <f t="shared" si="103"/>
        <v>0</v>
      </c>
      <c r="O448" s="83">
        <f t="shared" si="104"/>
        <v>0</v>
      </c>
      <c r="P448" s="79">
        <f t="shared" si="96"/>
        <v>0</v>
      </c>
      <c r="Q448" s="17">
        <f t="shared" si="97"/>
        <v>0.34812264223852762</v>
      </c>
      <c r="R448" s="58">
        <f t="shared" si="105"/>
        <v>0</v>
      </c>
      <c r="S448" s="17">
        <f t="shared" si="106"/>
        <v>0</v>
      </c>
      <c r="T448" s="17">
        <f t="shared" si="107"/>
        <v>0</v>
      </c>
      <c r="U448" s="17">
        <f t="shared" si="108"/>
        <v>0</v>
      </c>
      <c r="V448" s="58">
        <f t="shared" si="109"/>
        <v>0</v>
      </c>
      <c r="W448" s="17">
        <f t="shared" si="98"/>
        <v>0</v>
      </c>
      <c r="X448" s="17">
        <f t="shared" si="99"/>
        <v>0.29545731002258668</v>
      </c>
      <c r="Y448" s="17">
        <f t="shared" si="110"/>
        <v>0</v>
      </c>
      <c r="Z448" s="17">
        <f t="shared" si="111"/>
        <v>0</v>
      </c>
    </row>
    <row r="449" spans="10:26" x14ac:dyDescent="0.25">
      <c r="J449" s="79">
        <v>4380</v>
      </c>
      <c r="K449" s="79">
        <f t="shared" si="100"/>
        <v>0.5</v>
      </c>
      <c r="L449" s="79">
        <f t="shared" si="101"/>
        <v>0.13317899996600713</v>
      </c>
      <c r="M449" s="81">
        <f t="shared" si="102"/>
        <v>15.445753785783623</v>
      </c>
      <c r="N449" s="82">
        <f t="shared" si="103"/>
        <v>0</v>
      </c>
      <c r="O449" s="83">
        <f t="shared" si="104"/>
        <v>0</v>
      </c>
      <c r="P449" s="79">
        <f t="shared" si="96"/>
        <v>0</v>
      </c>
      <c r="Q449" s="17">
        <f t="shared" si="97"/>
        <v>0.34571487939621681</v>
      </c>
      <c r="R449" s="58">
        <f t="shared" si="105"/>
        <v>0</v>
      </c>
      <c r="S449" s="17">
        <f t="shared" si="106"/>
        <v>0</v>
      </c>
      <c r="T449" s="17">
        <f t="shared" si="107"/>
        <v>0</v>
      </c>
      <c r="U449" s="17">
        <f t="shared" si="108"/>
        <v>0</v>
      </c>
      <c r="V449" s="58">
        <f t="shared" si="109"/>
        <v>0</v>
      </c>
      <c r="W449" s="17">
        <f t="shared" si="98"/>
        <v>0</v>
      </c>
      <c r="X449" s="17">
        <f t="shared" si="99"/>
        <v>0.29389712802167411</v>
      </c>
      <c r="Y449" s="17">
        <f t="shared" si="110"/>
        <v>0</v>
      </c>
      <c r="Z449" s="17">
        <f t="shared" si="111"/>
        <v>0</v>
      </c>
    </row>
    <row r="450" spans="10:26" x14ac:dyDescent="0.25">
      <c r="J450" s="79">
        <v>4390</v>
      </c>
      <c r="K450" s="79">
        <f t="shared" si="100"/>
        <v>0.50114155251141557</v>
      </c>
      <c r="L450" s="79">
        <f t="shared" si="101"/>
        <v>0.13284005583694292</v>
      </c>
      <c r="M450" s="81">
        <f t="shared" si="102"/>
        <v>15.406443927878104</v>
      </c>
      <c r="N450" s="82">
        <f t="shared" si="103"/>
        <v>0</v>
      </c>
      <c r="O450" s="83">
        <f t="shared" si="104"/>
        <v>0</v>
      </c>
      <c r="P450" s="79">
        <f t="shared" si="96"/>
        <v>0</v>
      </c>
      <c r="Q450" s="17">
        <f t="shared" si="97"/>
        <v>0.34334919592521851</v>
      </c>
      <c r="R450" s="58">
        <f t="shared" si="105"/>
        <v>0</v>
      </c>
      <c r="S450" s="17">
        <f t="shared" si="106"/>
        <v>0</v>
      </c>
      <c r="T450" s="17">
        <f t="shared" si="107"/>
        <v>0</v>
      </c>
      <c r="U450" s="17">
        <f t="shared" si="108"/>
        <v>0</v>
      </c>
      <c r="V450" s="58">
        <f t="shared" si="109"/>
        <v>0</v>
      </c>
      <c r="W450" s="17">
        <f t="shared" si="98"/>
        <v>0</v>
      </c>
      <c r="X450" s="17">
        <f t="shared" si="99"/>
        <v>0.29235343230190669</v>
      </c>
      <c r="Y450" s="17">
        <f t="shared" si="110"/>
        <v>0</v>
      </c>
      <c r="Z450" s="17">
        <f t="shared" si="111"/>
        <v>0</v>
      </c>
    </row>
    <row r="451" spans="10:26" x14ac:dyDescent="0.25">
      <c r="J451" s="79">
        <v>4400</v>
      </c>
      <c r="K451" s="79">
        <f t="shared" si="100"/>
        <v>0.50228310502283102</v>
      </c>
      <c r="L451" s="79">
        <f t="shared" si="101"/>
        <v>0.13250175083066162</v>
      </c>
      <c r="M451" s="81">
        <f t="shared" si="102"/>
        <v>15.36720819376948</v>
      </c>
      <c r="N451" s="82">
        <f t="shared" si="103"/>
        <v>0</v>
      </c>
      <c r="O451" s="83">
        <f t="shared" si="104"/>
        <v>0</v>
      </c>
      <c r="P451" s="79">
        <f t="shared" si="96"/>
        <v>0</v>
      </c>
      <c r="Q451" s="17">
        <f t="shared" si="97"/>
        <v>0.34102400232818619</v>
      </c>
      <c r="R451" s="58">
        <f t="shared" si="105"/>
        <v>0</v>
      </c>
      <c r="S451" s="17">
        <f t="shared" si="106"/>
        <v>0</v>
      </c>
      <c r="T451" s="17">
        <f t="shared" si="107"/>
        <v>0</v>
      </c>
      <c r="U451" s="17">
        <f t="shared" si="108"/>
        <v>0</v>
      </c>
      <c r="V451" s="58">
        <f t="shared" si="109"/>
        <v>0</v>
      </c>
      <c r="W451" s="17">
        <f t="shared" si="98"/>
        <v>0</v>
      </c>
      <c r="X451" s="17">
        <f t="shared" si="99"/>
        <v>0.2908258432379075</v>
      </c>
      <c r="Y451" s="17">
        <f t="shared" si="110"/>
        <v>0</v>
      </c>
      <c r="Z451" s="17">
        <f t="shared" si="111"/>
        <v>0</v>
      </c>
    </row>
    <row r="452" spans="10:26" x14ac:dyDescent="0.25">
      <c r="J452" s="79">
        <v>4410</v>
      </c>
      <c r="K452" s="79">
        <f t="shared" si="100"/>
        <v>0.50342465753424659</v>
      </c>
      <c r="L452" s="79">
        <f t="shared" si="101"/>
        <v>0.13216408229356313</v>
      </c>
      <c r="M452" s="81">
        <f t="shared" si="102"/>
        <v>15.328046275700114</v>
      </c>
      <c r="N452" s="82">
        <f t="shared" si="103"/>
        <v>0</v>
      </c>
      <c r="O452" s="83">
        <f t="shared" si="104"/>
        <v>0</v>
      </c>
      <c r="P452" s="79">
        <f t="shared" si="96"/>
        <v>0</v>
      </c>
      <c r="Q452" s="17">
        <f t="shared" si="97"/>
        <v>0.33873780010809029</v>
      </c>
      <c r="R452" s="58">
        <f t="shared" si="105"/>
        <v>0</v>
      </c>
      <c r="S452" s="17">
        <f t="shared" si="106"/>
        <v>0</v>
      </c>
      <c r="T452" s="17">
        <f t="shared" si="107"/>
        <v>0</v>
      </c>
      <c r="U452" s="17">
        <f t="shared" si="108"/>
        <v>0</v>
      </c>
      <c r="V452" s="58">
        <f t="shared" si="109"/>
        <v>0</v>
      </c>
      <c r="W452" s="17">
        <f t="shared" si="98"/>
        <v>0</v>
      </c>
      <c r="X452" s="17">
        <f t="shared" si="99"/>
        <v>0.28931399455840312</v>
      </c>
      <c r="Y452" s="17">
        <f t="shared" si="110"/>
        <v>0</v>
      </c>
      <c r="Z452" s="17">
        <f t="shared" si="111"/>
        <v>0</v>
      </c>
    </row>
    <row r="453" spans="10:26" x14ac:dyDescent="0.25">
      <c r="J453" s="79">
        <v>4420</v>
      </c>
      <c r="K453" s="79">
        <f t="shared" si="100"/>
        <v>0.50456621004566216</v>
      </c>
      <c r="L453" s="79">
        <f t="shared" si="101"/>
        <v>0.13182704758905184</v>
      </c>
      <c r="M453" s="81">
        <f t="shared" si="102"/>
        <v>15.288957867884507</v>
      </c>
      <c r="N453" s="82">
        <f t="shared" si="103"/>
        <v>0</v>
      </c>
      <c r="O453" s="83">
        <f t="shared" si="104"/>
        <v>0</v>
      </c>
      <c r="P453" s="79">
        <f t="shared" si="96"/>
        <v>0</v>
      </c>
      <c r="Q453" s="17">
        <f t="shared" si="97"/>
        <v>0.33648917485612195</v>
      </c>
      <c r="R453" s="58">
        <f t="shared" si="105"/>
        <v>0</v>
      </c>
      <c r="S453" s="17">
        <f t="shared" si="106"/>
        <v>0</v>
      </c>
      <c r="T453" s="17">
        <f t="shared" si="107"/>
        <v>0</v>
      </c>
      <c r="U453" s="17">
        <f t="shared" si="108"/>
        <v>0</v>
      </c>
      <c r="V453" s="58">
        <f t="shared" si="109"/>
        <v>0</v>
      </c>
      <c r="W453" s="17">
        <f t="shared" si="98"/>
        <v>0</v>
      </c>
      <c r="X453" s="17">
        <f t="shared" si="99"/>
        <v>0.28781753271819066</v>
      </c>
      <c r="Y453" s="17">
        <f t="shared" si="110"/>
        <v>0</v>
      </c>
      <c r="Z453" s="17">
        <f t="shared" si="111"/>
        <v>0</v>
      </c>
    </row>
    <row r="454" spans="10:26" x14ac:dyDescent="0.25">
      <c r="J454" s="79">
        <v>4430</v>
      </c>
      <c r="K454" s="79">
        <f t="shared" si="100"/>
        <v>0.50570776255707761</v>
      </c>
      <c r="L454" s="79">
        <f t="shared" si="101"/>
        <v>0.13149064409738909</v>
      </c>
      <c r="M454" s="81">
        <f t="shared" si="102"/>
        <v>15.249942666492194</v>
      </c>
      <c r="N454" s="82">
        <f t="shared" si="103"/>
        <v>0</v>
      </c>
      <c r="O454" s="83">
        <f t="shared" si="104"/>
        <v>0</v>
      </c>
      <c r="P454" s="79">
        <f t="shared" si="96"/>
        <v>0</v>
      </c>
      <c r="Q454" s="17">
        <f t="shared" si="97"/>
        <v>0.33427678998889143</v>
      </c>
      <c r="R454" s="58">
        <f t="shared" si="105"/>
        <v>0</v>
      </c>
      <c r="S454" s="17">
        <f t="shared" si="106"/>
        <v>0</v>
      </c>
      <c r="T454" s="17">
        <f t="shared" si="107"/>
        <v>0</v>
      </c>
      <c r="U454" s="17">
        <f t="shared" si="108"/>
        <v>0</v>
      </c>
      <c r="V454" s="58">
        <f t="shared" si="109"/>
        <v>0</v>
      </c>
      <c r="W454" s="17">
        <f t="shared" si="98"/>
        <v>0</v>
      </c>
      <c r="X454" s="17">
        <f t="shared" si="99"/>
        <v>0.28633611630690325</v>
      </c>
      <c r="Y454" s="17">
        <f t="shared" si="110"/>
        <v>0</v>
      </c>
      <c r="Z454" s="17">
        <f t="shared" si="111"/>
        <v>0</v>
      </c>
    </row>
    <row r="455" spans="10:26" x14ac:dyDescent="0.25">
      <c r="J455" s="79">
        <v>4440</v>
      </c>
      <c r="K455" s="79">
        <f t="shared" si="100"/>
        <v>0.50684931506849318</v>
      </c>
      <c r="L455" s="79">
        <f t="shared" si="101"/>
        <v>0.13115486921554764</v>
      </c>
      <c r="M455" s="81">
        <f t="shared" si="102"/>
        <v>15.211000369630847</v>
      </c>
      <c r="N455" s="82">
        <f t="shared" si="103"/>
        <v>0</v>
      </c>
      <c r="O455" s="83">
        <f t="shared" si="104"/>
        <v>0</v>
      </c>
      <c r="P455" s="79">
        <f t="shared" si="96"/>
        <v>0</v>
      </c>
      <c r="Q455" s="17">
        <f t="shared" si="97"/>
        <v>0.33209938106270154</v>
      </c>
      <c r="R455" s="58">
        <f t="shared" si="105"/>
        <v>0</v>
      </c>
      <c r="S455" s="17">
        <f t="shared" si="106"/>
        <v>0</v>
      </c>
      <c r="T455" s="17">
        <f t="shared" si="107"/>
        <v>0</v>
      </c>
      <c r="U455" s="17">
        <f t="shared" si="108"/>
        <v>0</v>
      </c>
      <c r="V455" s="58">
        <f t="shared" si="109"/>
        <v>0</v>
      </c>
      <c r="W455" s="17">
        <f t="shared" si="98"/>
        <v>0</v>
      </c>
      <c r="X455" s="17">
        <f t="shared" si="99"/>
        <v>0.28486941549200351</v>
      </c>
      <c r="Y455" s="17">
        <f t="shared" si="110"/>
        <v>0</v>
      </c>
      <c r="Z455" s="17">
        <f t="shared" si="111"/>
        <v>0</v>
      </c>
    </row>
    <row r="456" spans="10:26" x14ac:dyDescent="0.25">
      <c r="J456" s="79">
        <v>4450</v>
      </c>
      <c r="K456" s="79">
        <f t="shared" si="100"/>
        <v>0.50799086757990863</v>
      </c>
      <c r="L456" s="79">
        <f t="shared" si="101"/>
        <v>0.13081972035706824</v>
      </c>
      <c r="M456" s="81">
        <f t="shared" si="102"/>
        <v>15.172130677329653</v>
      </c>
      <c r="N456" s="82">
        <f t="shared" si="103"/>
        <v>0</v>
      </c>
      <c r="O456" s="83">
        <f t="shared" si="104"/>
        <v>0</v>
      </c>
      <c r="P456" s="79">
        <f t="shared" si="96"/>
        <v>0</v>
      </c>
      <c r="Q456" s="17">
        <f t="shared" si="97"/>
        <v>0.3299557506019114</v>
      </c>
      <c r="R456" s="58">
        <f t="shared" si="105"/>
        <v>0</v>
      </c>
      <c r="S456" s="17">
        <f t="shared" si="106"/>
        <v>0</v>
      </c>
      <c r="T456" s="17">
        <f t="shared" si="107"/>
        <v>0</v>
      </c>
      <c r="U456" s="17">
        <f t="shared" si="108"/>
        <v>0</v>
      </c>
      <c r="V456" s="58">
        <f t="shared" si="109"/>
        <v>0</v>
      </c>
      <c r="W456" s="17">
        <f t="shared" si="98"/>
        <v>0</v>
      </c>
      <c r="X456" s="17">
        <f t="shared" si="99"/>
        <v>0.28341711149364135</v>
      </c>
      <c r="Y456" s="17">
        <f t="shared" si="110"/>
        <v>0</v>
      </c>
      <c r="Z456" s="17">
        <f t="shared" si="111"/>
        <v>0</v>
      </c>
    </row>
    <row r="457" spans="10:26" x14ac:dyDescent="0.25">
      <c r="J457" s="79">
        <v>4460</v>
      </c>
      <c r="K457" s="79">
        <f t="shared" si="100"/>
        <v>0.5091324200913242</v>
      </c>
      <c r="L457" s="79">
        <f t="shared" si="101"/>
        <v>0.13048519495191624</v>
      </c>
      <c r="M457" s="81">
        <f t="shared" si="102"/>
        <v>15.133333291522685</v>
      </c>
      <c r="N457" s="82">
        <f t="shared" si="103"/>
        <v>0</v>
      </c>
      <c r="O457" s="83">
        <f t="shared" si="104"/>
        <v>0</v>
      </c>
      <c r="P457" s="79">
        <f t="shared" si="96"/>
        <v>0</v>
      </c>
      <c r="Q457" s="17">
        <f t="shared" si="97"/>
        <v>0.32784476338630553</v>
      </c>
      <c r="R457" s="58">
        <f t="shared" si="105"/>
        <v>0</v>
      </c>
      <c r="S457" s="17">
        <f t="shared" si="106"/>
        <v>0</v>
      </c>
      <c r="T457" s="17">
        <f t="shared" si="107"/>
        <v>0</v>
      </c>
      <c r="U457" s="17">
        <f t="shared" si="108"/>
        <v>0</v>
      </c>
      <c r="V457" s="58">
        <f t="shared" si="109"/>
        <v>0</v>
      </c>
      <c r="W457" s="17">
        <f t="shared" si="98"/>
        <v>0</v>
      </c>
      <c r="X457" s="17">
        <f t="shared" si="99"/>
        <v>0.28197889608919968</v>
      </c>
      <c r="Y457" s="17">
        <f t="shared" si="110"/>
        <v>0</v>
      </c>
      <c r="Z457" s="17">
        <f t="shared" si="111"/>
        <v>0</v>
      </c>
    </row>
    <row r="458" spans="10:26" x14ac:dyDescent="0.25">
      <c r="J458" s="79">
        <v>4470</v>
      </c>
      <c r="K458" s="79">
        <f t="shared" si="100"/>
        <v>0.51027397260273977</v>
      </c>
      <c r="L458" s="79">
        <f t="shared" si="101"/>
        <v>0.13015129044634155</v>
      </c>
      <c r="M458" s="81">
        <f t="shared" si="102"/>
        <v>15.094607916032654</v>
      </c>
      <c r="N458" s="82">
        <f t="shared" si="103"/>
        <v>0</v>
      </c>
      <c r="O458" s="83">
        <f t="shared" si="104"/>
        <v>0</v>
      </c>
      <c r="P458" s="79">
        <f t="shared" si="96"/>
        <v>0</v>
      </c>
      <c r="Q458" s="17">
        <f t="shared" si="97"/>
        <v>0.32576534214918584</v>
      </c>
      <c r="R458" s="58">
        <f t="shared" si="105"/>
        <v>0</v>
      </c>
      <c r="S458" s="17">
        <f t="shared" si="106"/>
        <v>0</v>
      </c>
      <c r="T458" s="17">
        <f t="shared" si="107"/>
        <v>0</v>
      </c>
      <c r="U458" s="17">
        <f t="shared" si="108"/>
        <v>0</v>
      </c>
      <c r="V458" s="58">
        <f t="shared" si="109"/>
        <v>0</v>
      </c>
      <c r="W458" s="17">
        <f t="shared" si="98"/>
        <v>0</v>
      </c>
      <c r="X458" s="17">
        <f t="shared" si="99"/>
        <v>0.28055447114552845</v>
      </c>
      <c r="Y458" s="17">
        <f t="shared" si="110"/>
        <v>0</v>
      </c>
      <c r="Z458" s="17">
        <f t="shared" si="111"/>
        <v>0</v>
      </c>
    </row>
    <row r="459" spans="10:26" x14ac:dyDescent="0.25">
      <c r="J459" s="79">
        <v>4480</v>
      </c>
      <c r="K459" s="79">
        <f t="shared" si="100"/>
        <v>0.51141552511415522</v>
      </c>
      <c r="L459" s="79">
        <f t="shared" si="101"/>
        <v>0.12981800430273926</v>
      </c>
      <c r="M459" s="81">
        <f t="shared" si="102"/>
        <v>15.055954256554747</v>
      </c>
      <c r="N459" s="82">
        <f t="shared" si="103"/>
        <v>0</v>
      </c>
      <c r="O459" s="83">
        <f t="shared" si="104"/>
        <v>0</v>
      </c>
      <c r="P459" s="79">
        <f t="shared" ref="P459:P522" si="112">IF(K459&lt;=$B$116,1-$E$24*(K459/$B$116)^$E$25,0)</f>
        <v>0</v>
      </c>
      <c r="Q459" s="17">
        <f t="shared" ref="Q459:Q522" si="113">IF(K459&gt;$B$116,1-$E$24*((K459-$B$116)/(1-$B$116))^$E$25,0)</f>
        <v>0.32371646364373563</v>
      </c>
      <c r="R459" s="58">
        <f t="shared" si="105"/>
        <v>0</v>
      </c>
      <c r="S459" s="17">
        <f t="shared" si="106"/>
        <v>0</v>
      </c>
      <c r="T459" s="17">
        <f t="shared" si="107"/>
        <v>0</v>
      </c>
      <c r="U459" s="17">
        <f t="shared" si="108"/>
        <v>0</v>
      </c>
      <c r="V459" s="58">
        <f t="shared" si="109"/>
        <v>0</v>
      </c>
      <c r="W459" s="17">
        <f t="shared" ref="W459:W522" si="114">IF(K459&lt;=$B$272,1-$E$24*(K459/$B$272)^$E$25,0)</f>
        <v>0</v>
      </c>
      <c r="X459" s="17">
        <f t="shared" ref="X459:X522" si="115">IF(K459&gt;$B$272,1-$E$24*((K459-$B$272)/(1-$B$272))^$E$25,0)</f>
        <v>0.27914354817701792</v>
      </c>
      <c r="Y459" s="17">
        <f t="shared" si="110"/>
        <v>0</v>
      </c>
      <c r="Z459" s="17">
        <f t="shared" si="111"/>
        <v>0</v>
      </c>
    </row>
    <row r="460" spans="10:26" x14ac:dyDescent="0.25">
      <c r="J460" s="79">
        <v>4490</v>
      </c>
      <c r="K460" s="79">
        <f t="shared" ref="K460:K523" si="116">J460/8760</f>
        <v>0.51255707762557079</v>
      </c>
      <c r="L460" s="79">
        <f t="shared" ref="L460:L523" si="117">1-$E$24*K460^$E$25</f>
        <v>0.12948533399951112</v>
      </c>
      <c r="M460" s="81">
        <f t="shared" ref="M460:M523" si="118">L460*$B$28</f>
        <v>15.017372020640561</v>
      </c>
      <c r="N460" s="82">
        <f t="shared" ref="N460:N523" si="119">IF(K460&lt;=$B$116,$B$110,0)</f>
        <v>0</v>
      </c>
      <c r="O460" s="83">
        <f t="shared" ref="O460:O523" si="120">IF(L460&gt;N460,N460,IF(K460&gt;$B$116,0,L460))</f>
        <v>0</v>
      </c>
      <c r="P460" s="79">
        <f t="shared" si="112"/>
        <v>0</v>
      </c>
      <c r="Q460" s="17">
        <f t="shared" si="113"/>
        <v>0.32169715504026442</v>
      </c>
      <c r="R460" s="58">
        <f t="shared" ref="R460:R523" si="121">IF(P460&gt;N460,N460,P460)</f>
        <v>0</v>
      </c>
      <c r="S460" s="17">
        <f t="shared" ref="S460:S523" si="122">IF(K460&lt;=$B$272,$F$272,N460)</f>
        <v>0</v>
      </c>
      <c r="T460" s="17">
        <f t="shared" ref="T460:T523" si="123">IF(S460&lt;L460,S460,L460)</f>
        <v>0</v>
      </c>
      <c r="U460" s="17">
        <f t="shared" ref="U460:U523" si="124">IF(K460&lt;0.04,S460,0)</f>
        <v>0</v>
      </c>
      <c r="V460" s="58">
        <f t="shared" ref="V460:V523" si="125">IF(K460&lt;0.23,T460,0)</f>
        <v>0</v>
      </c>
      <c r="W460" s="17">
        <f t="shared" si="114"/>
        <v>0</v>
      </c>
      <c r="X460" s="17">
        <f t="shared" si="115"/>
        <v>0.27774584792780843</v>
      </c>
      <c r="Y460" s="17">
        <f t="shared" ref="Y460:Y523" si="126">IF(W460&gt;$F$272,$F$272,W460)</f>
        <v>0</v>
      </c>
      <c r="Z460" s="17">
        <f t="shared" ref="Z460:Z523" si="127">IF(W460&gt;$B$110,$B$110,W460)</f>
        <v>0</v>
      </c>
    </row>
    <row r="461" spans="10:26" x14ac:dyDescent="0.25">
      <c r="J461" s="79">
        <v>4500</v>
      </c>
      <c r="K461" s="79">
        <f t="shared" si="116"/>
        <v>0.51369863013698636</v>
      </c>
      <c r="L461" s="79">
        <f t="shared" si="117"/>
        <v>0.12915327703092983</v>
      </c>
      <c r="M461" s="81">
        <f t="shared" si="118"/>
        <v>14.978860917682367</v>
      </c>
      <c r="N461" s="82">
        <f t="shared" si="119"/>
        <v>0</v>
      </c>
      <c r="O461" s="83">
        <f t="shared" si="120"/>
        <v>0</v>
      </c>
      <c r="P461" s="79">
        <f t="shared" si="112"/>
        <v>0</v>
      </c>
      <c r="Q461" s="17">
        <f t="shared" si="113"/>
        <v>0.31970649062131229</v>
      </c>
      <c r="R461" s="58">
        <f t="shared" si="121"/>
        <v>0</v>
      </c>
      <c r="S461" s="17">
        <f t="shared" si="122"/>
        <v>0</v>
      </c>
      <c r="T461" s="17">
        <f t="shared" si="123"/>
        <v>0</v>
      </c>
      <c r="U461" s="17">
        <f t="shared" si="124"/>
        <v>0</v>
      </c>
      <c r="V461" s="58">
        <f t="shared" si="125"/>
        <v>0</v>
      </c>
      <c r="W461" s="17">
        <f t="shared" si="114"/>
        <v>0</v>
      </c>
      <c r="X461" s="17">
        <f t="shared" si="115"/>
        <v>0.27636109997656544</v>
      </c>
      <c r="Y461" s="17">
        <f t="shared" si="126"/>
        <v>0</v>
      </c>
      <c r="Z461" s="17">
        <f t="shared" si="127"/>
        <v>0</v>
      </c>
    </row>
    <row r="462" spans="10:26" x14ac:dyDescent="0.25">
      <c r="J462" s="79">
        <v>4510</v>
      </c>
      <c r="K462" s="79">
        <f t="shared" si="116"/>
        <v>0.51484018264840181</v>
      </c>
      <c r="L462" s="79">
        <f t="shared" si="117"/>
        <v>0.12882183090700394</v>
      </c>
      <c r="M462" s="81">
        <f t="shared" si="118"/>
        <v>14.940420658897436</v>
      </c>
      <c r="N462" s="82">
        <f t="shared" si="119"/>
        <v>0</v>
      </c>
      <c r="O462" s="83">
        <f t="shared" si="120"/>
        <v>0</v>
      </c>
      <c r="P462" s="79">
        <f t="shared" si="112"/>
        <v>0</v>
      </c>
      <c r="Q462" s="17">
        <f t="shared" si="113"/>
        <v>0.31774358874538622</v>
      </c>
      <c r="R462" s="58">
        <f t="shared" si="121"/>
        <v>0</v>
      </c>
      <c r="S462" s="17">
        <f t="shared" si="122"/>
        <v>0</v>
      </c>
      <c r="T462" s="17">
        <f t="shared" si="123"/>
        <v>0</v>
      </c>
      <c r="U462" s="17">
        <f t="shared" si="124"/>
        <v>0</v>
      </c>
      <c r="V462" s="58">
        <f t="shared" si="125"/>
        <v>0</v>
      </c>
      <c r="W462" s="17">
        <f t="shared" si="114"/>
        <v>0</v>
      </c>
      <c r="X462" s="17">
        <f t="shared" si="115"/>
        <v>0.27498904236235988</v>
      </c>
      <c r="Y462" s="17">
        <f t="shared" si="126"/>
        <v>0</v>
      </c>
      <c r="Z462" s="17">
        <f t="shared" si="127"/>
        <v>0</v>
      </c>
    </row>
    <row r="463" spans="10:26" x14ac:dyDescent="0.25">
      <c r="J463" s="79">
        <v>4520</v>
      </c>
      <c r="K463" s="79">
        <f t="shared" si="116"/>
        <v>0.51598173515981738</v>
      </c>
      <c r="L463" s="79">
        <f t="shared" si="117"/>
        <v>0.12849099315334422</v>
      </c>
      <c r="M463" s="81">
        <f t="shared" si="118"/>
        <v>14.902050957312547</v>
      </c>
      <c r="N463" s="82">
        <f t="shared" si="119"/>
        <v>0</v>
      </c>
      <c r="O463" s="83">
        <f t="shared" si="120"/>
        <v>0</v>
      </c>
      <c r="P463" s="79">
        <f t="shared" si="112"/>
        <v>0</v>
      </c>
      <c r="Q463" s="17">
        <f t="shared" si="113"/>
        <v>0.31580760905340632</v>
      </c>
      <c r="R463" s="58">
        <f t="shared" si="121"/>
        <v>0</v>
      </c>
      <c r="S463" s="17">
        <f t="shared" si="122"/>
        <v>0</v>
      </c>
      <c r="T463" s="17">
        <f t="shared" si="123"/>
        <v>0</v>
      </c>
      <c r="U463" s="17">
        <f t="shared" si="124"/>
        <v>0</v>
      </c>
      <c r="V463" s="58">
        <f t="shared" si="125"/>
        <v>0</v>
      </c>
      <c r="W463" s="17">
        <f t="shared" si="114"/>
        <v>0</v>
      </c>
      <c r="X463" s="17">
        <f t="shared" si="115"/>
        <v>0.27362942123031431</v>
      </c>
      <c r="Y463" s="17">
        <f t="shared" si="126"/>
        <v>0</v>
      </c>
      <c r="Z463" s="17">
        <f t="shared" si="127"/>
        <v>0</v>
      </c>
    </row>
    <row r="464" spans="10:26" x14ac:dyDescent="0.25">
      <c r="J464" s="79">
        <v>4530</v>
      </c>
      <c r="K464" s="79">
        <f t="shared" si="116"/>
        <v>0.51712328767123283</v>
      </c>
      <c r="L464" s="79">
        <f t="shared" si="117"/>
        <v>0.12816076131103193</v>
      </c>
      <c r="M464" s="81">
        <f t="shared" si="118"/>
        <v>14.863751527748702</v>
      </c>
      <c r="N464" s="82">
        <f t="shared" si="119"/>
        <v>0</v>
      </c>
      <c r="O464" s="83">
        <f t="shared" si="120"/>
        <v>0</v>
      </c>
      <c r="P464" s="79">
        <f t="shared" si="112"/>
        <v>0</v>
      </c>
      <c r="Q464" s="17">
        <f t="shared" si="113"/>
        <v>0.31389774989482555</v>
      </c>
      <c r="R464" s="58">
        <f t="shared" si="121"/>
        <v>0</v>
      </c>
      <c r="S464" s="17">
        <f t="shared" si="122"/>
        <v>0</v>
      </c>
      <c r="T464" s="17">
        <f t="shared" si="123"/>
        <v>0</v>
      </c>
      <c r="U464" s="17">
        <f t="shared" si="124"/>
        <v>0</v>
      </c>
      <c r="V464" s="58">
        <f t="shared" si="125"/>
        <v>0</v>
      </c>
      <c r="W464" s="17">
        <f t="shared" si="114"/>
        <v>0</v>
      </c>
      <c r="X464" s="17">
        <f t="shared" si="115"/>
        <v>0.27228199049576263</v>
      </c>
      <c r="Y464" s="17">
        <f t="shared" si="126"/>
        <v>0</v>
      </c>
      <c r="Z464" s="17">
        <f t="shared" si="127"/>
        <v>0</v>
      </c>
    </row>
    <row r="465" spans="10:26" x14ac:dyDescent="0.25">
      <c r="J465" s="79">
        <v>4540</v>
      </c>
      <c r="K465" s="79">
        <f t="shared" si="116"/>
        <v>0.5182648401826484</v>
      </c>
      <c r="L465" s="79">
        <f t="shared" si="117"/>
        <v>0.12783113293648818</v>
      </c>
      <c r="M465" s="81">
        <f t="shared" si="118"/>
        <v>14.825522086805982</v>
      </c>
      <c r="N465" s="82">
        <f t="shared" si="119"/>
        <v>0</v>
      </c>
      <c r="O465" s="83">
        <f t="shared" si="120"/>
        <v>0</v>
      </c>
      <c r="P465" s="79">
        <f t="shared" si="112"/>
        <v>0</v>
      </c>
      <c r="Q465" s="17">
        <f t="shared" si="113"/>
        <v>0.31201324595290192</v>
      </c>
      <c r="R465" s="58">
        <f t="shared" si="121"/>
        <v>0</v>
      </c>
      <c r="S465" s="17">
        <f t="shared" si="122"/>
        <v>0</v>
      </c>
      <c r="T465" s="17">
        <f t="shared" si="123"/>
        <v>0</v>
      </c>
      <c r="U465" s="17">
        <f t="shared" si="124"/>
        <v>0</v>
      </c>
      <c r="V465" s="58">
        <f t="shared" si="125"/>
        <v>0</v>
      </c>
      <c r="W465" s="17">
        <f t="shared" si="114"/>
        <v>0</v>
      </c>
      <c r="X465" s="17">
        <f t="shared" si="115"/>
        <v>0.2709465115257722</v>
      </c>
      <c r="Y465" s="17">
        <f t="shared" si="126"/>
        <v>0</v>
      </c>
      <c r="Z465" s="17">
        <f t="shared" si="127"/>
        <v>0</v>
      </c>
    </row>
    <row r="466" spans="10:26" x14ac:dyDescent="0.25">
      <c r="J466" s="79">
        <v>4550</v>
      </c>
      <c r="K466" s="79">
        <f t="shared" si="116"/>
        <v>0.51940639269406397</v>
      </c>
      <c r="L466" s="79">
        <f t="shared" si="117"/>
        <v>0.12750210560134401</v>
      </c>
      <c r="M466" s="81">
        <f t="shared" si="118"/>
        <v>14.787362352848477</v>
      </c>
      <c r="N466" s="82">
        <f t="shared" si="119"/>
        <v>0</v>
      </c>
      <c r="O466" s="83">
        <f t="shared" si="120"/>
        <v>0</v>
      </c>
      <c r="P466" s="79">
        <f t="shared" si="112"/>
        <v>0</v>
      </c>
      <c r="Q466" s="17">
        <f t="shared" si="113"/>
        <v>0.31015336605081856</v>
      </c>
      <c r="R466" s="58">
        <f t="shared" si="121"/>
        <v>0</v>
      </c>
      <c r="S466" s="17">
        <f t="shared" si="122"/>
        <v>0</v>
      </c>
      <c r="T466" s="17">
        <f t="shared" si="123"/>
        <v>0</v>
      </c>
      <c r="U466" s="17">
        <f t="shared" si="124"/>
        <v>0</v>
      </c>
      <c r="V466" s="58">
        <f t="shared" si="125"/>
        <v>0</v>
      </c>
      <c r="W466" s="17">
        <f t="shared" si="114"/>
        <v>0</v>
      </c>
      <c r="X466" s="17">
        <f t="shared" si="115"/>
        <v>0.26962275283695369</v>
      </c>
      <c r="Y466" s="17">
        <f t="shared" si="126"/>
        <v>0</v>
      </c>
      <c r="Z466" s="17">
        <f t="shared" si="127"/>
        <v>0</v>
      </c>
    </row>
    <row r="467" spans="10:26" x14ac:dyDescent="0.25">
      <c r="J467" s="79">
        <v>4560</v>
      </c>
      <c r="K467" s="79">
        <f t="shared" si="116"/>
        <v>0.52054794520547942</v>
      </c>
      <c r="L467" s="79">
        <f t="shared" si="117"/>
        <v>0.12717367689231351</v>
      </c>
      <c r="M467" s="81">
        <f t="shared" si="118"/>
        <v>14.749272045989569</v>
      </c>
      <c r="N467" s="82">
        <f t="shared" si="119"/>
        <v>0</v>
      </c>
      <c r="O467" s="83">
        <f t="shared" si="120"/>
        <v>0</v>
      </c>
      <c r="P467" s="79">
        <f t="shared" si="112"/>
        <v>0</v>
      </c>
      <c r="Q467" s="17">
        <f t="shared" si="113"/>
        <v>0.30831741112228139</v>
      </c>
      <c r="R467" s="58">
        <f t="shared" si="121"/>
        <v>0</v>
      </c>
      <c r="S467" s="17">
        <f t="shared" si="122"/>
        <v>0</v>
      </c>
      <c r="T467" s="17">
        <f t="shared" si="123"/>
        <v>0</v>
      </c>
      <c r="U467" s="17">
        <f t="shared" si="124"/>
        <v>0</v>
      </c>
      <c r="V467" s="58">
        <f t="shared" si="125"/>
        <v>0</v>
      </c>
      <c r="W467" s="17">
        <f t="shared" si="114"/>
        <v>0</v>
      </c>
      <c r="X467" s="17">
        <f t="shared" si="115"/>
        <v>0.26831048980856509</v>
      </c>
      <c r="Y467" s="17">
        <f t="shared" si="126"/>
        <v>0</v>
      </c>
      <c r="Z467" s="17">
        <f t="shared" si="127"/>
        <v>0</v>
      </c>
    </row>
    <row r="468" spans="10:26" x14ac:dyDescent="0.25">
      <c r="J468" s="79">
        <v>4570</v>
      </c>
      <c r="K468" s="79">
        <f t="shared" si="116"/>
        <v>0.52168949771689499</v>
      </c>
      <c r="L468" s="79">
        <f t="shared" si="117"/>
        <v>0.12684584441106661</v>
      </c>
      <c r="M468" s="81">
        <f t="shared" si="118"/>
        <v>14.711250888077176</v>
      </c>
      <c r="N468" s="82">
        <f t="shared" si="119"/>
        <v>0</v>
      </c>
      <c r="O468" s="83">
        <f t="shared" si="120"/>
        <v>0</v>
      </c>
      <c r="P468" s="79">
        <f t="shared" si="112"/>
        <v>0</v>
      </c>
      <c r="Q468" s="17">
        <f t="shared" si="113"/>
        <v>0.30650471233193866</v>
      </c>
      <c r="R468" s="58">
        <f t="shared" si="121"/>
        <v>0</v>
      </c>
      <c r="S468" s="17">
        <f t="shared" si="122"/>
        <v>0</v>
      </c>
      <c r="T468" s="17">
        <f t="shared" si="123"/>
        <v>0</v>
      </c>
      <c r="U468" s="17">
        <f t="shared" si="124"/>
        <v>0</v>
      </c>
      <c r="V468" s="58">
        <f t="shared" si="125"/>
        <v>0</v>
      </c>
      <c r="W468" s="17">
        <f t="shared" si="114"/>
        <v>0</v>
      </c>
      <c r="X468" s="17">
        <f t="shared" si="115"/>
        <v>0.2670095044099845</v>
      </c>
      <c r="Y468" s="17">
        <f t="shared" si="126"/>
        <v>0</v>
      </c>
      <c r="Z468" s="17">
        <f t="shared" si="127"/>
        <v>0</v>
      </c>
    </row>
    <row r="469" spans="10:26" x14ac:dyDescent="0.25">
      <c r="J469" s="79">
        <v>4580</v>
      </c>
      <c r="K469" s="79">
        <f t="shared" si="116"/>
        <v>0.52283105022831056</v>
      </c>
      <c r="L469" s="79">
        <f t="shared" si="117"/>
        <v>0.12651860577410456</v>
      </c>
      <c r="M469" s="81">
        <f t="shared" si="118"/>
        <v>14.673298602679317</v>
      </c>
      <c r="N469" s="82">
        <f t="shared" si="119"/>
        <v>0</v>
      </c>
      <c r="O469" s="83">
        <f t="shared" si="120"/>
        <v>0</v>
      </c>
      <c r="P469" s="79">
        <f t="shared" si="112"/>
        <v>0</v>
      </c>
      <c r="Q469" s="17">
        <f t="shared" si="113"/>
        <v>0.30471462933247306</v>
      </c>
      <c r="R469" s="58">
        <f t="shared" si="121"/>
        <v>0</v>
      </c>
      <c r="S469" s="17">
        <f t="shared" si="122"/>
        <v>0</v>
      </c>
      <c r="T469" s="17">
        <f t="shared" si="123"/>
        <v>0</v>
      </c>
      <c r="U469" s="17">
        <f t="shared" si="124"/>
        <v>0</v>
      </c>
      <c r="V469" s="58">
        <f t="shared" si="125"/>
        <v>0</v>
      </c>
      <c r="W469" s="17">
        <f t="shared" si="114"/>
        <v>0</v>
      </c>
      <c r="X469" s="17">
        <f t="shared" si="115"/>
        <v>0.26571958494169279</v>
      </c>
      <c r="Y469" s="17">
        <f t="shared" si="126"/>
        <v>0</v>
      </c>
      <c r="Z469" s="17">
        <f t="shared" si="127"/>
        <v>0</v>
      </c>
    </row>
    <row r="470" spans="10:26" x14ac:dyDescent="0.25">
      <c r="J470" s="79">
        <v>4590</v>
      </c>
      <c r="K470" s="79">
        <f t="shared" si="116"/>
        <v>0.52397260273972601</v>
      </c>
      <c r="L470" s="79">
        <f t="shared" si="117"/>
        <v>0.12619195861263488</v>
      </c>
      <c r="M470" s="81">
        <f t="shared" si="118"/>
        <v>14.635414915069607</v>
      </c>
      <c r="N470" s="82">
        <f t="shared" si="119"/>
        <v>0</v>
      </c>
      <c r="O470" s="83">
        <f t="shared" si="120"/>
        <v>0</v>
      </c>
      <c r="P470" s="79">
        <f t="shared" si="112"/>
        <v>0</v>
      </c>
      <c r="Q470" s="17">
        <f t="shared" si="113"/>
        <v>0.30294654864654469</v>
      </c>
      <c r="R470" s="58">
        <f t="shared" si="121"/>
        <v>0</v>
      </c>
      <c r="S470" s="17">
        <f t="shared" si="122"/>
        <v>0</v>
      </c>
      <c r="T470" s="17">
        <f t="shared" si="123"/>
        <v>0</v>
      </c>
      <c r="U470" s="17">
        <f t="shared" si="124"/>
        <v>0</v>
      </c>
      <c r="V470" s="58">
        <f t="shared" si="125"/>
        <v>0</v>
      </c>
      <c r="W470" s="17">
        <f t="shared" si="114"/>
        <v>0</v>
      </c>
      <c r="X470" s="17">
        <f t="shared" si="115"/>
        <v>0.26444052578896515</v>
      </c>
      <c r="Y470" s="17">
        <f t="shared" si="126"/>
        <v>0</v>
      </c>
      <c r="Z470" s="17">
        <f t="shared" si="127"/>
        <v>0</v>
      </c>
    </row>
    <row r="471" spans="10:26" x14ac:dyDescent="0.25">
      <c r="J471" s="79">
        <v>4600</v>
      </c>
      <c r="K471" s="79">
        <f t="shared" si="116"/>
        <v>0.52511415525114158</v>
      </c>
      <c r="L471" s="79">
        <f t="shared" si="117"/>
        <v>0.12586590057245017</v>
      </c>
      <c r="M471" s="81">
        <f t="shared" si="118"/>
        <v>14.597599552213198</v>
      </c>
      <c r="N471" s="82">
        <f t="shared" si="119"/>
        <v>0</v>
      </c>
      <c r="O471" s="83">
        <f t="shared" si="120"/>
        <v>0</v>
      </c>
      <c r="P471" s="79">
        <f t="shared" si="112"/>
        <v>0</v>
      </c>
      <c r="Q471" s="17">
        <f t="shared" si="113"/>
        <v>0.30119988216294757</v>
      </c>
      <c r="R471" s="58">
        <f t="shared" si="121"/>
        <v>0</v>
      </c>
      <c r="S471" s="17">
        <f t="shared" si="122"/>
        <v>0</v>
      </c>
      <c r="T471" s="17">
        <f t="shared" si="123"/>
        <v>0</v>
      </c>
      <c r="U471" s="17">
        <f t="shared" si="124"/>
        <v>0</v>
      </c>
      <c r="V471" s="58">
        <f t="shared" si="125"/>
        <v>0</v>
      </c>
      <c r="W471" s="17">
        <f t="shared" si="114"/>
        <v>0</v>
      </c>
      <c r="X471" s="17">
        <f t="shared" si="115"/>
        <v>0.26317212718752547</v>
      </c>
      <c r="Y471" s="17">
        <f t="shared" si="126"/>
        <v>0</v>
      </c>
      <c r="Z471" s="17">
        <f t="shared" si="127"/>
        <v>0</v>
      </c>
    </row>
    <row r="472" spans="10:26" x14ac:dyDescent="0.25">
      <c r="J472" s="79">
        <v>4610</v>
      </c>
      <c r="K472" s="79">
        <f t="shared" si="116"/>
        <v>0.52625570776255703</v>
      </c>
      <c r="L472" s="79">
        <f t="shared" si="117"/>
        <v>0.12554042931380627</v>
      </c>
      <c r="M472" s="81">
        <f t="shared" si="118"/>
        <v>14.559852242752653</v>
      </c>
      <c r="N472" s="82">
        <f t="shared" si="119"/>
        <v>0</v>
      </c>
      <c r="O472" s="83">
        <f t="shared" si="120"/>
        <v>0</v>
      </c>
      <c r="P472" s="79">
        <f t="shared" si="112"/>
        <v>0</v>
      </c>
      <c r="Q472" s="17">
        <f t="shared" si="113"/>
        <v>0.29947406573739244</v>
      </c>
      <c r="R472" s="58">
        <f t="shared" si="121"/>
        <v>0</v>
      </c>
      <c r="S472" s="17">
        <f t="shared" si="122"/>
        <v>0</v>
      </c>
      <c r="T472" s="17">
        <f t="shared" si="123"/>
        <v>0</v>
      </c>
      <c r="U472" s="17">
        <f t="shared" si="124"/>
        <v>0</v>
      </c>
      <c r="V472" s="58">
        <f t="shared" si="125"/>
        <v>0</v>
      </c>
      <c r="W472" s="17">
        <f t="shared" si="114"/>
        <v>0</v>
      </c>
      <c r="X472" s="17">
        <f t="shared" si="115"/>
        <v>0.26191419500047297</v>
      </c>
      <c r="Y472" s="17">
        <f t="shared" si="126"/>
        <v>0</v>
      </c>
      <c r="Z472" s="17">
        <f t="shared" si="127"/>
        <v>0</v>
      </c>
    </row>
    <row r="473" spans="10:26" x14ac:dyDescent="0.25">
      <c r="J473" s="79">
        <v>4620</v>
      </c>
      <c r="K473" s="79">
        <f t="shared" si="116"/>
        <v>0.5273972602739726</v>
      </c>
      <c r="L473" s="79">
        <f t="shared" si="117"/>
        <v>0.12521554251130129</v>
      </c>
      <c r="M473" s="81">
        <f t="shared" si="118"/>
        <v>14.522172716993914</v>
      </c>
      <c r="N473" s="82">
        <f t="shared" si="119"/>
        <v>0</v>
      </c>
      <c r="O473" s="83">
        <f t="shared" si="120"/>
        <v>0</v>
      </c>
      <c r="P473" s="79">
        <f t="shared" si="112"/>
        <v>0</v>
      </c>
      <c r="Q473" s="17">
        <f t="shared" si="113"/>
        <v>0.29776855788924583</v>
      </c>
      <c r="R473" s="58">
        <f t="shared" si="121"/>
        <v>0</v>
      </c>
      <c r="S473" s="17">
        <f t="shared" si="122"/>
        <v>0</v>
      </c>
      <c r="T473" s="17">
        <f t="shared" si="123"/>
        <v>0</v>
      </c>
      <c r="U473" s="17">
        <f t="shared" si="124"/>
        <v>0</v>
      </c>
      <c r="V473" s="58">
        <f t="shared" si="125"/>
        <v>0</v>
      </c>
      <c r="W473" s="17">
        <f t="shared" si="114"/>
        <v>0</v>
      </c>
      <c r="X473" s="17">
        <f t="shared" si="115"/>
        <v>0.26066654050582649</v>
      </c>
      <c r="Y473" s="17">
        <f t="shared" si="126"/>
        <v>0</v>
      </c>
      <c r="Z473" s="17">
        <f t="shared" si="127"/>
        <v>0</v>
      </c>
    </row>
    <row r="474" spans="10:26" x14ac:dyDescent="0.25">
      <c r="J474" s="79">
        <v>4630</v>
      </c>
      <c r="K474" s="79">
        <f t="shared" si="116"/>
        <v>0.52853881278538817</v>
      </c>
      <c r="L474" s="79">
        <f t="shared" si="117"/>
        <v>0.124891237853759</v>
      </c>
      <c r="M474" s="81">
        <f t="shared" si="118"/>
        <v>14.484560706892774</v>
      </c>
      <c r="N474" s="82">
        <f t="shared" si="119"/>
        <v>0</v>
      </c>
      <c r="O474" s="83">
        <f t="shared" si="120"/>
        <v>0</v>
      </c>
      <c r="P474" s="79">
        <f t="shared" si="112"/>
        <v>0</v>
      </c>
      <c r="Q474" s="17">
        <f t="shared" si="113"/>
        <v>0.29608283858640139</v>
      </c>
      <c r="R474" s="58">
        <f t="shared" si="121"/>
        <v>0</v>
      </c>
      <c r="S474" s="17">
        <f t="shared" si="122"/>
        <v>0</v>
      </c>
      <c r="T474" s="17">
        <f t="shared" si="123"/>
        <v>0</v>
      </c>
      <c r="U474" s="17">
        <f t="shared" si="124"/>
        <v>0</v>
      </c>
      <c r="V474" s="58">
        <f t="shared" si="125"/>
        <v>0</v>
      </c>
      <c r="W474" s="17">
        <f t="shared" si="114"/>
        <v>0</v>
      </c>
      <c r="X474" s="17">
        <f t="shared" si="115"/>
        <v>0.25942898019409055</v>
      </c>
      <c r="Y474" s="17">
        <f t="shared" si="126"/>
        <v>0</v>
      </c>
      <c r="Z474" s="17">
        <f t="shared" si="127"/>
        <v>0</v>
      </c>
    </row>
    <row r="475" spans="10:26" x14ac:dyDescent="0.25">
      <c r="J475" s="79">
        <v>4640</v>
      </c>
      <c r="K475" s="79">
        <f t="shared" si="116"/>
        <v>0.52968036529680362</v>
      </c>
      <c r="L475" s="79">
        <f t="shared" si="117"/>
        <v>0.12456751304410918</v>
      </c>
      <c r="M475" s="81">
        <f t="shared" si="118"/>
        <v>14.447015946041011</v>
      </c>
      <c r="N475" s="82">
        <f t="shared" si="119"/>
        <v>0</v>
      </c>
      <c r="O475" s="83">
        <f t="shared" si="120"/>
        <v>0</v>
      </c>
      <c r="P475" s="79">
        <f t="shared" si="112"/>
        <v>0</v>
      </c>
      <c r="Q475" s="17">
        <f t="shared" si="113"/>
        <v>0.29441640811118219</v>
      </c>
      <c r="R475" s="58">
        <f t="shared" si="121"/>
        <v>0</v>
      </c>
      <c r="S475" s="17">
        <f t="shared" si="122"/>
        <v>0</v>
      </c>
      <c r="T475" s="17">
        <f t="shared" si="123"/>
        <v>0</v>
      </c>
      <c r="U475" s="17">
        <f t="shared" si="124"/>
        <v>0</v>
      </c>
      <c r="V475" s="58">
        <f t="shared" si="125"/>
        <v>0</v>
      </c>
      <c r="W475" s="17">
        <f t="shared" si="114"/>
        <v>0</v>
      </c>
      <c r="X475" s="17">
        <f t="shared" si="115"/>
        <v>0.25820133557527025</v>
      </c>
      <c r="Y475" s="17">
        <f t="shared" si="126"/>
        <v>0</v>
      </c>
      <c r="Z475" s="17">
        <f t="shared" si="127"/>
        <v>0</v>
      </c>
    </row>
    <row r="476" spans="10:26" x14ac:dyDescent="0.25">
      <c r="J476" s="79">
        <v>4650</v>
      </c>
      <c r="K476" s="79">
        <f t="shared" si="116"/>
        <v>0.53082191780821919</v>
      </c>
      <c r="L476" s="79">
        <f t="shared" si="117"/>
        <v>0.12424436579927245</v>
      </c>
      <c r="M476" s="81">
        <f t="shared" si="118"/>
        <v>14.409538169653018</v>
      </c>
      <c r="N476" s="82">
        <f t="shared" si="119"/>
        <v>0</v>
      </c>
      <c r="O476" s="83">
        <f t="shared" si="120"/>
        <v>0</v>
      </c>
      <c r="P476" s="79">
        <f t="shared" si="112"/>
        <v>0</v>
      </c>
      <c r="Q476" s="17">
        <f t="shared" si="113"/>
        <v>0.29276878600084355</v>
      </c>
      <c r="R476" s="58">
        <f t="shared" si="121"/>
        <v>0</v>
      </c>
      <c r="S476" s="17">
        <f t="shared" si="122"/>
        <v>0</v>
      </c>
      <c r="T476" s="17">
        <f t="shared" si="123"/>
        <v>0</v>
      </c>
      <c r="U476" s="17">
        <f t="shared" si="124"/>
        <v>0</v>
      </c>
      <c r="V476" s="58">
        <f t="shared" si="125"/>
        <v>0</v>
      </c>
      <c r="W476" s="17">
        <f t="shared" si="114"/>
        <v>0</v>
      </c>
      <c r="X476" s="17">
        <f t="shared" si="115"/>
        <v>0.25698343299481285</v>
      </c>
      <c r="Y476" s="17">
        <f t="shared" si="126"/>
        <v>0</v>
      </c>
      <c r="Z476" s="17">
        <f t="shared" si="127"/>
        <v>0</v>
      </c>
    </row>
    <row r="477" spans="10:26" x14ac:dyDescent="0.25">
      <c r="J477" s="79">
        <v>4660</v>
      </c>
      <c r="K477" s="79">
        <f t="shared" si="116"/>
        <v>0.53196347031963476</v>
      </c>
      <c r="L477" s="79">
        <f t="shared" si="117"/>
        <v>0.12392179385004531</v>
      </c>
      <c r="M477" s="81">
        <f t="shared" si="118"/>
        <v>14.372127114552482</v>
      </c>
      <c r="N477" s="82">
        <f t="shared" si="119"/>
        <v>0</v>
      </c>
      <c r="O477" s="83">
        <f t="shared" si="120"/>
        <v>0</v>
      </c>
      <c r="P477" s="79">
        <f t="shared" si="112"/>
        <v>0</v>
      </c>
      <c r="Q477" s="17">
        <f t="shared" si="113"/>
        <v>0.29113951005683214</v>
      </c>
      <c r="R477" s="58">
        <f t="shared" si="121"/>
        <v>0</v>
      </c>
      <c r="S477" s="17">
        <f t="shared" si="122"/>
        <v>0</v>
      </c>
      <c r="T477" s="17">
        <f t="shared" si="123"/>
        <v>0</v>
      </c>
      <c r="U477" s="17">
        <f t="shared" si="124"/>
        <v>0</v>
      </c>
      <c r="V477" s="58">
        <f t="shared" si="125"/>
        <v>0</v>
      </c>
      <c r="W477" s="17">
        <f t="shared" si="114"/>
        <v>0</v>
      </c>
      <c r="X477" s="17">
        <f t="shared" si="115"/>
        <v>0.2557751034579806</v>
      </c>
      <c r="Y477" s="17">
        <f t="shared" si="126"/>
        <v>0</v>
      </c>
      <c r="Z477" s="17">
        <f t="shared" si="127"/>
        <v>0</v>
      </c>
    </row>
    <row r="478" spans="10:26" x14ac:dyDescent="0.25">
      <c r="J478" s="79">
        <v>4670</v>
      </c>
      <c r="K478" s="79">
        <f t="shared" si="116"/>
        <v>0.53310502283105021</v>
      </c>
      <c r="L478" s="79">
        <f t="shared" si="117"/>
        <v>0.12359979494098539</v>
      </c>
      <c r="M478" s="81">
        <f t="shared" si="118"/>
        <v>14.334782519159063</v>
      </c>
      <c r="N478" s="82">
        <f t="shared" si="119"/>
        <v>0</v>
      </c>
      <c r="O478" s="83">
        <f t="shared" si="120"/>
        <v>0</v>
      </c>
      <c r="P478" s="79">
        <f t="shared" si="112"/>
        <v>0</v>
      </c>
      <c r="Q478" s="17">
        <f t="shared" si="113"/>
        <v>0.28952813541748479</v>
      </c>
      <c r="R478" s="58">
        <f t="shared" si="121"/>
        <v>0</v>
      </c>
      <c r="S478" s="17">
        <f t="shared" si="122"/>
        <v>0</v>
      </c>
      <c r="T478" s="17">
        <f t="shared" si="123"/>
        <v>0</v>
      </c>
      <c r="U478" s="17">
        <f t="shared" si="124"/>
        <v>0</v>
      </c>
      <c r="V478" s="58">
        <f t="shared" si="125"/>
        <v>0</v>
      </c>
      <c r="W478" s="17">
        <f t="shared" si="114"/>
        <v>0</v>
      </c>
      <c r="X478" s="17">
        <f t="shared" si="115"/>
        <v>0.25457618246219305</v>
      </c>
      <c r="Y478" s="17">
        <f t="shared" si="126"/>
        <v>0</v>
      </c>
      <c r="Z478" s="17">
        <f t="shared" si="127"/>
        <v>0</v>
      </c>
    </row>
    <row r="479" spans="10:26" x14ac:dyDescent="0.25">
      <c r="J479" s="79">
        <v>4680</v>
      </c>
      <c r="K479" s="79">
        <f t="shared" si="116"/>
        <v>0.53424657534246578</v>
      </c>
      <c r="L479" s="79">
        <f t="shared" si="117"/>
        <v>0.12327836683029947</v>
      </c>
      <c r="M479" s="81">
        <f t="shared" si="118"/>
        <v>14.297504123475424</v>
      </c>
      <c r="N479" s="82">
        <f t="shared" si="119"/>
        <v>0</v>
      </c>
      <c r="O479" s="83">
        <f t="shared" si="120"/>
        <v>0</v>
      </c>
      <c r="P479" s="79">
        <f t="shared" si="112"/>
        <v>0</v>
      </c>
      <c r="Q479" s="17">
        <f t="shared" si="113"/>
        <v>0.28793423368932947</v>
      </c>
      <c r="R479" s="58">
        <f t="shared" si="121"/>
        <v>0</v>
      </c>
      <c r="S479" s="17">
        <f t="shared" si="122"/>
        <v>0</v>
      </c>
      <c r="T479" s="17">
        <f t="shared" si="123"/>
        <v>0</v>
      </c>
      <c r="U479" s="17">
        <f t="shared" si="124"/>
        <v>0</v>
      </c>
      <c r="V479" s="58">
        <f t="shared" si="125"/>
        <v>0</v>
      </c>
      <c r="W479" s="17">
        <f t="shared" si="114"/>
        <v>0</v>
      </c>
      <c r="X479" s="17">
        <f t="shared" si="115"/>
        <v>0.25338650983690514</v>
      </c>
      <c r="Y479" s="17">
        <f t="shared" si="126"/>
        <v>0</v>
      </c>
      <c r="Z479" s="17">
        <f t="shared" si="127"/>
        <v>0</v>
      </c>
    </row>
    <row r="480" spans="10:26" x14ac:dyDescent="0.25">
      <c r="J480" s="79">
        <v>4690</v>
      </c>
      <c r="K480" s="79">
        <f t="shared" si="116"/>
        <v>0.53538812785388123</v>
      </c>
      <c r="L480" s="79">
        <f t="shared" si="117"/>
        <v>0.12295750728973154</v>
      </c>
      <c r="M480" s="81">
        <f t="shared" si="118"/>
        <v>14.260291669074228</v>
      </c>
      <c r="N480" s="82">
        <f t="shared" si="119"/>
        <v>0</v>
      </c>
      <c r="O480" s="83">
        <f t="shared" si="120"/>
        <v>0</v>
      </c>
      <c r="P480" s="79">
        <f t="shared" si="112"/>
        <v>0</v>
      </c>
      <c r="Q480" s="17">
        <f t="shared" si="113"/>
        <v>0.28635739213257516</v>
      </c>
      <c r="R480" s="58">
        <f t="shared" si="121"/>
        <v>0</v>
      </c>
      <c r="S480" s="17">
        <f t="shared" si="122"/>
        <v>0</v>
      </c>
      <c r="T480" s="17">
        <f t="shared" si="123"/>
        <v>0</v>
      </c>
      <c r="U480" s="17">
        <f t="shared" si="124"/>
        <v>0</v>
      </c>
      <c r="V480" s="58">
        <f t="shared" si="125"/>
        <v>0</v>
      </c>
      <c r="W480" s="17">
        <f t="shared" si="114"/>
        <v>0</v>
      </c>
      <c r="X480" s="17">
        <f t="shared" si="115"/>
        <v>0.25220592959061994</v>
      </c>
      <c r="Y480" s="17">
        <f t="shared" si="126"/>
        <v>0</v>
      </c>
      <c r="Z480" s="17">
        <f t="shared" si="127"/>
        <v>0</v>
      </c>
    </row>
    <row r="481" spans="10:26" x14ac:dyDescent="0.25">
      <c r="J481" s="79">
        <v>4700</v>
      </c>
      <c r="K481" s="79">
        <f t="shared" si="116"/>
        <v>0.5365296803652968</v>
      </c>
      <c r="L481" s="79">
        <f t="shared" si="117"/>
        <v>0.12263721410445261</v>
      </c>
      <c r="M481" s="81">
        <f t="shared" si="118"/>
        <v>14.223144899085375</v>
      </c>
      <c r="N481" s="82">
        <f t="shared" si="119"/>
        <v>0</v>
      </c>
      <c r="O481" s="83">
        <f t="shared" si="120"/>
        <v>0</v>
      </c>
      <c r="P481" s="79">
        <f t="shared" si="112"/>
        <v>0</v>
      </c>
      <c r="Q481" s="17">
        <f t="shared" si="113"/>
        <v>0.28479721289676196</v>
      </c>
      <c r="R481" s="58">
        <f t="shared" si="121"/>
        <v>0</v>
      </c>
      <c r="S481" s="17">
        <f t="shared" si="122"/>
        <v>0</v>
      </c>
      <c r="T481" s="17">
        <f t="shared" si="123"/>
        <v>0</v>
      </c>
      <c r="U481" s="17">
        <f t="shared" si="124"/>
        <v>0</v>
      </c>
      <c r="V481" s="58">
        <f t="shared" si="125"/>
        <v>0</v>
      </c>
      <c r="W481" s="17">
        <f t="shared" si="114"/>
        <v>0</v>
      </c>
      <c r="X481" s="17">
        <f t="shared" si="115"/>
        <v>0.25103428976465036</v>
      </c>
      <c r="Y481" s="17">
        <f t="shared" si="126"/>
        <v>0</v>
      </c>
      <c r="Z481" s="17">
        <f t="shared" si="127"/>
        <v>0</v>
      </c>
    </row>
    <row r="482" spans="10:26" x14ac:dyDescent="0.25">
      <c r="J482" s="79">
        <v>4710</v>
      </c>
      <c r="K482" s="79">
        <f t="shared" si="116"/>
        <v>0.53767123287671237</v>
      </c>
      <c r="L482" s="79">
        <f t="shared" si="117"/>
        <v>0.12231748507295137</v>
      </c>
      <c r="M482" s="81">
        <f t="shared" si="118"/>
        <v>14.186063558183314</v>
      </c>
      <c r="N482" s="82">
        <f t="shared" si="119"/>
        <v>0</v>
      </c>
      <c r="O482" s="83">
        <f t="shared" si="120"/>
        <v>0</v>
      </c>
      <c r="P482" s="79">
        <f t="shared" si="112"/>
        <v>0</v>
      </c>
      <c r="Q482" s="17">
        <f t="shared" si="113"/>
        <v>0.28325331230288975</v>
      </c>
      <c r="R482" s="58">
        <f t="shared" si="121"/>
        <v>0</v>
      </c>
      <c r="S482" s="17">
        <f t="shared" si="122"/>
        <v>0</v>
      </c>
      <c r="T482" s="17">
        <f t="shared" si="123"/>
        <v>0</v>
      </c>
      <c r="U482" s="17">
        <f t="shared" si="124"/>
        <v>0</v>
      </c>
      <c r="V482" s="58">
        <f t="shared" si="125"/>
        <v>0</v>
      </c>
      <c r="W482" s="17">
        <f t="shared" si="114"/>
        <v>0</v>
      </c>
      <c r="X482" s="17">
        <f t="shared" si="115"/>
        <v>0.24987144229327762</v>
      </c>
      <c r="Y482" s="17">
        <f t="shared" si="126"/>
        <v>0</v>
      </c>
      <c r="Z482" s="17">
        <f t="shared" si="127"/>
        <v>0</v>
      </c>
    </row>
    <row r="483" spans="10:26" x14ac:dyDescent="0.25">
      <c r="J483" s="79">
        <v>4720</v>
      </c>
      <c r="K483" s="79">
        <f t="shared" si="116"/>
        <v>0.53881278538812782</v>
      </c>
      <c r="L483" s="79">
        <f t="shared" si="117"/>
        <v>0.12199831800692595</v>
      </c>
      <c r="M483" s="81">
        <f t="shared" si="118"/>
        <v>14.149047392574488</v>
      </c>
      <c r="N483" s="82">
        <f t="shared" si="119"/>
        <v>0</v>
      </c>
      <c r="O483" s="83">
        <f t="shared" si="120"/>
        <v>0</v>
      </c>
      <c r="P483" s="79">
        <f t="shared" si="112"/>
        <v>0</v>
      </c>
      <c r="Q483" s="17">
        <f t="shared" si="113"/>
        <v>0.28172532016865659</v>
      </c>
      <c r="R483" s="58">
        <f t="shared" si="121"/>
        <v>0</v>
      </c>
      <c r="S483" s="17">
        <f t="shared" si="122"/>
        <v>0</v>
      </c>
      <c r="T483" s="17">
        <f t="shared" si="123"/>
        <v>0</v>
      </c>
      <c r="U483" s="17">
        <f t="shared" si="124"/>
        <v>0</v>
      </c>
      <c r="V483" s="58">
        <f t="shared" si="125"/>
        <v>0</v>
      </c>
      <c r="W483" s="17">
        <f t="shared" si="114"/>
        <v>0</v>
      </c>
      <c r="X483" s="17">
        <f t="shared" si="115"/>
        <v>0.24871724286997166</v>
      </c>
      <c r="Y483" s="17">
        <f t="shared" si="126"/>
        <v>0</v>
      </c>
      <c r="Z483" s="17">
        <f t="shared" si="127"/>
        <v>0</v>
      </c>
    </row>
    <row r="484" spans="10:26" x14ac:dyDescent="0.25">
      <c r="J484" s="79">
        <v>4730</v>
      </c>
      <c r="K484" s="79">
        <f t="shared" si="116"/>
        <v>0.53995433789954339</v>
      </c>
      <c r="L484" s="79">
        <f t="shared" si="117"/>
        <v>0.12167971073117689</v>
      </c>
      <c r="M484" s="81">
        <f t="shared" si="118"/>
        <v>14.112096149984925</v>
      </c>
      <c r="N484" s="82">
        <f t="shared" si="119"/>
        <v>0</v>
      </c>
      <c r="O484" s="83">
        <f t="shared" si="120"/>
        <v>0</v>
      </c>
      <c r="P484" s="79">
        <f t="shared" si="112"/>
        <v>0</v>
      </c>
      <c r="Q484" s="17">
        <f t="shared" si="113"/>
        <v>0.28021287917371884</v>
      </c>
      <c r="R484" s="58">
        <f t="shared" si="121"/>
        <v>0</v>
      </c>
      <c r="S484" s="17">
        <f t="shared" si="122"/>
        <v>0</v>
      </c>
      <c r="T484" s="17">
        <f t="shared" si="123"/>
        <v>0</v>
      </c>
      <c r="U484" s="17">
        <f t="shared" si="124"/>
        <v>0</v>
      </c>
      <c r="V484" s="58">
        <f t="shared" si="125"/>
        <v>0</v>
      </c>
      <c r="W484" s="17">
        <f t="shared" si="114"/>
        <v>0</v>
      </c>
      <c r="X484" s="17">
        <f t="shared" si="115"/>
        <v>0.24757155081935533</v>
      </c>
      <c r="Y484" s="17">
        <f t="shared" si="126"/>
        <v>0</v>
      </c>
      <c r="Z484" s="17">
        <f t="shared" si="127"/>
        <v>0</v>
      </c>
    </row>
    <row r="485" spans="10:26" x14ac:dyDescent="0.25">
      <c r="J485" s="79">
        <v>4740</v>
      </c>
      <c r="K485" s="79">
        <f t="shared" si="116"/>
        <v>0.54109589041095896</v>
      </c>
      <c r="L485" s="79">
        <f t="shared" si="117"/>
        <v>0.12136166108350122</v>
      </c>
      <c r="M485" s="81">
        <f t="shared" si="118"/>
        <v>14.075209579647952</v>
      </c>
      <c r="N485" s="82">
        <f t="shared" si="119"/>
        <v>0</v>
      </c>
      <c r="O485" s="83">
        <f t="shared" si="120"/>
        <v>0</v>
      </c>
      <c r="P485" s="79">
        <f t="shared" si="112"/>
        <v>0</v>
      </c>
      <c r="Q485" s="17">
        <f t="shared" si="113"/>
        <v>0.27871564426214457</v>
      </c>
      <c r="R485" s="58">
        <f t="shared" si="121"/>
        <v>0</v>
      </c>
      <c r="S485" s="17">
        <f t="shared" si="122"/>
        <v>0</v>
      </c>
      <c r="T485" s="17">
        <f t="shared" si="123"/>
        <v>0</v>
      </c>
      <c r="U485" s="17">
        <f t="shared" si="124"/>
        <v>0</v>
      </c>
      <c r="V485" s="58">
        <f t="shared" si="125"/>
        <v>0</v>
      </c>
      <c r="W485" s="17">
        <f t="shared" si="114"/>
        <v>0</v>
      </c>
      <c r="X485" s="17">
        <f t="shared" si="115"/>
        <v>0.24643422897462286</v>
      </c>
      <c r="Y485" s="17">
        <f t="shared" si="126"/>
        <v>0</v>
      </c>
      <c r="Z485" s="17">
        <f t="shared" si="127"/>
        <v>0</v>
      </c>
    </row>
    <row r="486" spans="10:26" x14ac:dyDescent="0.25">
      <c r="J486" s="79">
        <v>4750</v>
      </c>
      <c r="K486" s="79">
        <f t="shared" si="116"/>
        <v>0.54223744292237441</v>
      </c>
      <c r="L486" s="79">
        <f t="shared" si="117"/>
        <v>0.12104416691458753</v>
      </c>
      <c r="M486" s="81">
        <f t="shared" si="118"/>
        <v>14.038387432292028</v>
      </c>
      <c r="N486" s="82">
        <f t="shared" si="119"/>
        <v>0</v>
      </c>
      <c r="O486" s="83">
        <f t="shared" si="120"/>
        <v>0</v>
      </c>
      <c r="P486" s="79">
        <f t="shared" si="112"/>
        <v>0</v>
      </c>
      <c r="Q486" s="17">
        <f t="shared" si="113"/>
        <v>0.27723328207945919</v>
      </c>
      <c r="R486" s="58">
        <f t="shared" si="121"/>
        <v>0</v>
      </c>
      <c r="S486" s="17">
        <f t="shared" si="122"/>
        <v>0</v>
      </c>
      <c r="T486" s="17">
        <f t="shared" si="123"/>
        <v>0</v>
      </c>
      <c r="U486" s="17">
        <f t="shared" si="124"/>
        <v>0</v>
      </c>
      <c r="V486" s="58">
        <f t="shared" si="125"/>
        <v>0</v>
      </c>
      <c r="W486" s="17">
        <f t="shared" si="114"/>
        <v>0</v>
      </c>
      <c r="X486" s="17">
        <f t="shared" si="115"/>
        <v>0.24530514356012978</v>
      </c>
      <c r="Y486" s="17">
        <f t="shared" si="126"/>
        <v>0</v>
      </c>
      <c r="Z486" s="17">
        <f t="shared" si="127"/>
        <v>0</v>
      </c>
    </row>
    <row r="487" spans="10:26" x14ac:dyDescent="0.25">
      <c r="J487" s="79">
        <v>4760</v>
      </c>
      <c r="K487" s="79">
        <f t="shared" si="116"/>
        <v>0.54337899543378998</v>
      </c>
      <c r="L487" s="79">
        <f t="shared" si="117"/>
        <v>0.1207272260879122</v>
      </c>
      <c r="M487" s="81">
        <f t="shared" si="118"/>
        <v>14.001629460128704</v>
      </c>
      <c r="N487" s="82">
        <f t="shared" si="119"/>
        <v>0</v>
      </c>
      <c r="O487" s="83">
        <f t="shared" si="120"/>
        <v>0</v>
      </c>
      <c r="P487" s="79">
        <f t="shared" si="112"/>
        <v>0</v>
      </c>
      <c r="Q487" s="17">
        <f t="shared" si="113"/>
        <v>0.27576547044189459</v>
      </c>
      <c r="R487" s="58">
        <f t="shared" si="121"/>
        <v>0</v>
      </c>
      <c r="S487" s="17">
        <f t="shared" si="122"/>
        <v>0</v>
      </c>
      <c r="T487" s="17">
        <f t="shared" si="123"/>
        <v>0</v>
      </c>
      <c r="U487" s="17">
        <f t="shared" si="124"/>
        <v>0</v>
      </c>
      <c r="V487" s="58">
        <f t="shared" si="125"/>
        <v>0</v>
      </c>
      <c r="W487" s="17">
        <f t="shared" si="114"/>
        <v>0</v>
      </c>
      <c r="X487" s="17">
        <f t="shared" si="115"/>
        <v>0.24418416407889632</v>
      </c>
      <c r="Y487" s="17">
        <f t="shared" si="126"/>
        <v>0</v>
      </c>
      <c r="Z487" s="17">
        <f t="shared" si="127"/>
        <v>0</v>
      </c>
    </row>
    <row r="488" spans="10:26" x14ac:dyDescent="0.25">
      <c r="J488" s="79">
        <v>4770</v>
      </c>
      <c r="K488" s="79">
        <f t="shared" si="116"/>
        <v>0.54452054794520544</v>
      </c>
      <c r="L488" s="79">
        <f t="shared" si="117"/>
        <v>0.12041083647963702</v>
      </c>
      <c r="M488" s="81">
        <f t="shared" si="118"/>
        <v>13.964935416840753</v>
      </c>
      <c r="N488" s="82">
        <f t="shared" si="119"/>
        <v>0</v>
      </c>
      <c r="O488" s="83">
        <f t="shared" si="120"/>
        <v>0</v>
      </c>
      <c r="P488" s="79">
        <f t="shared" si="112"/>
        <v>0</v>
      </c>
      <c r="Q488" s="17">
        <f t="shared" si="113"/>
        <v>0.27431189783564658</v>
      </c>
      <c r="R488" s="58">
        <f t="shared" si="121"/>
        <v>0</v>
      </c>
      <c r="S488" s="17">
        <f t="shared" si="122"/>
        <v>0</v>
      </c>
      <c r="T488" s="17">
        <f t="shared" si="123"/>
        <v>0</v>
      </c>
      <c r="U488" s="17">
        <f t="shared" si="124"/>
        <v>0</v>
      </c>
      <c r="V488" s="58">
        <f t="shared" si="125"/>
        <v>0</v>
      </c>
      <c r="W488" s="17">
        <f t="shared" si="114"/>
        <v>0</v>
      </c>
      <c r="X488" s="17">
        <f t="shared" si="115"/>
        <v>0.24307116320477629</v>
      </c>
      <c r="Y488" s="17">
        <f t="shared" si="126"/>
        <v>0</v>
      </c>
      <c r="Z488" s="17">
        <f t="shared" si="127"/>
        <v>0</v>
      </c>
    </row>
    <row r="489" spans="10:26" x14ac:dyDescent="0.25">
      <c r="J489" s="79">
        <v>4780</v>
      </c>
      <c r="K489" s="79">
        <f t="shared" si="116"/>
        <v>0.545662100456621</v>
      </c>
      <c r="L489" s="79">
        <f t="shared" si="117"/>
        <v>0.12009499597850615</v>
      </c>
      <c r="M489" s="81">
        <f t="shared" si="118"/>
        <v>13.928305057570213</v>
      </c>
      <c r="N489" s="82">
        <f t="shared" si="119"/>
        <v>0</v>
      </c>
      <c r="O489" s="83">
        <f t="shared" si="120"/>
        <v>0</v>
      </c>
      <c r="P489" s="79">
        <f t="shared" si="112"/>
        <v>0</v>
      </c>
      <c r="Q489" s="17">
        <f t="shared" si="113"/>
        <v>0.27287226294411171</v>
      </c>
      <c r="R489" s="58">
        <f t="shared" si="121"/>
        <v>0</v>
      </c>
      <c r="S489" s="17">
        <f t="shared" si="122"/>
        <v>0</v>
      </c>
      <c r="T489" s="17">
        <f t="shared" si="123"/>
        <v>0</v>
      </c>
      <c r="U489" s="17">
        <f t="shared" si="124"/>
        <v>0</v>
      </c>
      <c r="V489" s="58">
        <f t="shared" si="125"/>
        <v>0</v>
      </c>
      <c r="W489" s="17">
        <f t="shared" si="114"/>
        <v>0</v>
      </c>
      <c r="X489" s="17">
        <f t="shared" si="115"/>
        <v>0.2419660166790607</v>
      </c>
      <c r="Y489" s="17">
        <f t="shared" si="126"/>
        <v>0</v>
      </c>
      <c r="Z489" s="17">
        <f t="shared" si="127"/>
        <v>0</v>
      </c>
    </row>
    <row r="490" spans="10:26" x14ac:dyDescent="0.25">
      <c r="J490" s="79">
        <v>4790</v>
      </c>
      <c r="K490" s="79">
        <f t="shared" si="116"/>
        <v>0.54680365296803657</v>
      </c>
      <c r="L490" s="79">
        <f t="shared" si="117"/>
        <v>0.11977970248574721</v>
      </c>
      <c r="M490" s="81">
        <f t="shared" si="118"/>
        <v>13.891738138906931</v>
      </c>
      <c r="N490" s="82">
        <f t="shared" si="119"/>
        <v>0</v>
      </c>
      <c r="O490" s="83">
        <f t="shared" si="120"/>
        <v>0</v>
      </c>
      <c r="P490" s="79">
        <f t="shared" si="112"/>
        <v>0</v>
      </c>
      <c r="Q490" s="17">
        <f t="shared" si="113"/>
        <v>0.27144627420124345</v>
      </c>
      <c r="R490" s="58">
        <f t="shared" si="121"/>
        <v>0</v>
      </c>
      <c r="S490" s="17">
        <f t="shared" si="122"/>
        <v>0</v>
      </c>
      <c r="T490" s="17">
        <f t="shared" si="123"/>
        <v>0</v>
      </c>
      <c r="U490" s="17">
        <f t="shared" si="124"/>
        <v>0</v>
      </c>
      <c r="V490" s="58">
        <f t="shared" si="125"/>
        <v>0</v>
      </c>
      <c r="W490" s="17">
        <f t="shared" si="114"/>
        <v>0</v>
      </c>
      <c r="X490" s="17">
        <f t="shared" si="115"/>
        <v>0.24086860321129844</v>
      </c>
      <c r="Y490" s="17">
        <f t="shared" si="126"/>
        <v>0</v>
      </c>
      <c r="Z490" s="17">
        <f t="shared" si="127"/>
        <v>0</v>
      </c>
    </row>
    <row r="491" spans="10:26" x14ac:dyDescent="0.25">
      <c r="J491" s="79">
        <v>4800</v>
      </c>
      <c r="K491" s="79">
        <f t="shared" si="116"/>
        <v>0.54794520547945202</v>
      </c>
      <c r="L491" s="79">
        <f t="shared" si="117"/>
        <v>0.11946495391497025</v>
      </c>
      <c r="M491" s="81">
        <f t="shared" si="118"/>
        <v>13.855234418876828</v>
      </c>
      <c r="N491" s="82">
        <f t="shared" si="119"/>
        <v>0</v>
      </c>
      <c r="O491" s="83">
        <f t="shared" si="120"/>
        <v>0</v>
      </c>
      <c r="P491" s="79">
        <f t="shared" si="112"/>
        <v>0</v>
      </c>
      <c r="Q491" s="17">
        <f t="shared" si="113"/>
        <v>0.27003364936930063</v>
      </c>
      <c r="R491" s="58">
        <f t="shared" si="121"/>
        <v>0</v>
      </c>
      <c r="S491" s="17">
        <f t="shared" si="122"/>
        <v>0</v>
      </c>
      <c r="T491" s="17">
        <f t="shared" si="123"/>
        <v>0</v>
      </c>
      <c r="U491" s="17">
        <f t="shared" si="124"/>
        <v>0</v>
      </c>
      <c r="V491" s="58">
        <f t="shared" si="125"/>
        <v>0</v>
      </c>
      <c r="W491" s="17">
        <f t="shared" si="114"/>
        <v>0</v>
      </c>
      <c r="X491" s="17">
        <f t="shared" si="115"/>
        <v>0.23977880438412735</v>
      </c>
      <c r="Y491" s="17">
        <f t="shared" si="126"/>
        <v>0</v>
      </c>
      <c r="Z491" s="17">
        <f t="shared" si="127"/>
        <v>0</v>
      </c>
    </row>
    <row r="492" spans="10:26" x14ac:dyDescent="0.25">
      <c r="J492" s="79">
        <v>4810</v>
      </c>
      <c r="K492" s="79">
        <f t="shared" si="116"/>
        <v>0.54908675799086759</v>
      </c>
      <c r="L492" s="79">
        <f t="shared" si="117"/>
        <v>0.11915074819206972</v>
      </c>
      <c r="M492" s="81">
        <f t="shared" si="118"/>
        <v>13.818793656930541</v>
      </c>
      <c r="N492" s="82">
        <f t="shared" si="119"/>
        <v>0</v>
      </c>
      <c r="O492" s="83">
        <f t="shared" si="120"/>
        <v>0</v>
      </c>
      <c r="P492" s="79">
        <f t="shared" si="112"/>
        <v>0</v>
      </c>
      <c r="Q492" s="17">
        <f t="shared" si="113"/>
        <v>0.26863411513940083</v>
      </c>
      <c r="R492" s="58">
        <f t="shared" si="121"/>
        <v>0</v>
      </c>
      <c r="S492" s="17">
        <f t="shared" si="122"/>
        <v>0</v>
      </c>
      <c r="T492" s="17">
        <f t="shared" si="123"/>
        <v>0</v>
      </c>
      <c r="U492" s="17">
        <f t="shared" si="124"/>
        <v>0</v>
      </c>
      <c r="V492" s="58">
        <f t="shared" si="125"/>
        <v>0</v>
      </c>
      <c r="W492" s="17">
        <f t="shared" si="114"/>
        <v>0</v>
      </c>
      <c r="X492" s="17">
        <f t="shared" si="115"/>
        <v>0.23869650456191993</v>
      </c>
      <c r="Y492" s="17">
        <f t="shared" si="126"/>
        <v>0</v>
      </c>
      <c r="Z492" s="17">
        <f t="shared" si="127"/>
        <v>0</v>
      </c>
    </row>
    <row r="493" spans="10:26" x14ac:dyDescent="0.25">
      <c r="J493" s="79">
        <v>4820</v>
      </c>
      <c r="K493" s="79">
        <f t="shared" si="116"/>
        <v>0.55022831050228316</v>
      </c>
      <c r="L493" s="79">
        <f t="shared" si="117"/>
        <v>0.11883708325512665</v>
      </c>
      <c r="M493" s="81">
        <f t="shared" si="118"/>
        <v>13.782415613932075</v>
      </c>
      <c r="N493" s="82">
        <f t="shared" si="119"/>
        <v>0</v>
      </c>
      <c r="O493" s="83">
        <f t="shared" si="120"/>
        <v>0</v>
      </c>
      <c r="P493" s="79">
        <f t="shared" si="112"/>
        <v>0</v>
      </c>
      <c r="Q493" s="17">
        <f t="shared" si="113"/>
        <v>0.26724740675340797</v>
      </c>
      <c r="R493" s="58">
        <f t="shared" si="121"/>
        <v>0</v>
      </c>
      <c r="S493" s="17">
        <f t="shared" si="122"/>
        <v>0</v>
      </c>
      <c r="T493" s="17">
        <f t="shared" si="123"/>
        <v>0</v>
      </c>
      <c r="U493" s="17">
        <f t="shared" si="124"/>
        <v>0</v>
      </c>
      <c r="V493" s="58">
        <f t="shared" si="125"/>
        <v>0</v>
      </c>
      <c r="W493" s="17">
        <f t="shared" si="114"/>
        <v>0</v>
      </c>
      <c r="X493" s="17">
        <f t="shared" si="115"/>
        <v>0.23762159080306533</v>
      </c>
      <c r="Y493" s="17">
        <f t="shared" si="126"/>
        <v>0</v>
      </c>
      <c r="Z493" s="17">
        <f t="shared" si="127"/>
        <v>0</v>
      </c>
    </row>
    <row r="494" spans="10:26" x14ac:dyDescent="0.25">
      <c r="J494" s="79">
        <v>4830</v>
      </c>
      <c r="K494" s="79">
        <f t="shared" si="116"/>
        <v>0.55136986301369861</v>
      </c>
      <c r="L494" s="79">
        <f t="shared" si="117"/>
        <v>0.11852395705431151</v>
      </c>
      <c r="M494" s="81">
        <f t="shared" si="118"/>
        <v>13.746100052147538</v>
      </c>
      <c r="N494" s="82">
        <f t="shared" si="119"/>
        <v>0</v>
      </c>
      <c r="O494" s="83">
        <f t="shared" si="120"/>
        <v>0</v>
      </c>
      <c r="P494" s="79">
        <f t="shared" si="112"/>
        <v>0</v>
      </c>
      <c r="Q494" s="17">
        <f t="shared" si="113"/>
        <v>0.265873267645793</v>
      </c>
      <c r="R494" s="58">
        <f t="shared" si="121"/>
        <v>0</v>
      </c>
      <c r="S494" s="17">
        <f t="shared" si="122"/>
        <v>0</v>
      </c>
      <c r="T494" s="17">
        <f t="shared" si="123"/>
        <v>0</v>
      </c>
      <c r="U494" s="17">
        <f t="shared" si="124"/>
        <v>0</v>
      </c>
      <c r="V494" s="58">
        <f t="shared" si="125"/>
        <v>0</v>
      </c>
      <c r="W494" s="17">
        <f t="shared" si="114"/>
        <v>0</v>
      </c>
      <c r="X494" s="17">
        <f t="shared" si="115"/>
        <v>0.23655395277570912</v>
      </c>
      <c r="Y494" s="17">
        <f t="shared" si="126"/>
        <v>0</v>
      </c>
      <c r="Z494" s="17">
        <f t="shared" si="127"/>
        <v>0</v>
      </c>
    </row>
    <row r="495" spans="10:26" x14ac:dyDescent="0.25">
      <c r="J495" s="79">
        <v>4840</v>
      </c>
      <c r="K495" s="79">
        <f t="shared" si="116"/>
        <v>0.55251141552511418</v>
      </c>
      <c r="L495" s="79">
        <f t="shared" si="117"/>
        <v>0.11821136755178929</v>
      </c>
      <c r="M495" s="81">
        <f t="shared" si="118"/>
        <v>13.709846735234127</v>
      </c>
      <c r="N495" s="82">
        <f t="shared" si="119"/>
        <v>0</v>
      </c>
      <c r="O495" s="83">
        <f t="shared" si="120"/>
        <v>0</v>
      </c>
      <c r="P495" s="79">
        <f t="shared" si="112"/>
        <v>0</v>
      </c>
      <c r="Q495" s="17">
        <f t="shared" si="113"/>
        <v>0.26451144910420843</v>
      </c>
      <c r="R495" s="58">
        <f t="shared" si="121"/>
        <v>0</v>
      </c>
      <c r="S495" s="17">
        <f t="shared" si="122"/>
        <v>0</v>
      </c>
      <c r="T495" s="17">
        <f t="shared" si="123"/>
        <v>0</v>
      </c>
      <c r="U495" s="17">
        <f t="shared" si="124"/>
        <v>0</v>
      </c>
      <c r="V495" s="58">
        <f t="shared" si="125"/>
        <v>0</v>
      </c>
      <c r="W495" s="17">
        <f t="shared" si="114"/>
        <v>0</v>
      </c>
      <c r="X495" s="17">
        <f t="shared" si="115"/>
        <v>0.23549348267679027</v>
      </c>
      <c r="Y495" s="17">
        <f t="shared" si="126"/>
        <v>0</v>
      </c>
      <c r="Z495" s="17">
        <f t="shared" si="127"/>
        <v>0</v>
      </c>
    </row>
    <row r="496" spans="10:26" x14ac:dyDescent="0.25">
      <c r="J496" s="79">
        <v>4850</v>
      </c>
      <c r="K496" s="79">
        <f t="shared" si="116"/>
        <v>0.55365296803652964</v>
      </c>
      <c r="L496" s="79">
        <f t="shared" si="117"/>
        <v>0.11789931272162391</v>
      </c>
      <c r="M496" s="81">
        <f t="shared" si="118"/>
        <v>13.673655428229049</v>
      </c>
      <c r="N496" s="82">
        <f t="shared" si="119"/>
        <v>0</v>
      </c>
      <c r="O496" s="83">
        <f t="shared" si="120"/>
        <v>0</v>
      </c>
      <c r="P496" s="79">
        <f t="shared" si="112"/>
        <v>0</v>
      </c>
      <c r="Q496" s="17">
        <f t="shared" si="113"/>
        <v>0.26316170994760968</v>
      </c>
      <c r="R496" s="58">
        <f t="shared" si="121"/>
        <v>0</v>
      </c>
      <c r="S496" s="17">
        <f t="shared" si="122"/>
        <v>0</v>
      </c>
      <c r="T496" s="17">
        <f t="shared" si="123"/>
        <v>0</v>
      </c>
      <c r="U496" s="17">
        <f t="shared" si="124"/>
        <v>0</v>
      </c>
      <c r="V496" s="58">
        <f t="shared" si="125"/>
        <v>0</v>
      </c>
      <c r="W496" s="17">
        <f t="shared" si="114"/>
        <v>0</v>
      </c>
      <c r="X496" s="17">
        <f t="shared" si="115"/>
        <v>0.23444007515422149</v>
      </c>
      <c r="Y496" s="17">
        <f t="shared" si="126"/>
        <v>0</v>
      </c>
      <c r="Z496" s="17">
        <f t="shared" si="127"/>
        <v>0</v>
      </c>
    </row>
    <row r="497" spans="10:26" x14ac:dyDescent="0.25">
      <c r="J497" s="79">
        <v>4860</v>
      </c>
      <c r="K497" s="79">
        <f t="shared" si="116"/>
        <v>0.5547945205479452</v>
      </c>
      <c r="L497" s="79">
        <f t="shared" si="117"/>
        <v>0.11758779054968493</v>
      </c>
      <c r="M497" s="81">
        <f t="shared" si="118"/>
        <v>13.637525897538699</v>
      </c>
      <c r="N497" s="82">
        <f t="shared" si="119"/>
        <v>0</v>
      </c>
      <c r="O497" s="83">
        <f t="shared" si="120"/>
        <v>0</v>
      </c>
      <c r="P497" s="79">
        <f t="shared" si="112"/>
        <v>0</v>
      </c>
      <c r="Q497" s="17">
        <f t="shared" si="113"/>
        <v>0.2618238162208375</v>
      </c>
      <c r="R497" s="58">
        <f t="shared" si="121"/>
        <v>0</v>
      </c>
      <c r="S497" s="17">
        <f t="shared" si="122"/>
        <v>0</v>
      </c>
      <c r="T497" s="17">
        <f t="shared" si="123"/>
        <v>0</v>
      </c>
      <c r="U497" s="17">
        <f t="shared" si="124"/>
        <v>0</v>
      </c>
      <c r="V497" s="58">
        <f t="shared" si="125"/>
        <v>0</v>
      </c>
      <c r="W497" s="17">
        <f t="shared" si="114"/>
        <v>0</v>
      </c>
      <c r="X497" s="17">
        <f t="shared" si="115"/>
        <v>0.23339362723206469</v>
      </c>
      <c r="Y497" s="17">
        <f t="shared" si="126"/>
        <v>0</v>
      </c>
      <c r="Z497" s="17">
        <f t="shared" si="127"/>
        <v>0</v>
      </c>
    </row>
    <row r="498" spans="10:26" x14ac:dyDescent="0.25">
      <c r="J498" s="79">
        <v>4870</v>
      </c>
      <c r="K498" s="79">
        <f t="shared" si="116"/>
        <v>0.55593607305936077</v>
      </c>
      <c r="L498" s="79">
        <f t="shared" si="117"/>
        <v>0.11727679903355426</v>
      </c>
      <c r="M498" s="81">
        <f t="shared" si="118"/>
        <v>13.601457910927838</v>
      </c>
      <c r="N498" s="82">
        <f t="shared" si="119"/>
        <v>0</v>
      </c>
      <c r="O498" s="83">
        <f t="shared" si="120"/>
        <v>0</v>
      </c>
      <c r="P498" s="79">
        <f t="shared" si="112"/>
        <v>0</v>
      </c>
      <c r="Q498" s="17">
        <f t="shared" si="113"/>
        <v>0.26049754090465937</v>
      </c>
      <c r="R498" s="58">
        <f t="shared" si="121"/>
        <v>0</v>
      </c>
      <c r="S498" s="17">
        <f t="shared" si="122"/>
        <v>0</v>
      </c>
      <c r="T498" s="17">
        <f t="shared" si="123"/>
        <v>0</v>
      </c>
      <c r="U498" s="17">
        <f t="shared" si="124"/>
        <v>0</v>
      </c>
      <c r="V498" s="58">
        <f t="shared" si="125"/>
        <v>0</v>
      </c>
      <c r="W498" s="17">
        <f t="shared" si="114"/>
        <v>0</v>
      </c>
      <c r="X498" s="17">
        <f t="shared" si="115"/>
        <v>0.23235403823856504</v>
      </c>
      <c r="Y498" s="17">
        <f t="shared" si="126"/>
        <v>0</v>
      </c>
      <c r="Z498" s="17">
        <f t="shared" si="127"/>
        <v>0</v>
      </c>
    </row>
    <row r="499" spans="10:26" x14ac:dyDescent="0.25">
      <c r="J499" s="79">
        <v>4880</v>
      </c>
      <c r="K499" s="79">
        <f t="shared" si="116"/>
        <v>0.55707762557077622</v>
      </c>
      <c r="L499" s="79">
        <f t="shared" si="117"/>
        <v>0.11696633618243424</v>
      </c>
      <c r="M499" s="81">
        <f t="shared" si="118"/>
        <v>13.565451237508933</v>
      </c>
      <c r="N499" s="82">
        <f t="shared" si="119"/>
        <v>0</v>
      </c>
      <c r="O499" s="83">
        <f t="shared" si="120"/>
        <v>0</v>
      </c>
      <c r="P499" s="79">
        <f t="shared" si="112"/>
        <v>0</v>
      </c>
      <c r="Q499" s="17">
        <f t="shared" si="113"/>
        <v>0.25918266364033227</v>
      </c>
      <c r="R499" s="58">
        <f t="shared" si="121"/>
        <v>0</v>
      </c>
      <c r="S499" s="17">
        <f t="shared" si="122"/>
        <v>0</v>
      </c>
      <c r="T499" s="17">
        <f t="shared" si="123"/>
        <v>0</v>
      </c>
      <c r="U499" s="17">
        <f t="shared" si="124"/>
        <v>0</v>
      </c>
      <c r="V499" s="58">
        <f t="shared" si="125"/>
        <v>0</v>
      </c>
      <c r="W499" s="17">
        <f t="shared" si="114"/>
        <v>0</v>
      </c>
      <c r="X499" s="17">
        <f t="shared" si="115"/>
        <v>0.23132120973691261</v>
      </c>
      <c r="Y499" s="17">
        <f t="shared" si="126"/>
        <v>0</v>
      </c>
      <c r="Z499" s="17">
        <f t="shared" si="127"/>
        <v>0</v>
      </c>
    </row>
    <row r="500" spans="10:26" x14ac:dyDescent="0.25">
      <c r="J500" s="79">
        <v>4890</v>
      </c>
      <c r="K500" s="79">
        <f t="shared" si="116"/>
        <v>0.55821917808219179</v>
      </c>
      <c r="L500" s="79">
        <f t="shared" si="117"/>
        <v>0.11665640001705657</v>
      </c>
      <c r="M500" s="81">
        <f t="shared" si="118"/>
        <v>13.529505647731602</v>
      </c>
      <c r="N500" s="82">
        <f t="shared" si="119"/>
        <v>0</v>
      </c>
      <c r="O500" s="83">
        <f t="shared" si="120"/>
        <v>0</v>
      </c>
      <c r="P500" s="79">
        <f t="shared" si="112"/>
        <v>0</v>
      </c>
      <c r="Q500" s="17">
        <f t="shared" si="113"/>
        <v>0.25787897046781827</v>
      </c>
      <c r="R500" s="58">
        <f t="shared" si="121"/>
        <v>0</v>
      </c>
      <c r="S500" s="17">
        <f t="shared" si="122"/>
        <v>0</v>
      </c>
      <c r="T500" s="17">
        <f t="shared" si="123"/>
        <v>0</v>
      </c>
      <c r="U500" s="17">
        <f t="shared" si="124"/>
        <v>0</v>
      </c>
      <c r="V500" s="58">
        <f t="shared" si="125"/>
        <v>0</v>
      </c>
      <c r="W500" s="17">
        <f t="shared" si="114"/>
        <v>0</v>
      </c>
      <c r="X500" s="17">
        <f t="shared" si="115"/>
        <v>0.2302950454586068</v>
      </c>
      <c r="Y500" s="17">
        <f t="shared" si="126"/>
        <v>0</v>
      </c>
      <c r="Z500" s="17">
        <f t="shared" si="127"/>
        <v>0</v>
      </c>
    </row>
    <row r="501" spans="10:26" x14ac:dyDescent="0.25">
      <c r="J501" s="79">
        <v>4900</v>
      </c>
      <c r="K501" s="79">
        <f t="shared" si="116"/>
        <v>0.55936073059360736</v>
      </c>
      <c r="L501" s="79">
        <f t="shared" si="117"/>
        <v>0.11634698856959269</v>
      </c>
      <c r="M501" s="81">
        <f t="shared" si="118"/>
        <v>13.493620913372206</v>
      </c>
      <c r="N501" s="82">
        <f t="shared" si="119"/>
        <v>0</v>
      </c>
      <c r="O501" s="83">
        <f t="shared" si="120"/>
        <v>0</v>
      </c>
      <c r="P501" s="79">
        <f t="shared" si="112"/>
        <v>0</v>
      </c>
      <c r="Q501" s="17">
        <f t="shared" si="113"/>
        <v>0.25658625357684761</v>
      </c>
      <c r="R501" s="58">
        <f t="shared" si="121"/>
        <v>0</v>
      </c>
      <c r="S501" s="17">
        <f t="shared" si="122"/>
        <v>0</v>
      </c>
      <c r="T501" s="17">
        <f t="shared" si="123"/>
        <v>0</v>
      </c>
      <c r="U501" s="17">
        <f t="shared" si="124"/>
        <v>0</v>
      </c>
      <c r="V501" s="58">
        <f t="shared" si="125"/>
        <v>0</v>
      </c>
      <c r="W501" s="17">
        <f t="shared" si="114"/>
        <v>0</v>
      </c>
      <c r="X501" s="17">
        <f t="shared" si="115"/>
        <v>0.2292754512393077</v>
      </c>
      <c r="Y501" s="17">
        <f t="shared" si="126"/>
        <v>0</v>
      </c>
      <c r="Z501" s="17">
        <f t="shared" si="127"/>
        <v>0</v>
      </c>
    </row>
    <row r="502" spans="10:26" x14ac:dyDescent="0.25">
      <c r="J502" s="79">
        <v>4910</v>
      </c>
      <c r="K502" s="79">
        <f t="shared" si="116"/>
        <v>0.56050228310502281</v>
      </c>
      <c r="L502" s="79">
        <f t="shared" si="117"/>
        <v>0.11603809988356317</v>
      </c>
      <c r="M502" s="81">
        <f t="shared" si="118"/>
        <v>13.457796807523357</v>
      </c>
      <c r="N502" s="82">
        <f t="shared" si="119"/>
        <v>0</v>
      </c>
      <c r="O502" s="83">
        <f t="shared" si="120"/>
        <v>0</v>
      </c>
      <c r="P502" s="79">
        <f t="shared" si="112"/>
        <v>0</v>
      </c>
      <c r="Q502" s="17">
        <f t="shared" si="113"/>
        <v>0.25530431107007012</v>
      </c>
      <c r="R502" s="58">
        <f t="shared" si="121"/>
        <v>0</v>
      </c>
      <c r="S502" s="17">
        <f t="shared" si="122"/>
        <v>0</v>
      </c>
      <c r="T502" s="17">
        <f t="shared" si="123"/>
        <v>0</v>
      </c>
      <c r="U502" s="17">
        <f t="shared" si="124"/>
        <v>0</v>
      </c>
      <c r="V502" s="58">
        <f t="shared" si="125"/>
        <v>0</v>
      </c>
      <c r="W502" s="17">
        <f t="shared" si="114"/>
        <v>0</v>
      </c>
      <c r="X502" s="17">
        <f t="shared" si="115"/>
        <v>0.22826233495706338</v>
      </c>
      <c r="Y502" s="17">
        <f t="shared" si="126"/>
        <v>0</v>
      </c>
      <c r="Z502" s="17">
        <f t="shared" si="127"/>
        <v>0</v>
      </c>
    </row>
    <row r="503" spans="10:26" x14ac:dyDescent="0.25">
      <c r="J503" s="79">
        <v>4920</v>
      </c>
      <c r="K503" s="79">
        <f t="shared" si="116"/>
        <v>0.56164383561643838</v>
      </c>
      <c r="L503" s="79">
        <f t="shared" si="117"/>
        <v>0.11572973201375047</v>
      </c>
      <c r="M503" s="81">
        <f t="shared" si="118"/>
        <v>13.422033104583786</v>
      </c>
      <c r="N503" s="82">
        <f t="shared" si="119"/>
        <v>0</v>
      </c>
      <c r="O503" s="83">
        <f t="shared" si="120"/>
        <v>0</v>
      </c>
      <c r="P503" s="79">
        <f t="shared" si="112"/>
        <v>0</v>
      </c>
      <c r="Q503" s="17">
        <f t="shared" si="113"/>
        <v>0.25403294673759891</v>
      </c>
      <c r="R503" s="58">
        <f t="shared" si="121"/>
        <v>0</v>
      </c>
      <c r="S503" s="17">
        <f t="shared" si="122"/>
        <v>0</v>
      </c>
      <c r="T503" s="17">
        <f t="shared" si="123"/>
        <v>0</v>
      </c>
      <c r="U503" s="17">
        <f t="shared" si="124"/>
        <v>0</v>
      </c>
      <c r="V503" s="58">
        <f t="shared" si="125"/>
        <v>0</v>
      </c>
      <c r="W503" s="17">
        <f t="shared" si="114"/>
        <v>0</v>
      </c>
      <c r="X503" s="17">
        <f t="shared" si="115"/>
        <v>0.22725560647280485</v>
      </c>
      <c r="Y503" s="17">
        <f t="shared" si="126"/>
        <v>0</v>
      </c>
      <c r="Z503" s="17">
        <f t="shared" si="127"/>
        <v>0</v>
      </c>
    </row>
    <row r="504" spans="10:26" x14ac:dyDescent="0.25">
      <c r="J504" s="79">
        <v>4930</v>
      </c>
      <c r="K504" s="79">
        <f t="shared" si="116"/>
        <v>0.56278538812785384</v>
      </c>
      <c r="L504" s="79">
        <f t="shared" si="117"/>
        <v>0.11542188302611101</v>
      </c>
      <c r="M504" s="81">
        <f t="shared" si="118"/>
        <v>13.38632958024815</v>
      </c>
      <c r="N504" s="82">
        <f t="shared" si="119"/>
        <v>0</v>
      </c>
      <c r="O504" s="83">
        <f t="shared" si="120"/>
        <v>0</v>
      </c>
      <c r="P504" s="79">
        <f t="shared" si="112"/>
        <v>0</v>
      </c>
      <c r="Q504" s="17">
        <f t="shared" si="113"/>
        <v>0.25277196984228867</v>
      </c>
      <c r="R504" s="58">
        <f t="shared" si="121"/>
        <v>0</v>
      </c>
      <c r="S504" s="17">
        <f t="shared" si="122"/>
        <v>0</v>
      </c>
      <c r="T504" s="17">
        <f t="shared" si="123"/>
        <v>0</v>
      </c>
      <c r="U504" s="17">
        <f t="shared" si="124"/>
        <v>0</v>
      </c>
      <c r="V504" s="58">
        <f t="shared" si="125"/>
        <v>0</v>
      </c>
      <c r="W504" s="17">
        <f t="shared" si="114"/>
        <v>0</v>
      </c>
      <c r="X504" s="17">
        <f t="shared" si="115"/>
        <v>0.22625517757301283</v>
      </c>
      <c r="Y504" s="17">
        <f t="shared" si="126"/>
        <v>0</v>
      </c>
      <c r="Z504" s="17">
        <f t="shared" si="127"/>
        <v>0</v>
      </c>
    </row>
    <row r="505" spans="10:26" x14ac:dyDescent="0.25">
      <c r="J505" s="79">
        <v>4940</v>
      </c>
      <c r="K505" s="79">
        <f t="shared" si="116"/>
        <v>0.5639269406392694</v>
      </c>
      <c r="L505" s="79">
        <f t="shared" si="117"/>
        <v>0.11511455099768819</v>
      </c>
      <c r="M505" s="81">
        <f t="shared" si="118"/>
        <v>13.350686011496951</v>
      </c>
      <c r="N505" s="82">
        <f t="shared" si="119"/>
        <v>0</v>
      </c>
      <c r="O505" s="83">
        <f t="shared" si="120"/>
        <v>0</v>
      </c>
      <c r="P505" s="79">
        <f t="shared" si="112"/>
        <v>0</v>
      </c>
      <c r="Q505" s="17">
        <f t="shared" si="113"/>
        <v>0.25152119491513669</v>
      </c>
      <c r="R505" s="58">
        <f t="shared" si="121"/>
        <v>0</v>
      </c>
      <c r="S505" s="17">
        <f t="shared" si="122"/>
        <v>0</v>
      </c>
      <c r="T505" s="17">
        <f t="shared" si="123"/>
        <v>0</v>
      </c>
      <c r="U505" s="17">
        <f t="shared" si="124"/>
        <v>0</v>
      </c>
      <c r="V505" s="58">
        <f t="shared" si="125"/>
        <v>0</v>
      </c>
      <c r="W505" s="17">
        <f t="shared" si="114"/>
        <v>0</v>
      </c>
      <c r="X505" s="17">
        <f t="shared" si="115"/>
        <v>0.22526096191445943</v>
      </c>
      <c r="Y505" s="17">
        <f t="shared" si="126"/>
        <v>0</v>
      </c>
      <c r="Z505" s="17">
        <f t="shared" si="127"/>
        <v>0</v>
      </c>
    </row>
    <row r="506" spans="10:26" x14ac:dyDescent="0.25">
      <c r="J506" s="79">
        <v>4950</v>
      </c>
      <c r="K506" s="79">
        <f t="shared" si="116"/>
        <v>0.56506849315068497</v>
      </c>
      <c r="L506" s="79">
        <f t="shared" si="117"/>
        <v>0.11480773401652689</v>
      </c>
      <c r="M506" s="81">
        <f t="shared" si="118"/>
        <v>13.315102176586608</v>
      </c>
      <c r="N506" s="82">
        <f t="shared" si="119"/>
        <v>0</v>
      </c>
      <c r="O506" s="83">
        <f t="shared" si="120"/>
        <v>0</v>
      </c>
      <c r="P506" s="79">
        <f t="shared" si="112"/>
        <v>0</v>
      </c>
      <c r="Q506" s="17">
        <f t="shared" si="113"/>
        <v>0.25028044156023987</v>
      </c>
      <c r="R506" s="58">
        <f t="shared" si="121"/>
        <v>0</v>
      </c>
      <c r="S506" s="17">
        <f t="shared" si="122"/>
        <v>0</v>
      </c>
      <c r="T506" s="17">
        <f t="shared" si="123"/>
        <v>0</v>
      </c>
      <c r="U506" s="17">
        <f t="shared" si="124"/>
        <v>0</v>
      </c>
      <c r="V506" s="58">
        <f t="shared" si="125"/>
        <v>0</v>
      </c>
      <c r="W506" s="17">
        <f t="shared" si="114"/>
        <v>0</v>
      </c>
      <c r="X506" s="17">
        <f t="shared" si="115"/>
        <v>0.22427287497093373</v>
      </c>
      <c r="Y506" s="17">
        <f t="shared" si="126"/>
        <v>0</v>
      </c>
      <c r="Z506" s="17">
        <f t="shared" si="127"/>
        <v>0</v>
      </c>
    </row>
    <row r="507" spans="10:26" x14ac:dyDescent="0.25">
      <c r="J507" s="79">
        <v>4960</v>
      </c>
      <c r="K507" s="79">
        <f t="shared" si="116"/>
        <v>0.56621004566210043</v>
      </c>
      <c r="L507" s="79">
        <f t="shared" si="117"/>
        <v>0.11450143018158854</v>
      </c>
      <c r="M507" s="81">
        <f t="shared" si="118"/>
        <v>13.279577855039618</v>
      </c>
      <c r="N507" s="82">
        <f t="shared" si="119"/>
        <v>0</v>
      </c>
      <c r="O507" s="83">
        <f t="shared" si="120"/>
        <v>0</v>
      </c>
      <c r="P507" s="79">
        <f t="shared" si="112"/>
        <v>0</v>
      </c>
      <c r="Q507" s="17">
        <f t="shared" si="113"/>
        <v>0.24904953426876986</v>
      </c>
      <c r="R507" s="58">
        <f t="shared" si="121"/>
        <v>0</v>
      </c>
      <c r="S507" s="17">
        <f t="shared" si="122"/>
        <v>0</v>
      </c>
      <c r="T507" s="17">
        <f t="shared" si="123"/>
        <v>0</v>
      </c>
      <c r="U507" s="17">
        <f t="shared" si="124"/>
        <v>0</v>
      </c>
      <c r="V507" s="58">
        <f t="shared" si="125"/>
        <v>0</v>
      </c>
      <c r="W507" s="17">
        <f t="shared" si="114"/>
        <v>0</v>
      </c>
      <c r="X507" s="17">
        <f t="shared" si="115"/>
        <v>0.22329083398186844</v>
      </c>
      <c r="Y507" s="17">
        <f t="shared" si="126"/>
        <v>0</v>
      </c>
      <c r="Z507" s="17">
        <f t="shared" si="127"/>
        <v>0</v>
      </c>
    </row>
    <row r="508" spans="10:26" x14ac:dyDescent="0.25">
      <c r="J508" s="79">
        <v>4970</v>
      </c>
      <c r="K508" s="79">
        <f t="shared" si="116"/>
        <v>0.56735159817351599</v>
      </c>
      <c r="L508" s="79">
        <f t="shared" si="117"/>
        <v>0.11419563760266627</v>
      </c>
      <c r="M508" s="81">
        <f t="shared" si="118"/>
        <v>13.244112827634707</v>
      </c>
      <c r="N508" s="82">
        <f t="shared" si="119"/>
        <v>0</v>
      </c>
      <c r="O508" s="83">
        <f t="shared" si="120"/>
        <v>0</v>
      </c>
      <c r="P508" s="79">
        <f t="shared" si="112"/>
        <v>0</v>
      </c>
      <c r="Q508" s="17">
        <f t="shared" si="113"/>
        <v>0.24782830224147023</v>
      </c>
      <c r="R508" s="58">
        <f t="shared" si="121"/>
        <v>0</v>
      </c>
      <c r="S508" s="17">
        <f t="shared" si="122"/>
        <v>0</v>
      </c>
      <c r="T508" s="17">
        <f t="shared" si="123"/>
        <v>0</v>
      </c>
      <c r="U508" s="17">
        <f t="shared" si="124"/>
        <v>0</v>
      </c>
      <c r="V508" s="58">
        <f t="shared" si="125"/>
        <v>0</v>
      </c>
      <c r="W508" s="17">
        <f t="shared" si="114"/>
        <v>0</v>
      </c>
      <c r="X508" s="17">
        <f t="shared" si="115"/>
        <v>0.22231475790278443</v>
      </c>
      <c r="Y508" s="17">
        <f t="shared" si="126"/>
        <v>0</v>
      </c>
      <c r="Z508" s="17">
        <f t="shared" si="127"/>
        <v>0</v>
      </c>
    </row>
    <row r="509" spans="10:26" x14ac:dyDescent="0.25">
      <c r="J509" s="79">
        <v>4980</v>
      </c>
      <c r="K509" s="79">
        <f t="shared" si="116"/>
        <v>0.56849315068493156</v>
      </c>
      <c r="L509" s="79">
        <f t="shared" si="117"/>
        <v>0.11389035440030237</v>
      </c>
      <c r="M509" s="81">
        <f t="shared" si="118"/>
        <v>13.20870687639726</v>
      </c>
      <c r="N509" s="82">
        <f t="shared" si="119"/>
        <v>0</v>
      </c>
      <c r="O509" s="83">
        <f t="shared" si="120"/>
        <v>0</v>
      </c>
      <c r="P509" s="79">
        <f t="shared" si="112"/>
        <v>0</v>
      </c>
      <c r="Q509" s="17">
        <f t="shared" si="113"/>
        <v>0.24661657921920899</v>
      </c>
      <c r="R509" s="58">
        <f t="shared" si="121"/>
        <v>0</v>
      </c>
      <c r="S509" s="17">
        <f t="shared" si="122"/>
        <v>0</v>
      </c>
      <c r="T509" s="17">
        <f t="shared" si="123"/>
        <v>0</v>
      </c>
      <c r="U509" s="17">
        <f t="shared" si="124"/>
        <v>0</v>
      </c>
      <c r="V509" s="58">
        <f t="shared" si="125"/>
        <v>0</v>
      </c>
      <c r="W509" s="17">
        <f t="shared" si="114"/>
        <v>0</v>
      </c>
      <c r="X509" s="17">
        <f t="shared" si="115"/>
        <v>0.22134456735747654</v>
      </c>
      <c r="Y509" s="17">
        <f t="shared" si="126"/>
        <v>0</v>
      </c>
      <c r="Z509" s="17">
        <f t="shared" si="127"/>
        <v>0</v>
      </c>
    </row>
    <row r="510" spans="10:26" x14ac:dyDescent="0.25">
      <c r="J510" s="79">
        <v>4990</v>
      </c>
      <c r="K510" s="79">
        <f t="shared" si="116"/>
        <v>0.56963470319634701</v>
      </c>
      <c r="L510" s="79">
        <f t="shared" si="117"/>
        <v>0.11358557870570507</v>
      </c>
      <c r="M510" s="81">
        <f t="shared" si="118"/>
        <v>13.173359784589673</v>
      </c>
      <c r="N510" s="82">
        <f t="shared" si="119"/>
        <v>0</v>
      </c>
      <c r="O510" s="83">
        <f t="shared" si="120"/>
        <v>0</v>
      </c>
      <c r="P510" s="79">
        <f t="shared" si="112"/>
        <v>0</v>
      </c>
      <c r="Q510" s="17">
        <f t="shared" si="113"/>
        <v>0.24541420332114727</v>
      </c>
      <c r="R510" s="58">
        <f t="shared" si="121"/>
        <v>0</v>
      </c>
      <c r="S510" s="17">
        <f t="shared" si="122"/>
        <v>0</v>
      </c>
      <c r="T510" s="17">
        <f t="shared" si="123"/>
        <v>0</v>
      </c>
      <c r="U510" s="17">
        <f t="shared" si="124"/>
        <v>0</v>
      </c>
      <c r="V510" s="58">
        <f t="shared" si="125"/>
        <v>0</v>
      </c>
      <c r="W510" s="17">
        <f t="shared" si="114"/>
        <v>0</v>
      </c>
      <c r="X510" s="17">
        <f t="shared" si="115"/>
        <v>0.22038018459186748</v>
      </c>
      <c r="Y510" s="17">
        <f t="shared" si="126"/>
        <v>0</v>
      </c>
      <c r="Z510" s="17">
        <f t="shared" si="127"/>
        <v>0</v>
      </c>
    </row>
    <row r="511" spans="10:26" x14ac:dyDescent="0.25">
      <c r="J511" s="79">
        <v>5000</v>
      </c>
      <c r="K511" s="79">
        <f t="shared" si="116"/>
        <v>0.57077625570776258</v>
      </c>
      <c r="L511" s="79">
        <f t="shared" si="117"/>
        <v>0.11328130866066721</v>
      </c>
      <c r="M511" s="81">
        <f t="shared" si="118"/>
        <v>13.138071336701916</v>
      </c>
      <c r="N511" s="82">
        <f t="shared" si="119"/>
        <v>0</v>
      </c>
      <c r="O511" s="83">
        <f t="shared" si="120"/>
        <v>0</v>
      </c>
      <c r="P511" s="79">
        <f t="shared" si="112"/>
        <v>0</v>
      </c>
      <c r="Q511" s="17">
        <f t="shared" si="113"/>
        <v>0.24422101689011755</v>
      </c>
      <c r="R511" s="58">
        <f t="shared" si="121"/>
        <v>0</v>
      </c>
      <c r="S511" s="17">
        <f t="shared" si="122"/>
        <v>0</v>
      </c>
      <c r="T511" s="17">
        <f t="shared" si="123"/>
        <v>0</v>
      </c>
      <c r="U511" s="17">
        <f t="shared" si="124"/>
        <v>0</v>
      </c>
      <c r="V511" s="58">
        <f t="shared" si="125"/>
        <v>0</v>
      </c>
      <c r="W511" s="17">
        <f t="shared" si="114"/>
        <v>0</v>
      </c>
      <c r="X511" s="17">
        <f t="shared" si="115"/>
        <v>0.21942153342946036</v>
      </c>
      <c r="Y511" s="17">
        <f t="shared" si="126"/>
        <v>0</v>
      </c>
      <c r="Z511" s="17">
        <f t="shared" si="127"/>
        <v>0</v>
      </c>
    </row>
    <row r="512" spans="10:26" x14ac:dyDescent="0.25">
      <c r="J512" s="79">
        <v>5010</v>
      </c>
      <c r="K512" s="79">
        <f t="shared" si="116"/>
        <v>0.57191780821917804</v>
      </c>
      <c r="L512" s="79">
        <f t="shared" si="117"/>
        <v>0.11297754241748514</v>
      </c>
      <c r="M512" s="81">
        <f t="shared" si="118"/>
        <v>13.102841318442128</v>
      </c>
      <c r="N512" s="82">
        <f t="shared" si="119"/>
        <v>0</v>
      </c>
      <c r="O512" s="83">
        <f t="shared" si="120"/>
        <v>0</v>
      </c>
      <c r="P512" s="79">
        <f t="shared" si="112"/>
        <v>0</v>
      </c>
      <c r="Q512" s="17">
        <f t="shared" si="113"/>
        <v>0.24303686634482413</v>
      </c>
      <c r="R512" s="58">
        <f t="shared" si="121"/>
        <v>0</v>
      </c>
      <c r="S512" s="17">
        <f t="shared" si="122"/>
        <v>0</v>
      </c>
      <c r="T512" s="17">
        <f t="shared" si="123"/>
        <v>0</v>
      </c>
      <c r="U512" s="17">
        <f t="shared" si="124"/>
        <v>0</v>
      </c>
      <c r="V512" s="58">
        <f t="shared" si="125"/>
        <v>0</v>
      </c>
      <c r="W512" s="17">
        <f t="shared" si="114"/>
        <v>0</v>
      </c>
      <c r="X512" s="17">
        <f t="shared" si="115"/>
        <v>0.21846853922832321</v>
      </c>
      <c r="Y512" s="17">
        <f t="shared" si="126"/>
        <v>0</v>
      </c>
      <c r="Z512" s="17">
        <f t="shared" si="127"/>
        <v>0</v>
      </c>
    </row>
    <row r="513" spans="10:26" x14ac:dyDescent="0.25">
      <c r="J513" s="79">
        <v>5020</v>
      </c>
      <c r="K513" s="79">
        <f t="shared" si="116"/>
        <v>0.5730593607305936</v>
      </c>
      <c r="L513" s="79">
        <f t="shared" si="117"/>
        <v>0.11267427813887809</v>
      </c>
      <c r="M513" s="81">
        <f t="shared" si="118"/>
        <v>13.067669516727268</v>
      </c>
      <c r="N513" s="82">
        <f t="shared" si="119"/>
        <v>0</v>
      </c>
      <c r="O513" s="83">
        <f t="shared" si="120"/>
        <v>0</v>
      </c>
      <c r="P513" s="79">
        <f t="shared" si="112"/>
        <v>0</v>
      </c>
      <c r="Q513" s="17">
        <f t="shared" si="113"/>
        <v>0.24186160203850948</v>
      </c>
      <c r="R513" s="58">
        <f t="shared" si="121"/>
        <v>0</v>
      </c>
      <c r="S513" s="17">
        <f t="shared" si="122"/>
        <v>0</v>
      </c>
      <c r="T513" s="17">
        <f t="shared" si="123"/>
        <v>0</v>
      </c>
      <c r="U513" s="17">
        <f t="shared" si="124"/>
        <v>0</v>
      </c>
      <c r="V513" s="58">
        <f t="shared" si="125"/>
        <v>0</v>
      </c>
      <c r="W513" s="17">
        <f t="shared" si="114"/>
        <v>0</v>
      </c>
      <c r="X513" s="17">
        <f t="shared" si="115"/>
        <v>0.217521128839541</v>
      </c>
      <c r="Y513" s="17">
        <f t="shared" si="126"/>
        <v>0</v>
      </c>
      <c r="Z513" s="17">
        <f t="shared" si="127"/>
        <v>0</v>
      </c>
    </row>
    <row r="514" spans="10:26" x14ac:dyDescent="0.25">
      <c r="J514" s="79">
        <v>5030</v>
      </c>
      <c r="K514" s="79">
        <f t="shared" si="116"/>
        <v>0.57420091324200917</v>
      </c>
      <c r="L514" s="79">
        <f t="shared" si="117"/>
        <v>0.11237151399790968</v>
      </c>
      <c r="M514" s="81">
        <f t="shared" si="118"/>
        <v>13.032555719674008</v>
      </c>
      <c r="N514" s="82">
        <f t="shared" si="119"/>
        <v>0</v>
      </c>
      <c r="O514" s="83">
        <f t="shared" si="120"/>
        <v>0</v>
      </c>
      <c r="P514" s="79">
        <f t="shared" si="112"/>
        <v>0</v>
      </c>
      <c r="Q514" s="17">
        <f t="shared" si="113"/>
        <v>0.24069507812374402</v>
      </c>
      <c r="R514" s="58">
        <f t="shared" si="121"/>
        <v>0</v>
      </c>
      <c r="S514" s="17">
        <f t="shared" si="122"/>
        <v>0</v>
      </c>
      <c r="T514" s="17">
        <f t="shared" si="123"/>
        <v>0</v>
      </c>
      <c r="U514" s="17">
        <f t="shared" si="124"/>
        <v>0</v>
      </c>
      <c r="V514" s="58">
        <f t="shared" si="125"/>
        <v>0</v>
      </c>
      <c r="W514" s="17">
        <f t="shared" si="114"/>
        <v>0</v>
      </c>
      <c r="X514" s="17">
        <f t="shared" si="115"/>
        <v>0.21657923056707884</v>
      </c>
      <c r="Y514" s="17">
        <f t="shared" si="126"/>
        <v>0</v>
      </c>
      <c r="Z514" s="17">
        <f t="shared" si="127"/>
        <v>0</v>
      </c>
    </row>
    <row r="515" spans="10:26" x14ac:dyDescent="0.25">
      <c r="J515" s="79">
        <v>5040</v>
      </c>
      <c r="K515" s="79">
        <f t="shared" si="116"/>
        <v>0.57534246575342463</v>
      </c>
      <c r="L515" s="79">
        <f t="shared" si="117"/>
        <v>0.11206924817790809</v>
      </c>
      <c r="M515" s="81">
        <f t="shared" si="118"/>
        <v>12.997499716589482</v>
      </c>
      <c r="N515" s="82">
        <f t="shared" si="119"/>
        <v>0</v>
      </c>
      <c r="O515" s="83">
        <f t="shared" si="120"/>
        <v>0</v>
      </c>
      <c r="P515" s="79">
        <f t="shared" si="112"/>
        <v>0</v>
      </c>
      <c r="Q515" s="17">
        <f t="shared" si="113"/>
        <v>0.23953715242302565</v>
      </c>
      <c r="R515" s="58">
        <f t="shared" si="121"/>
        <v>0</v>
      </c>
      <c r="S515" s="17">
        <f t="shared" si="122"/>
        <v>0</v>
      </c>
      <c r="T515" s="17">
        <f t="shared" si="123"/>
        <v>0</v>
      </c>
      <c r="U515" s="17">
        <f t="shared" si="124"/>
        <v>0</v>
      </c>
      <c r="V515" s="58">
        <f t="shared" si="125"/>
        <v>0</v>
      </c>
      <c r="W515" s="17">
        <f t="shared" si="114"/>
        <v>0</v>
      </c>
      <c r="X515" s="17">
        <f t="shared" si="115"/>
        <v>0.21564277412899391</v>
      </c>
      <c r="Y515" s="17">
        <f t="shared" si="126"/>
        <v>0</v>
      </c>
      <c r="Z515" s="17">
        <f t="shared" si="127"/>
        <v>0</v>
      </c>
    </row>
    <row r="516" spans="10:26" x14ac:dyDescent="0.25">
      <c r="J516" s="79">
        <v>5050</v>
      </c>
      <c r="K516" s="79">
        <f t="shared" si="116"/>
        <v>0.57648401826484019</v>
      </c>
      <c r="L516" s="79">
        <f t="shared" si="117"/>
        <v>0.11176747887238925</v>
      </c>
      <c r="M516" s="81">
        <f t="shared" si="118"/>
        <v>12.962501297962365</v>
      </c>
      <c r="N516" s="82">
        <f t="shared" si="119"/>
        <v>0</v>
      </c>
      <c r="O516" s="83">
        <f t="shared" si="120"/>
        <v>0</v>
      </c>
      <c r="P516" s="79">
        <f t="shared" si="112"/>
        <v>0</v>
      </c>
      <c r="Q516" s="17">
        <f t="shared" si="113"/>
        <v>0.23838768630488694</v>
      </c>
      <c r="R516" s="58">
        <f t="shared" si="121"/>
        <v>0</v>
      </c>
      <c r="S516" s="17">
        <f t="shared" si="122"/>
        <v>0</v>
      </c>
      <c r="T516" s="17">
        <f t="shared" si="123"/>
        <v>0</v>
      </c>
      <c r="U516" s="17">
        <f t="shared" si="124"/>
        <v>0</v>
      </c>
      <c r="V516" s="58">
        <f t="shared" si="125"/>
        <v>0</v>
      </c>
      <c r="W516" s="17">
        <f t="shared" si="114"/>
        <v>0</v>
      </c>
      <c r="X516" s="17">
        <f t="shared" si="115"/>
        <v>0.21471169061994611</v>
      </c>
      <c r="Y516" s="17">
        <f t="shared" si="126"/>
        <v>0</v>
      </c>
      <c r="Z516" s="17">
        <f t="shared" si="127"/>
        <v>0</v>
      </c>
    </row>
    <row r="517" spans="10:26" x14ac:dyDescent="0.25">
      <c r="J517" s="79">
        <v>5060</v>
      </c>
      <c r="K517" s="79">
        <f t="shared" si="116"/>
        <v>0.57762557077625576</v>
      </c>
      <c r="L517" s="79">
        <f t="shared" si="117"/>
        <v>0.111466204284979</v>
      </c>
      <c r="M517" s="81">
        <f t="shared" si="118"/>
        <v>12.927560255453862</v>
      </c>
      <c r="N517" s="82">
        <f t="shared" si="119"/>
        <v>0</v>
      </c>
      <c r="O517" s="83">
        <f t="shared" si="120"/>
        <v>0</v>
      </c>
      <c r="P517" s="79">
        <f t="shared" si="112"/>
        <v>0</v>
      </c>
      <c r="Q517" s="17">
        <f t="shared" si="113"/>
        <v>0.2372465445652332</v>
      </c>
      <c r="R517" s="58">
        <f t="shared" si="121"/>
        <v>0</v>
      </c>
      <c r="S517" s="17">
        <f t="shared" si="122"/>
        <v>0</v>
      </c>
      <c r="T517" s="17">
        <f t="shared" si="123"/>
        <v>0</v>
      </c>
      <c r="U517" s="17">
        <f t="shared" si="124"/>
        <v>0</v>
      </c>
      <c r="V517" s="58">
        <f t="shared" si="125"/>
        <v>0</v>
      </c>
      <c r="W517" s="17">
        <f t="shared" si="114"/>
        <v>0</v>
      </c>
      <c r="X517" s="17">
        <f t="shared" si="115"/>
        <v>0.21378591247495338</v>
      </c>
      <c r="Y517" s="17">
        <f t="shared" si="126"/>
        <v>0</v>
      </c>
      <c r="Z517" s="17">
        <f t="shared" si="127"/>
        <v>0</v>
      </c>
    </row>
    <row r="518" spans="10:26" x14ac:dyDescent="0.25">
      <c r="J518" s="79">
        <v>5070</v>
      </c>
      <c r="K518" s="79">
        <f t="shared" si="116"/>
        <v>0.57876712328767121</v>
      </c>
      <c r="L518" s="79">
        <f t="shared" si="117"/>
        <v>0.11116542262933671</v>
      </c>
      <c r="M518" s="81">
        <f t="shared" si="118"/>
        <v>12.892676381888833</v>
      </c>
      <c r="N518" s="82">
        <f t="shared" si="119"/>
        <v>0</v>
      </c>
      <c r="O518" s="83">
        <f t="shared" si="120"/>
        <v>0</v>
      </c>
      <c r="P518" s="79">
        <f t="shared" si="112"/>
        <v>0</v>
      </c>
      <c r="Q518" s="17">
        <f t="shared" si="113"/>
        <v>0.2361135953136434</v>
      </c>
      <c r="R518" s="58">
        <f t="shared" si="121"/>
        <v>0</v>
      </c>
      <c r="S518" s="17">
        <f t="shared" si="122"/>
        <v>0</v>
      </c>
      <c r="T518" s="17">
        <f t="shared" si="123"/>
        <v>0</v>
      </c>
      <c r="U518" s="17">
        <f t="shared" si="124"/>
        <v>0</v>
      </c>
      <c r="V518" s="58">
        <f t="shared" si="125"/>
        <v>0</v>
      </c>
      <c r="W518" s="17">
        <f t="shared" si="114"/>
        <v>0</v>
      </c>
      <c r="X518" s="17">
        <f t="shared" si="115"/>
        <v>0.21286537343434153</v>
      </c>
      <c r="Y518" s="17">
        <f t="shared" si="126"/>
        <v>0</v>
      </c>
      <c r="Z518" s="17">
        <f t="shared" si="127"/>
        <v>0</v>
      </c>
    </row>
    <row r="519" spans="10:26" x14ac:dyDescent="0.25">
      <c r="J519" s="79">
        <v>5080</v>
      </c>
      <c r="K519" s="79">
        <f t="shared" si="116"/>
        <v>0.57990867579908678</v>
      </c>
      <c r="L519" s="79">
        <f t="shared" si="117"/>
        <v>0.11086513212907967</v>
      </c>
      <c r="M519" s="81">
        <f t="shared" si="118"/>
        <v>12.857849471247036</v>
      </c>
      <c r="N519" s="82">
        <f t="shared" si="119"/>
        <v>0</v>
      </c>
      <c r="O519" s="83">
        <f t="shared" si="120"/>
        <v>0</v>
      </c>
      <c r="P519" s="79">
        <f t="shared" si="112"/>
        <v>0</v>
      </c>
      <c r="Q519" s="17">
        <f t="shared" si="113"/>
        <v>0.23498870986438802</v>
      </c>
      <c r="R519" s="58">
        <f t="shared" si="121"/>
        <v>0</v>
      </c>
      <c r="S519" s="17">
        <f t="shared" si="122"/>
        <v>0</v>
      </c>
      <c r="T519" s="17">
        <f t="shared" si="123"/>
        <v>0</v>
      </c>
      <c r="U519" s="17">
        <f t="shared" si="124"/>
        <v>0</v>
      </c>
      <c r="V519" s="58">
        <f t="shared" si="125"/>
        <v>0</v>
      </c>
      <c r="W519" s="17">
        <f t="shared" si="114"/>
        <v>0</v>
      </c>
      <c r="X519" s="17">
        <f t="shared" si="115"/>
        <v>0.21195000850984247</v>
      </c>
      <c r="Y519" s="17">
        <f t="shared" si="126"/>
        <v>0</v>
      </c>
      <c r="Z519" s="17">
        <f t="shared" si="127"/>
        <v>0</v>
      </c>
    </row>
    <row r="520" spans="10:26" x14ac:dyDescent="0.25">
      <c r="J520" s="79">
        <v>5090</v>
      </c>
      <c r="K520" s="79">
        <f t="shared" si="116"/>
        <v>0.58105022831050224</v>
      </c>
      <c r="L520" s="79">
        <f t="shared" si="117"/>
        <v>0.11056533101770827</v>
      </c>
      <c r="M520" s="81">
        <f t="shared" si="118"/>
        <v>12.823079318654443</v>
      </c>
      <c r="N520" s="82">
        <f t="shared" si="119"/>
        <v>0</v>
      </c>
      <c r="O520" s="83">
        <f t="shared" si="120"/>
        <v>0</v>
      </c>
      <c r="P520" s="79">
        <f t="shared" si="112"/>
        <v>0</v>
      </c>
      <c r="Q520" s="17">
        <f t="shared" si="113"/>
        <v>0.23387176263192944</v>
      </c>
      <c r="R520" s="58">
        <f t="shared" si="121"/>
        <v>0</v>
      </c>
      <c r="S520" s="17">
        <f t="shared" si="122"/>
        <v>0</v>
      </c>
      <c r="T520" s="17">
        <f t="shared" si="123"/>
        <v>0</v>
      </c>
      <c r="U520" s="17">
        <f t="shared" si="124"/>
        <v>0</v>
      </c>
      <c r="V520" s="58">
        <f t="shared" si="125"/>
        <v>0</v>
      </c>
      <c r="W520" s="17">
        <f t="shared" si="114"/>
        <v>0</v>
      </c>
      <c r="X520" s="17">
        <f t="shared" si="115"/>
        <v>0.21103975395179664</v>
      </c>
      <c r="Y520" s="17">
        <f t="shared" si="126"/>
        <v>0</v>
      </c>
      <c r="Z520" s="17">
        <f t="shared" si="127"/>
        <v>0</v>
      </c>
    </row>
    <row r="521" spans="10:26" x14ac:dyDescent="0.25">
      <c r="J521" s="79">
        <v>5100</v>
      </c>
      <c r="K521" s="79">
        <f t="shared" si="116"/>
        <v>0.5821917808219178</v>
      </c>
      <c r="L521" s="79">
        <f t="shared" si="117"/>
        <v>0.1102660175385316</v>
      </c>
      <c r="M521" s="81">
        <f t="shared" si="118"/>
        <v>12.788365720374617</v>
      </c>
      <c r="N521" s="82">
        <f t="shared" si="119"/>
        <v>0</v>
      </c>
      <c r="O521" s="83">
        <f t="shared" si="120"/>
        <v>0</v>
      </c>
      <c r="P521" s="79">
        <f t="shared" si="112"/>
        <v>0</v>
      </c>
      <c r="Q521" s="17">
        <f t="shared" si="113"/>
        <v>0.23276263103068218</v>
      </c>
      <c r="R521" s="58">
        <f t="shared" si="121"/>
        <v>0</v>
      </c>
      <c r="S521" s="17">
        <f t="shared" si="122"/>
        <v>0</v>
      </c>
      <c r="T521" s="17">
        <f t="shared" si="123"/>
        <v>0</v>
      </c>
      <c r="U521" s="17">
        <f t="shared" si="124"/>
        <v>0</v>
      </c>
      <c r="V521" s="58">
        <f t="shared" si="125"/>
        <v>0</v>
      </c>
      <c r="W521" s="17">
        <f t="shared" si="114"/>
        <v>0</v>
      </c>
      <c r="X521" s="17">
        <f t="shared" si="115"/>
        <v>0.2101345472174132</v>
      </c>
      <c r="Y521" s="17">
        <f t="shared" si="126"/>
        <v>0</v>
      </c>
      <c r="Z521" s="17">
        <f t="shared" si="127"/>
        <v>0</v>
      </c>
    </row>
    <row r="522" spans="10:26" x14ac:dyDescent="0.25">
      <c r="J522" s="79">
        <v>5110</v>
      </c>
      <c r="K522" s="79">
        <f t="shared" si="116"/>
        <v>0.58333333333333337</v>
      </c>
      <c r="L522" s="79">
        <f t="shared" si="117"/>
        <v>0.10996718994459387</v>
      </c>
      <c r="M522" s="81">
        <f t="shared" si="118"/>
        <v>12.753708473800168</v>
      </c>
      <c r="N522" s="82">
        <f t="shared" si="119"/>
        <v>0</v>
      </c>
      <c r="O522" s="83">
        <f t="shared" si="120"/>
        <v>0</v>
      </c>
      <c r="P522" s="79">
        <f t="shared" si="112"/>
        <v>0</v>
      </c>
      <c r="Q522" s="17">
        <f t="shared" si="113"/>
        <v>0.23166119537882823</v>
      </c>
      <c r="R522" s="58">
        <f t="shared" si="121"/>
        <v>0</v>
      </c>
      <c r="S522" s="17">
        <f t="shared" si="122"/>
        <v>0</v>
      </c>
      <c r="T522" s="17">
        <f t="shared" si="123"/>
        <v>0</v>
      </c>
      <c r="U522" s="17">
        <f t="shared" si="124"/>
        <v>0</v>
      </c>
      <c r="V522" s="58">
        <f t="shared" si="125"/>
        <v>0</v>
      </c>
      <c r="W522" s="17">
        <f t="shared" si="114"/>
        <v>0</v>
      </c>
      <c r="X522" s="17">
        <f t="shared" si="115"/>
        <v>0.20923432694005129</v>
      </c>
      <c r="Y522" s="17">
        <f t="shared" si="126"/>
        <v>0</v>
      </c>
      <c r="Z522" s="17">
        <f t="shared" si="127"/>
        <v>0</v>
      </c>
    </row>
    <row r="523" spans="10:26" x14ac:dyDescent="0.25">
      <c r="J523" s="79">
        <v>5120</v>
      </c>
      <c r="K523" s="79">
        <f t="shared" si="116"/>
        <v>0.58447488584474883</v>
      </c>
      <c r="L523" s="79">
        <f t="shared" si="117"/>
        <v>0.10966884649860109</v>
      </c>
      <c r="M523" s="81">
        <f t="shared" si="118"/>
        <v>12.719107377444265</v>
      </c>
      <c r="N523" s="82">
        <f t="shared" si="119"/>
        <v>0</v>
      </c>
      <c r="O523" s="83">
        <f t="shared" si="120"/>
        <v>0</v>
      </c>
      <c r="P523" s="79">
        <f t="shared" ref="P523:P586" si="128">IF(K523&lt;=$B$116,1-$E$24*(K523/$B$116)^$E$25,0)</f>
        <v>0</v>
      </c>
      <c r="Q523" s="17">
        <f t="shared" ref="Q523:Q586" si="129">IF(K523&gt;$B$116,1-$E$24*((K523-$B$116)/(1-$B$116))^$E$25,0)</f>
        <v>0.23056733880598856</v>
      </c>
      <c r="R523" s="58">
        <f t="shared" si="121"/>
        <v>0</v>
      </c>
      <c r="S523" s="17">
        <f t="shared" si="122"/>
        <v>0</v>
      </c>
      <c r="T523" s="17">
        <f t="shared" si="123"/>
        <v>0</v>
      </c>
      <c r="U523" s="17">
        <f t="shared" si="124"/>
        <v>0</v>
      </c>
      <c r="V523" s="58">
        <f t="shared" si="125"/>
        <v>0</v>
      </c>
      <c r="W523" s="17">
        <f t="shared" ref="W523:W586" si="130">IF(K523&lt;=$B$272,1-$E$24*(K523/$B$272)^$E$25,0)</f>
        <v>0</v>
      </c>
      <c r="X523" s="17">
        <f t="shared" ref="X523:X586" si="131">IF(K523&gt;$B$272,1-$E$24*((K523-$B$272)/(1-$B$272))^$E$25,0)</f>
        <v>0.20833903289947941</v>
      </c>
      <c r="Y523" s="17">
        <f t="shared" si="126"/>
        <v>0</v>
      </c>
      <c r="Z523" s="17">
        <f t="shared" si="127"/>
        <v>0</v>
      </c>
    </row>
    <row r="524" spans="10:26" x14ac:dyDescent="0.25">
      <c r="J524" s="79">
        <v>5130</v>
      </c>
      <c r="K524" s="79">
        <f t="shared" ref="K524:K587" si="132">J524/8760</f>
        <v>0.58561643835616439</v>
      </c>
      <c r="L524" s="79">
        <f t="shared" ref="L524:L587" si="133">1-$E$24*K524^$E$25</f>
        <v>0.10937098547284974</v>
      </c>
      <c r="M524" s="81">
        <f t="shared" ref="M524:M587" si="134">L524*$B$28</f>
        <v>12.684562230932348</v>
      </c>
      <c r="N524" s="82">
        <f t="shared" ref="N524:N587" si="135">IF(K524&lt;=$B$116,$B$110,0)</f>
        <v>0</v>
      </c>
      <c r="O524" s="83">
        <f t="shared" ref="O524:O587" si="136">IF(L524&gt;N524,N524,IF(K524&gt;$B$116,0,L524))</f>
        <v>0</v>
      </c>
      <c r="P524" s="79">
        <f t="shared" si="128"/>
        <v>0</v>
      </c>
      <c r="Q524" s="17">
        <f t="shared" si="129"/>
        <v>0.22948094716456613</v>
      </c>
      <c r="R524" s="58">
        <f t="shared" ref="R524:R587" si="137">IF(P524&gt;N524,N524,P524)</f>
        <v>0</v>
      </c>
      <c r="S524" s="17">
        <f t="shared" ref="S524:S587" si="138">IF(K524&lt;=$B$272,$F$272,N524)</f>
        <v>0</v>
      </c>
      <c r="T524" s="17">
        <f t="shared" ref="T524:T587" si="139">IF(S524&lt;L524,S524,L524)</f>
        <v>0</v>
      </c>
      <c r="U524" s="17">
        <f t="shared" ref="U524:U587" si="140">IF(K524&lt;0.04,S524,0)</f>
        <v>0</v>
      </c>
      <c r="V524" s="58">
        <f t="shared" ref="V524:V587" si="141">IF(K524&lt;0.23,T524,0)</f>
        <v>0</v>
      </c>
      <c r="W524" s="17">
        <f t="shared" si="130"/>
        <v>0</v>
      </c>
      <c r="X524" s="17">
        <f t="shared" si="131"/>
        <v>0.20744860599307791</v>
      </c>
      <c r="Y524" s="17">
        <f t="shared" ref="Y524:Y587" si="142">IF(W524&gt;$F$272,$F$272,W524)</f>
        <v>0</v>
      </c>
      <c r="Z524" s="17">
        <f t="shared" ref="Z524:Z587" si="143">IF(W524&gt;$B$110,$B$110,W524)</f>
        <v>0</v>
      </c>
    </row>
    <row r="525" spans="10:26" x14ac:dyDescent="0.25">
      <c r="J525" s="79">
        <v>5140</v>
      </c>
      <c r="K525" s="79">
        <f t="shared" si="132"/>
        <v>0.58675799086757996</v>
      </c>
      <c r="L525" s="79">
        <f t="shared" si="133"/>
        <v>0.10907360514915476</v>
      </c>
      <c r="M525" s="81">
        <f t="shared" si="134"/>
        <v>12.650072834993788</v>
      </c>
      <c r="N525" s="82">
        <f t="shared" si="135"/>
        <v>0</v>
      </c>
      <c r="O525" s="83">
        <f t="shared" si="136"/>
        <v>0</v>
      </c>
      <c r="P525" s="79">
        <f t="shared" si="128"/>
        <v>0</v>
      </c>
      <c r="Q525" s="17">
        <f t="shared" si="129"/>
        <v>0.22840190894458801</v>
      </c>
      <c r="R525" s="58">
        <f t="shared" si="137"/>
        <v>0</v>
      </c>
      <c r="S525" s="17">
        <f t="shared" si="138"/>
        <v>0</v>
      </c>
      <c r="T525" s="17">
        <f t="shared" si="139"/>
        <v>0</v>
      </c>
      <c r="U525" s="17">
        <f t="shared" si="140"/>
        <v>0</v>
      </c>
      <c r="V525" s="58">
        <f t="shared" si="141"/>
        <v>0</v>
      </c>
      <c r="W525" s="17">
        <f t="shared" si="130"/>
        <v>0</v>
      </c>
      <c r="X525" s="17">
        <f t="shared" si="131"/>
        <v>0.20656298820794727</v>
      </c>
      <c r="Y525" s="17">
        <f t="shared" si="142"/>
        <v>0</v>
      </c>
      <c r="Z525" s="17">
        <f t="shared" si="143"/>
        <v>0</v>
      </c>
    </row>
    <row r="526" spans="10:26" x14ac:dyDescent="0.25">
      <c r="J526" s="79">
        <v>5150</v>
      </c>
      <c r="K526" s="79">
        <f t="shared" si="132"/>
        <v>0.58789954337899542</v>
      </c>
      <c r="L526" s="79">
        <f t="shared" si="133"/>
        <v>0.10877670381877869</v>
      </c>
      <c r="M526" s="81">
        <f t="shared" si="134"/>
        <v>12.615638991453658</v>
      </c>
      <c r="N526" s="82">
        <f t="shared" si="135"/>
        <v>0</v>
      </c>
      <c r="O526" s="83">
        <f t="shared" si="136"/>
        <v>0</v>
      </c>
      <c r="P526" s="79">
        <f t="shared" si="128"/>
        <v>0</v>
      </c>
      <c r="Q526" s="17">
        <f t="shared" si="129"/>
        <v>0.22733011519187674</v>
      </c>
      <c r="R526" s="58">
        <f t="shared" si="137"/>
        <v>0</v>
      </c>
      <c r="S526" s="17">
        <f t="shared" si="138"/>
        <v>0</v>
      </c>
      <c r="T526" s="17">
        <f t="shared" si="139"/>
        <v>0</v>
      </c>
      <c r="U526" s="17">
        <f t="shared" si="140"/>
        <v>0</v>
      </c>
      <c r="V526" s="58">
        <f t="shared" si="141"/>
        <v>0</v>
      </c>
      <c r="W526" s="17">
        <f t="shared" si="130"/>
        <v>0</v>
      </c>
      <c r="X526" s="17">
        <f t="shared" si="131"/>
        <v>0.2056821225938894</v>
      </c>
      <c r="Y526" s="17">
        <f t="shared" si="142"/>
        <v>0</v>
      </c>
      <c r="Z526" s="17">
        <f t="shared" si="143"/>
        <v>0</v>
      </c>
    </row>
    <row r="527" spans="10:26" x14ac:dyDescent="0.25">
      <c r="J527" s="79">
        <v>5160</v>
      </c>
      <c r="K527" s="79">
        <f t="shared" si="132"/>
        <v>0.58904109589041098</v>
      </c>
      <c r="L527" s="79">
        <f t="shared" si="133"/>
        <v>0.10848027978236152</v>
      </c>
      <c r="M527" s="81">
        <f t="shared" si="134"/>
        <v>12.581260503224609</v>
      </c>
      <c r="N527" s="82">
        <f t="shared" si="135"/>
        <v>0</v>
      </c>
      <c r="O527" s="83">
        <f t="shared" si="136"/>
        <v>0</v>
      </c>
      <c r="P527" s="79">
        <f t="shared" si="128"/>
        <v>0</v>
      </c>
      <c r="Q527" s="17">
        <f t="shared" si="129"/>
        <v>0.22626545942939991</v>
      </c>
      <c r="R527" s="58">
        <f t="shared" si="137"/>
        <v>0</v>
      </c>
      <c r="S527" s="17">
        <f t="shared" si="138"/>
        <v>0</v>
      </c>
      <c r="T527" s="17">
        <f t="shared" si="139"/>
        <v>0</v>
      </c>
      <c r="U527" s="17">
        <f t="shared" si="140"/>
        <v>0</v>
      </c>
      <c r="V527" s="58">
        <f t="shared" si="141"/>
        <v>0</v>
      </c>
      <c r="W527" s="17">
        <f t="shared" si="130"/>
        <v>0</v>
      </c>
      <c r="X527" s="17">
        <f t="shared" si="131"/>
        <v>0.20480595323722683</v>
      </c>
      <c r="Y527" s="17">
        <f t="shared" si="142"/>
        <v>0</v>
      </c>
      <c r="Z527" s="17">
        <f t="shared" si="143"/>
        <v>0</v>
      </c>
    </row>
    <row r="528" spans="10:26" x14ac:dyDescent="0.25">
      <c r="J528" s="79">
        <v>5170</v>
      </c>
      <c r="K528" s="79">
        <f t="shared" si="132"/>
        <v>0.59018264840182644</v>
      </c>
      <c r="L528" s="79">
        <f t="shared" si="133"/>
        <v>0.10818433134985117</v>
      </c>
      <c r="M528" s="81">
        <f t="shared" si="134"/>
        <v>12.546937174298801</v>
      </c>
      <c r="N528" s="82">
        <f t="shared" si="135"/>
        <v>0</v>
      </c>
      <c r="O528" s="83">
        <f t="shared" si="136"/>
        <v>0</v>
      </c>
      <c r="P528" s="79">
        <f t="shared" si="128"/>
        <v>0</v>
      </c>
      <c r="Q528" s="17">
        <f t="shared" si="129"/>
        <v>0.22520783758164697</v>
      </c>
      <c r="R528" s="58">
        <f t="shared" si="137"/>
        <v>0</v>
      </c>
      <c r="S528" s="17">
        <f t="shared" si="138"/>
        <v>0</v>
      </c>
      <c r="T528" s="17">
        <f t="shared" si="139"/>
        <v>0</v>
      </c>
      <c r="U528" s="17">
        <f t="shared" si="140"/>
        <v>0</v>
      </c>
      <c r="V528" s="58">
        <f t="shared" si="141"/>
        <v>0</v>
      </c>
      <c r="W528" s="17">
        <f t="shared" si="130"/>
        <v>0</v>
      </c>
      <c r="X528" s="17">
        <f t="shared" si="131"/>
        <v>0.2039344252354327</v>
      </c>
      <c r="Y528" s="17">
        <f t="shared" si="142"/>
        <v>0</v>
      </c>
      <c r="Z528" s="17">
        <f t="shared" si="143"/>
        <v>0</v>
      </c>
    </row>
    <row r="529" spans="10:26" x14ac:dyDescent="0.25">
      <c r="J529" s="79">
        <v>5180</v>
      </c>
      <c r="K529" s="79">
        <f t="shared" si="132"/>
        <v>0.591324200913242</v>
      </c>
      <c r="L529" s="79">
        <f t="shared" si="133"/>
        <v>0.1078888568404347</v>
      </c>
      <c r="M529" s="81">
        <f t="shared" si="134"/>
        <v>12.512668809739923</v>
      </c>
      <c r="N529" s="82">
        <f t="shared" si="135"/>
        <v>0</v>
      </c>
      <c r="O529" s="83">
        <f t="shared" si="136"/>
        <v>0</v>
      </c>
      <c r="P529" s="79">
        <f t="shared" si="128"/>
        <v>0</v>
      </c>
      <c r="Q529" s="17">
        <f t="shared" si="129"/>
        <v>0.22415714790189434</v>
      </c>
      <c r="R529" s="58">
        <f t="shared" si="137"/>
        <v>0</v>
      </c>
      <c r="S529" s="17">
        <f t="shared" si="138"/>
        <v>0</v>
      </c>
      <c r="T529" s="17">
        <f t="shared" si="139"/>
        <v>0</v>
      </c>
      <c r="U529" s="17">
        <f t="shared" si="140"/>
        <v>0</v>
      </c>
      <c r="V529" s="58">
        <f t="shared" si="141"/>
        <v>0</v>
      </c>
      <c r="W529" s="17">
        <f t="shared" si="130"/>
        <v>0</v>
      </c>
      <c r="X529" s="17">
        <f t="shared" si="131"/>
        <v>0.20306748467253599</v>
      </c>
      <c r="Y529" s="17">
        <f t="shared" si="142"/>
        <v>0</v>
      </c>
      <c r="Z529" s="17">
        <f t="shared" si="143"/>
        <v>0</v>
      </c>
    </row>
    <row r="530" spans="10:26" x14ac:dyDescent="0.25">
      <c r="J530" s="79">
        <v>5190</v>
      </c>
      <c r="K530" s="79">
        <f t="shared" si="132"/>
        <v>0.59246575342465757</v>
      </c>
      <c r="L530" s="79">
        <f t="shared" si="133"/>
        <v>0.10759385458247017</v>
      </c>
      <c r="M530" s="81">
        <f t="shared" si="134"/>
        <v>12.478455215675293</v>
      </c>
      <c r="N530" s="82">
        <f t="shared" si="135"/>
        <v>0</v>
      </c>
      <c r="O530" s="83">
        <f t="shared" si="136"/>
        <v>0</v>
      </c>
      <c r="P530" s="79">
        <f t="shared" si="128"/>
        <v>0</v>
      </c>
      <c r="Q530" s="17">
        <f t="shared" si="129"/>
        <v>0.22311329090222787</v>
      </c>
      <c r="R530" s="58">
        <f t="shared" si="137"/>
        <v>0</v>
      </c>
      <c r="S530" s="17">
        <f t="shared" si="138"/>
        <v>0</v>
      </c>
      <c r="T530" s="17">
        <f t="shared" si="139"/>
        <v>0</v>
      </c>
      <c r="U530" s="17">
        <f t="shared" si="140"/>
        <v>0</v>
      </c>
      <c r="V530" s="58">
        <f t="shared" si="141"/>
        <v>0</v>
      </c>
      <c r="W530" s="17">
        <f t="shared" si="130"/>
        <v>0</v>
      </c>
      <c r="X530" s="17">
        <f t="shared" si="131"/>
        <v>0.20220507859527881</v>
      </c>
      <c r="Y530" s="17">
        <f t="shared" si="142"/>
        <v>0</v>
      </c>
      <c r="Z530" s="17">
        <f t="shared" si="143"/>
        <v>0</v>
      </c>
    </row>
    <row r="531" spans="10:26" x14ac:dyDescent="0.25">
      <c r="J531" s="79">
        <v>5200</v>
      </c>
      <c r="K531" s="79">
        <f t="shared" si="132"/>
        <v>0.59360730593607303</v>
      </c>
      <c r="L531" s="79">
        <f t="shared" si="133"/>
        <v>0.1072993229134187</v>
      </c>
      <c r="M531" s="81">
        <f t="shared" si="134"/>
        <v>12.444296199287979</v>
      </c>
      <c r="N531" s="82">
        <f t="shared" si="135"/>
        <v>0</v>
      </c>
      <c r="O531" s="83">
        <f t="shared" si="136"/>
        <v>0</v>
      </c>
      <c r="P531" s="79">
        <f t="shared" si="128"/>
        <v>0</v>
      </c>
      <c r="Q531" s="17">
        <f t="shared" si="129"/>
        <v>0.22207616928619656</v>
      </c>
      <c r="R531" s="58">
        <f t="shared" si="137"/>
        <v>0</v>
      </c>
      <c r="S531" s="17">
        <f t="shared" si="138"/>
        <v>0</v>
      </c>
      <c r="T531" s="17">
        <f t="shared" si="139"/>
        <v>0</v>
      </c>
      <c r="U531" s="17">
        <f t="shared" si="140"/>
        <v>0</v>
      </c>
      <c r="V531" s="58">
        <f t="shared" si="141"/>
        <v>0</v>
      </c>
      <c r="W531" s="17">
        <f t="shared" si="130"/>
        <v>0</v>
      </c>
      <c r="X531" s="17">
        <f t="shared" si="131"/>
        <v>0.20134715498999456</v>
      </c>
      <c r="Y531" s="17">
        <f t="shared" si="142"/>
        <v>0</v>
      </c>
      <c r="Z531" s="17">
        <f t="shared" si="143"/>
        <v>0</v>
      </c>
    </row>
    <row r="532" spans="10:26" x14ac:dyDescent="0.25">
      <c r="J532" s="79">
        <v>5210</v>
      </c>
      <c r="K532" s="79">
        <f t="shared" si="132"/>
        <v>0.59474885844748859</v>
      </c>
      <c r="L532" s="79">
        <f t="shared" si="133"/>
        <v>0.10700526017977796</v>
      </c>
      <c r="M532" s="81">
        <f t="shared" si="134"/>
        <v>12.410191568809084</v>
      </c>
      <c r="N532" s="82">
        <f t="shared" si="135"/>
        <v>0</v>
      </c>
      <c r="O532" s="83">
        <f t="shared" si="136"/>
        <v>0</v>
      </c>
      <c r="P532" s="79">
        <f t="shared" si="128"/>
        <v>0</v>
      </c>
      <c r="Q532" s="17">
        <f t="shared" si="129"/>
        <v>0.2210456878839776</v>
      </c>
      <c r="R532" s="58">
        <f t="shared" si="137"/>
        <v>0</v>
      </c>
      <c r="S532" s="17">
        <f t="shared" si="138"/>
        <v>0</v>
      </c>
      <c r="T532" s="17">
        <f t="shared" si="139"/>
        <v>0</v>
      </c>
      <c r="U532" s="17">
        <f t="shared" si="140"/>
        <v>0</v>
      </c>
      <c r="V532" s="58">
        <f t="shared" si="141"/>
        <v>0</v>
      </c>
      <c r="W532" s="17">
        <f t="shared" si="130"/>
        <v>0</v>
      </c>
      <c r="X532" s="17">
        <f t="shared" si="131"/>
        <v>0.20049366276018266</v>
      </c>
      <c r="Y532" s="17">
        <f t="shared" si="142"/>
        <v>0</v>
      </c>
      <c r="Z532" s="17">
        <f t="shared" si="143"/>
        <v>0</v>
      </c>
    </row>
    <row r="533" spans="10:26" x14ac:dyDescent="0.25">
      <c r="J533" s="79">
        <v>5220</v>
      </c>
      <c r="K533" s="79">
        <f t="shared" si="132"/>
        <v>0.59589041095890416</v>
      </c>
      <c r="L533" s="79">
        <f t="shared" si="133"/>
        <v>0.10671166473701521</v>
      </c>
      <c r="M533" s="81">
        <f t="shared" si="134"/>
        <v>12.376141133509982</v>
      </c>
      <c r="N533" s="82">
        <f t="shared" si="135"/>
        <v>0</v>
      </c>
      <c r="O533" s="83">
        <f t="shared" si="136"/>
        <v>0</v>
      </c>
      <c r="P533" s="79">
        <f t="shared" si="128"/>
        <v>0</v>
      </c>
      <c r="Q533" s="17">
        <f t="shared" si="129"/>
        <v>0.22002175358994447</v>
      </c>
      <c r="R533" s="58">
        <f t="shared" si="137"/>
        <v>0</v>
      </c>
      <c r="S533" s="17">
        <f t="shared" si="138"/>
        <v>0</v>
      </c>
      <c r="T533" s="17">
        <f t="shared" si="139"/>
        <v>0</v>
      </c>
      <c r="U533" s="17">
        <f t="shared" si="140"/>
        <v>0</v>
      </c>
      <c r="V533" s="58">
        <f t="shared" si="141"/>
        <v>0</v>
      </c>
      <c r="W533" s="17">
        <f t="shared" si="130"/>
        <v>0</v>
      </c>
      <c r="X533" s="17">
        <f t="shared" si="131"/>
        <v>0.19964455170475404</v>
      </c>
      <c r="Y533" s="17">
        <f t="shared" si="142"/>
        <v>0</v>
      </c>
      <c r="Z533" s="17">
        <f t="shared" si="143"/>
        <v>0</v>
      </c>
    </row>
    <row r="534" spans="10:26" x14ac:dyDescent="0.25">
      <c r="J534" s="79">
        <v>5230</v>
      </c>
      <c r="K534" s="79">
        <f t="shared" si="132"/>
        <v>0.59703196347031962</v>
      </c>
      <c r="L534" s="79">
        <f t="shared" si="133"/>
        <v>0.10641853494950215</v>
      </c>
      <c r="M534" s="81">
        <f t="shared" si="134"/>
        <v>12.34214470369476</v>
      </c>
      <c r="N534" s="82">
        <f t="shared" si="135"/>
        <v>0</v>
      </c>
      <c r="O534" s="83">
        <f t="shared" si="136"/>
        <v>0</v>
      </c>
      <c r="P534" s="79">
        <f t="shared" si="128"/>
        <v>0</v>
      </c>
      <c r="Q534" s="17">
        <f t="shared" si="129"/>
        <v>0.21900427530252753</v>
      </c>
      <c r="R534" s="58">
        <f t="shared" si="137"/>
        <v>0</v>
      </c>
      <c r="S534" s="17">
        <f t="shared" si="138"/>
        <v>0</v>
      </c>
      <c r="T534" s="17">
        <f t="shared" si="139"/>
        <v>0</v>
      </c>
      <c r="U534" s="17">
        <f t="shared" si="140"/>
        <v>0</v>
      </c>
      <c r="V534" s="58">
        <f t="shared" si="141"/>
        <v>0</v>
      </c>
      <c r="W534" s="17">
        <f t="shared" si="130"/>
        <v>0</v>
      </c>
      <c r="X534" s="17">
        <f t="shared" si="131"/>
        <v>0.19879977249692338</v>
      </c>
      <c r="Y534" s="17">
        <f t="shared" si="142"/>
        <v>0</v>
      </c>
      <c r="Z534" s="17">
        <f t="shared" si="143"/>
        <v>0</v>
      </c>
    </row>
    <row r="535" spans="10:26" x14ac:dyDescent="0.25">
      <c r="J535" s="79">
        <v>5240</v>
      </c>
      <c r="K535" s="79">
        <f t="shared" si="132"/>
        <v>0.59817351598173518</v>
      </c>
      <c r="L535" s="79">
        <f t="shared" si="133"/>
        <v>0.10612586919044953</v>
      </c>
      <c r="M535" s="81">
        <f t="shared" si="134"/>
        <v>12.308202090692635</v>
      </c>
      <c r="N535" s="82">
        <f t="shared" si="135"/>
        <v>0</v>
      </c>
      <c r="O535" s="83">
        <f t="shared" si="136"/>
        <v>0</v>
      </c>
      <c r="P535" s="79">
        <f t="shared" si="128"/>
        <v>0</v>
      </c>
      <c r="Q535" s="17">
        <f t="shared" si="129"/>
        <v>0.21799316386626733</v>
      </c>
      <c r="R535" s="58">
        <f t="shared" si="137"/>
        <v>0</v>
      </c>
      <c r="S535" s="17">
        <f t="shared" si="138"/>
        <v>0</v>
      </c>
      <c r="T535" s="17">
        <f t="shared" si="139"/>
        <v>0</v>
      </c>
      <c r="U535" s="17">
        <f t="shared" si="140"/>
        <v>0</v>
      </c>
      <c r="V535" s="58">
        <f t="shared" si="141"/>
        <v>0</v>
      </c>
      <c r="W535" s="17">
        <f t="shared" si="130"/>
        <v>0</v>
      </c>
      <c r="X535" s="17">
        <f t="shared" si="131"/>
        <v>0.19795927666372426</v>
      </c>
      <c r="Y535" s="17">
        <f t="shared" si="142"/>
        <v>0</v>
      </c>
      <c r="Z535" s="17">
        <f t="shared" si="143"/>
        <v>0</v>
      </c>
    </row>
    <row r="536" spans="10:26" x14ac:dyDescent="0.25">
      <c r="J536" s="79">
        <v>5250</v>
      </c>
      <c r="K536" s="79">
        <f t="shared" si="132"/>
        <v>0.59931506849315064</v>
      </c>
      <c r="L536" s="79">
        <f t="shared" si="133"/>
        <v>0.10583366584184262</v>
      </c>
      <c r="M536" s="81">
        <f t="shared" si="134"/>
        <v>12.274313106850469</v>
      </c>
      <c r="N536" s="82">
        <f t="shared" si="135"/>
        <v>0</v>
      </c>
      <c r="O536" s="83">
        <f t="shared" si="136"/>
        <v>0</v>
      </c>
      <c r="P536" s="79">
        <f t="shared" si="128"/>
        <v>0</v>
      </c>
      <c r="Q536" s="17">
        <f t="shared" si="129"/>
        <v>0.21698833201596657</v>
      </c>
      <c r="R536" s="58">
        <f t="shared" si="137"/>
        <v>0</v>
      </c>
      <c r="S536" s="17">
        <f t="shared" si="138"/>
        <v>0</v>
      </c>
      <c r="T536" s="17">
        <f t="shared" si="139"/>
        <v>0</v>
      </c>
      <c r="U536" s="17">
        <f t="shared" si="140"/>
        <v>0</v>
      </c>
      <c r="V536" s="58">
        <f t="shared" si="141"/>
        <v>0</v>
      </c>
      <c r="W536" s="17">
        <f t="shared" si="130"/>
        <v>0</v>
      </c>
      <c r="X536" s="17">
        <f t="shared" si="131"/>
        <v>0.19712301656612785</v>
      </c>
      <c r="Y536" s="17">
        <f t="shared" si="142"/>
        <v>0</v>
      </c>
      <c r="Z536" s="17">
        <f t="shared" si="143"/>
        <v>0</v>
      </c>
    </row>
    <row r="537" spans="10:26" x14ac:dyDescent="0.25">
      <c r="J537" s="79">
        <v>5260</v>
      </c>
      <c r="K537" s="79">
        <f t="shared" si="132"/>
        <v>0.6004566210045662</v>
      </c>
      <c r="L537" s="79">
        <f t="shared" si="133"/>
        <v>0.1055419232943775</v>
      </c>
      <c r="M537" s="81">
        <f t="shared" si="134"/>
        <v>12.240477565525383</v>
      </c>
      <c r="N537" s="82">
        <f t="shared" si="135"/>
        <v>0</v>
      </c>
      <c r="O537" s="83">
        <f t="shared" si="136"/>
        <v>0</v>
      </c>
      <c r="P537" s="79">
        <f t="shared" si="128"/>
        <v>0</v>
      </c>
      <c r="Q537" s="17">
        <f t="shared" si="129"/>
        <v>0.21598969432284709</v>
      </c>
      <c r="R537" s="58">
        <f t="shared" si="137"/>
        <v>0</v>
      </c>
      <c r="S537" s="17">
        <f t="shared" si="138"/>
        <v>0</v>
      </c>
      <c r="T537" s="17">
        <f t="shared" si="139"/>
        <v>0</v>
      </c>
      <c r="U537" s="17">
        <f t="shared" si="140"/>
        <v>0</v>
      </c>
      <c r="V537" s="58">
        <f t="shared" si="141"/>
        <v>0</v>
      </c>
      <c r="W537" s="17">
        <f t="shared" si="130"/>
        <v>0</v>
      </c>
      <c r="X537" s="17">
        <f t="shared" si="131"/>
        <v>0.19629094537974012</v>
      </c>
      <c r="Y537" s="17">
        <f t="shared" si="142"/>
        <v>0</v>
      </c>
      <c r="Z537" s="17">
        <f t="shared" si="143"/>
        <v>0</v>
      </c>
    </row>
    <row r="538" spans="10:26" x14ac:dyDescent="0.25">
      <c r="J538" s="79">
        <v>5270</v>
      </c>
      <c r="K538" s="79">
        <f t="shared" si="132"/>
        <v>0.60159817351598177</v>
      </c>
      <c r="L538" s="79">
        <f t="shared" si="133"/>
        <v>0.10525063994739692</v>
      </c>
      <c r="M538" s="81">
        <f t="shared" si="134"/>
        <v>12.206695281077314</v>
      </c>
      <c r="N538" s="82">
        <f t="shared" si="135"/>
        <v>0</v>
      </c>
      <c r="O538" s="83">
        <f t="shared" si="136"/>
        <v>0</v>
      </c>
      <c r="P538" s="79">
        <f t="shared" si="128"/>
        <v>0</v>
      </c>
      <c r="Q538" s="17">
        <f t="shared" si="129"/>
        <v>0.21499716714262795</v>
      </c>
      <c r="R538" s="58">
        <f t="shared" si="137"/>
        <v>0</v>
      </c>
      <c r="S538" s="17">
        <f t="shared" si="138"/>
        <v>0</v>
      </c>
      <c r="T538" s="17">
        <f t="shared" si="139"/>
        <v>0</v>
      </c>
      <c r="U538" s="17">
        <f t="shared" si="140"/>
        <v>0</v>
      </c>
      <c r="V538" s="58">
        <f t="shared" si="141"/>
        <v>0</v>
      </c>
      <c r="W538" s="17">
        <f t="shared" si="130"/>
        <v>0</v>
      </c>
      <c r="X538" s="17">
        <f t="shared" si="131"/>
        <v>0.19546301707605984</v>
      </c>
      <c r="Y538" s="17">
        <f t="shared" si="142"/>
        <v>0</v>
      </c>
      <c r="Z538" s="17">
        <f t="shared" si="143"/>
        <v>0</v>
      </c>
    </row>
    <row r="539" spans="10:26" x14ac:dyDescent="0.25">
      <c r="J539" s="79">
        <v>5280</v>
      </c>
      <c r="K539" s="79">
        <f t="shared" si="132"/>
        <v>0.60273972602739723</v>
      </c>
      <c r="L539" s="79">
        <f t="shared" si="133"/>
        <v>0.10495981420882861</v>
      </c>
      <c r="M539" s="81">
        <f t="shared" si="134"/>
        <v>12.172966068861864</v>
      </c>
      <c r="N539" s="82">
        <f t="shared" si="135"/>
        <v>0</v>
      </c>
      <c r="O539" s="83">
        <f t="shared" si="136"/>
        <v>0</v>
      </c>
      <c r="P539" s="79">
        <f t="shared" si="128"/>
        <v>0</v>
      </c>
      <c r="Q539" s="17">
        <f t="shared" si="129"/>
        <v>0.21401066856544071</v>
      </c>
      <c r="R539" s="58">
        <f t="shared" si="137"/>
        <v>0</v>
      </c>
      <c r="S539" s="17">
        <f t="shared" si="138"/>
        <v>0</v>
      </c>
      <c r="T539" s="17">
        <f t="shared" si="139"/>
        <v>0</v>
      </c>
      <c r="U539" s="17">
        <f t="shared" si="140"/>
        <v>0</v>
      </c>
      <c r="V539" s="58">
        <f t="shared" si="141"/>
        <v>0</v>
      </c>
      <c r="W539" s="17">
        <f t="shared" si="130"/>
        <v>0</v>
      </c>
      <c r="X539" s="17">
        <f t="shared" si="131"/>
        <v>0.19463918640427724</v>
      </c>
      <c r="Y539" s="17">
        <f t="shared" si="142"/>
        <v>0</v>
      </c>
      <c r="Z539" s="17">
        <f t="shared" si="143"/>
        <v>0</v>
      </c>
    </row>
    <row r="540" spans="10:26" x14ac:dyDescent="0.25">
      <c r="J540" s="79">
        <v>5290</v>
      </c>
      <c r="K540" s="79">
        <f t="shared" si="132"/>
        <v>0.60388127853881279</v>
      </c>
      <c r="L540" s="79">
        <f t="shared" si="133"/>
        <v>0.1046694444951225</v>
      </c>
      <c r="M540" s="81">
        <f t="shared" si="134"/>
        <v>12.139289745223019</v>
      </c>
      <c r="N540" s="82">
        <f t="shared" si="135"/>
        <v>0</v>
      </c>
      <c r="O540" s="83">
        <f t="shared" si="136"/>
        <v>0</v>
      </c>
      <c r="P540" s="79">
        <f t="shared" si="128"/>
        <v>0</v>
      </c>
      <c r="Q540" s="17">
        <f t="shared" si="129"/>
        <v>0.21303011836750418</v>
      </c>
      <c r="R540" s="58">
        <f t="shared" si="137"/>
        <v>0</v>
      </c>
      <c r="S540" s="17">
        <f t="shared" si="138"/>
        <v>0</v>
      </c>
      <c r="T540" s="17">
        <f t="shared" si="139"/>
        <v>0</v>
      </c>
      <c r="U540" s="17">
        <f t="shared" si="140"/>
        <v>0</v>
      </c>
      <c r="V540" s="58">
        <f t="shared" si="141"/>
        <v>0</v>
      </c>
      <c r="W540" s="17">
        <f t="shared" si="130"/>
        <v>0</v>
      </c>
      <c r="X540" s="17">
        <f t="shared" si="131"/>
        <v>0.19381940887359439</v>
      </c>
      <c r="Y540" s="17">
        <f t="shared" si="142"/>
        <v>0</v>
      </c>
      <c r="Z540" s="17">
        <f t="shared" si="143"/>
        <v>0</v>
      </c>
    </row>
    <row r="541" spans="10:26" x14ac:dyDescent="0.25">
      <c r="J541" s="79">
        <v>5300</v>
      </c>
      <c r="K541" s="79">
        <f t="shared" si="132"/>
        <v>0.60502283105022836</v>
      </c>
      <c r="L541" s="79">
        <f t="shared" si="133"/>
        <v>0.10437952923118932</v>
      </c>
      <c r="M541" s="81">
        <f t="shared" si="134"/>
        <v>12.105666127486023</v>
      </c>
      <c r="N541" s="82">
        <f t="shared" si="135"/>
        <v>0</v>
      </c>
      <c r="O541" s="83">
        <f t="shared" si="136"/>
        <v>0</v>
      </c>
      <c r="P541" s="79">
        <f t="shared" si="128"/>
        <v>0</v>
      </c>
      <c r="Q541" s="17">
        <f t="shared" si="129"/>
        <v>0.21205543796448667</v>
      </c>
      <c r="R541" s="58">
        <f t="shared" si="137"/>
        <v>0</v>
      </c>
      <c r="S541" s="17">
        <f t="shared" si="138"/>
        <v>0</v>
      </c>
      <c r="T541" s="17">
        <f t="shared" si="139"/>
        <v>0</v>
      </c>
      <c r="U541" s="17">
        <f t="shared" si="140"/>
        <v>0</v>
      </c>
      <c r="V541" s="58">
        <f t="shared" si="141"/>
        <v>0</v>
      </c>
      <c r="W541" s="17">
        <f t="shared" si="130"/>
        <v>0</v>
      </c>
      <c r="X541" s="17">
        <f t="shared" si="131"/>
        <v>0.19300364073604925</v>
      </c>
      <c r="Y541" s="17">
        <f t="shared" si="142"/>
        <v>0</v>
      </c>
      <c r="Z541" s="17">
        <f t="shared" si="143"/>
        <v>0</v>
      </c>
    </row>
    <row r="542" spans="10:26" x14ac:dyDescent="0.25">
      <c r="J542" s="79">
        <v>5310</v>
      </c>
      <c r="K542" s="79">
        <f t="shared" si="132"/>
        <v>0.60616438356164382</v>
      </c>
      <c r="L542" s="79">
        <f t="shared" si="133"/>
        <v>0.10409006685033906</v>
      </c>
      <c r="M542" s="81">
        <f t="shared" si="134"/>
        <v>12.072095033950248</v>
      </c>
      <c r="N542" s="82">
        <f t="shared" si="135"/>
        <v>0</v>
      </c>
      <c r="O542" s="83">
        <f t="shared" si="136"/>
        <v>0</v>
      </c>
      <c r="P542" s="79">
        <f t="shared" si="128"/>
        <v>0</v>
      </c>
      <c r="Q542" s="17">
        <f t="shared" si="129"/>
        <v>0.21108655036648194</v>
      </c>
      <c r="R542" s="58">
        <f t="shared" si="137"/>
        <v>0</v>
      </c>
      <c r="S542" s="17">
        <f t="shared" si="138"/>
        <v>0</v>
      </c>
      <c r="T542" s="17">
        <f t="shared" si="139"/>
        <v>0</v>
      </c>
      <c r="U542" s="17">
        <f t="shared" si="140"/>
        <v>0</v>
      </c>
      <c r="V542" s="58">
        <f t="shared" si="141"/>
        <v>0</v>
      </c>
      <c r="W542" s="17">
        <f t="shared" si="130"/>
        <v>0</v>
      </c>
      <c r="X542" s="17">
        <f t="shared" si="131"/>
        <v>0.19219183896982761</v>
      </c>
      <c r="Y542" s="17">
        <f t="shared" si="142"/>
        <v>0</v>
      </c>
      <c r="Z542" s="17">
        <f t="shared" si="143"/>
        <v>0</v>
      </c>
    </row>
    <row r="543" spans="10:26" x14ac:dyDescent="0.25">
      <c r="J543" s="79">
        <v>5320</v>
      </c>
      <c r="K543" s="79">
        <f t="shared" si="132"/>
        <v>0.60730593607305938</v>
      </c>
      <c r="L543" s="79">
        <f t="shared" si="133"/>
        <v>0.10380105579422083</v>
      </c>
      <c r="M543" s="81">
        <f t="shared" si="134"/>
        <v>12.038576283882213</v>
      </c>
      <c r="N543" s="82">
        <f t="shared" si="135"/>
        <v>0</v>
      </c>
      <c r="O543" s="83">
        <f t="shared" si="136"/>
        <v>0</v>
      </c>
      <c r="P543" s="79">
        <f t="shared" si="128"/>
        <v>0</v>
      </c>
      <c r="Q543" s="17">
        <f t="shared" si="129"/>
        <v>0.21012338013453447</v>
      </c>
      <c r="R543" s="58">
        <f t="shared" si="137"/>
        <v>0</v>
      </c>
      <c r="S543" s="17">
        <f t="shared" si="138"/>
        <v>0</v>
      </c>
      <c r="T543" s="17">
        <f t="shared" si="139"/>
        <v>0</v>
      </c>
      <c r="U543" s="17">
        <f t="shared" si="140"/>
        <v>0</v>
      </c>
      <c r="V543" s="58">
        <f t="shared" si="141"/>
        <v>0</v>
      </c>
      <c r="W543" s="17">
        <f t="shared" si="130"/>
        <v>0</v>
      </c>
      <c r="X543" s="17">
        <f t="shared" si="131"/>
        <v>0.19138396126304236</v>
      </c>
      <c r="Y543" s="17">
        <f t="shared" si="142"/>
        <v>0</v>
      </c>
      <c r="Z543" s="17">
        <f t="shared" si="143"/>
        <v>0</v>
      </c>
    </row>
    <row r="544" spans="10:26" x14ac:dyDescent="0.25">
      <c r="J544" s="79">
        <v>5330</v>
      </c>
      <c r="K544" s="79">
        <f t="shared" si="132"/>
        <v>0.60844748858447484</v>
      </c>
      <c r="L544" s="79">
        <f t="shared" si="133"/>
        <v>0.10351249451276301</v>
      </c>
      <c r="M544" s="81">
        <f t="shared" si="134"/>
        <v>12.005109697508646</v>
      </c>
      <c r="N544" s="82">
        <f t="shared" si="135"/>
        <v>0</v>
      </c>
      <c r="O544" s="83">
        <f t="shared" si="136"/>
        <v>0</v>
      </c>
      <c r="P544" s="79">
        <f t="shared" si="128"/>
        <v>0</v>
      </c>
      <c r="Q544" s="17">
        <f t="shared" si="129"/>
        <v>0.20916585333864879</v>
      </c>
      <c r="R544" s="58">
        <f t="shared" si="137"/>
        <v>0</v>
      </c>
      <c r="S544" s="17">
        <f t="shared" si="138"/>
        <v>0</v>
      </c>
      <c r="T544" s="17">
        <f t="shared" si="139"/>
        <v>0</v>
      </c>
      <c r="U544" s="17">
        <f t="shared" si="140"/>
        <v>0</v>
      </c>
      <c r="V544" s="58">
        <f t="shared" si="141"/>
        <v>0</v>
      </c>
      <c r="W544" s="17">
        <f t="shared" si="130"/>
        <v>0</v>
      </c>
      <c r="X544" s="17">
        <f t="shared" si="131"/>
        <v>0.19057996599797111</v>
      </c>
      <c r="Y544" s="17">
        <f t="shared" si="142"/>
        <v>0</v>
      </c>
      <c r="Z544" s="17">
        <f t="shared" si="143"/>
        <v>0</v>
      </c>
    </row>
    <row r="545" spans="10:26" x14ac:dyDescent="0.25">
      <c r="J545" s="79">
        <v>5340</v>
      </c>
      <c r="K545" s="79">
        <f t="shared" si="132"/>
        <v>0.6095890410958904</v>
      </c>
      <c r="L545" s="79">
        <f t="shared" si="133"/>
        <v>0.1032243814641135</v>
      </c>
      <c r="M545" s="81">
        <f t="shared" si="134"/>
        <v>11.971695096009553</v>
      </c>
      <c r="N545" s="82">
        <f t="shared" si="135"/>
        <v>0</v>
      </c>
      <c r="O545" s="83">
        <f t="shared" si="136"/>
        <v>0</v>
      </c>
      <c r="P545" s="79">
        <f t="shared" si="128"/>
        <v>0</v>
      </c>
      <c r="Q545" s="17">
        <f t="shared" si="129"/>
        <v>0.2082138975172223</v>
      </c>
      <c r="R545" s="58">
        <f t="shared" si="137"/>
        <v>0</v>
      </c>
      <c r="S545" s="17">
        <f t="shared" si="138"/>
        <v>0</v>
      </c>
      <c r="T545" s="17">
        <f t="shared" si="139"/>
        <v>0</v>
      </c>
      <c r="U545" s="17">
        <f t="shared" si="140"/>
        <v>0</v>
      </c>
      <c r="V545" s="58">
        <f t="shared" si="141"/>
        <v>0</v>
      </c>
      <c r="W545" s="17">
        <f t="shared" si="130"/>
        <v>0</v>
      </c>
      <c r="X545" s="17">
        <f t="shared" si="131"/>
        <v>0.18977981223572837</v>
      </c>
      <c r="Y545" s="17">
        <f t="shared" si="142"/>
        <v>0</v>
      </c>
      <c r="Z545" s="17">
        <f t="shared" si="143"/>
        <v>0</v>
      </c>
    </row>
    <row r="546" spans="10:26" x14ac:dyDescent="0.25">
      <c r="J546" s="79">
        <v>5350</v>
      </c>
      <c r="K546" s="79">
        <f t="shared" si="132"/>
        <v>0.61073059360730597</v>
      </c>
      <c r="L546" s="79">
        <f t="shared" si="133"/>
        <v>0.10293671511458125</v>
      </c>
      <c r="M546" s="81">
        <f t="shared" si="134"/>
        <v>11.938332301511437</v>
      </c>
      <c r="N546" s="82">
        <f t="shared" si="135"/>
        <v>0</v>
      </c>
      <c r="O546" s="83">
        <f t="shared" si="136"/>
        <v>0</v>
      </c>
      <c r="P546" s="79">
        <f t="shared" si="128"/>
        <v>0</v>
      </c>
      <c r="Q546" s="17">
        <f t="shared" si="129"/>
        <v>0.20726744163784472</v>
      </c>
      <c r="R546" s="58">
        <f t="shared" si="137"/>
        <v>0</v>
      </c>
      <c r="S546" s="17">
        <f t="shared" si="138"/>
        <v>0</v>
      </c>
      <c r="T546" s="17">
        <f t="shared" si="139"/>
        <v>0</v>
      </c>
      <c r="U546" s="17">
        <f t="shared" si="140"/>
        <v>0</v>
      </c>
      <c r="V546" s="58">
        <f t="shared" si="141"/>
        <v>0</v>
      </c>
      <c r="W546" s="17">
        <f t="shared" si="130"/>
        <v>0</v>
      </c>
      <c r="X546" s="17">
        <f t="shared" si="131"/>
        <v>0.18898345970136532</v>
      </c>
      <c r="Y546" s="17">
        <f t="shared" si="142"/>
        <v>0</v>
      </c>
      <c r="Z546" s="17">
        <f t="shared" si="143"/>
        <v>0</v>
      </c>
    </row>
    <row r="547" spans="10:26" x14ac:dyDescent="0.25">
      <c r="J547" s="79">
        <v>5360</v>
      </c>
      <c r="K547" s="79">
        <f t="shared" si="132"/>
        <v>0.61187214611872143</v>
      </c>
      <c r="L547" s="79">
        <f t="shared" si="133"/>
        <v>0.10264949393857736</v>
      </c>
      <c r="M547" s="81">
        <f t="shared" si="134"/>
        <v>11.905021137080473</v>
      </c>
      <c r="N547" s="82">
        <f t="shared" si="135"/>
        <v>0</v>
      </c>
      <c r="O547" s="83">
        <f t="shared" si="136"/>
        <v>0</v>
      </c>
      <c r="P547" s="79">
        <f t="shared" si="128"/>
        <v>0</v>
      </c>
      <c r="Q547" s="17">
        <f t="shared" si="129"/>
        <v>0.20632641605940816</v>
      </c>
      <c r="R547" s="58">
        <f t="shared" si="137"/>
        <v>0</v>
      </c>
      <c r="S547" s="17">
        <f t="shared" si="138"/>
        <v>0</v>
      </c>
      <c r="T547" s="17">
        <f t="shared" si="139"/>
        <v>0</v>
      </c>
      <c r="U547" s="17">
        <f t="shared" si="140"/>
        <v>0</v>
      </c>
      <c r="V547" s="58">
        <f t="shared" si="141"/>
        <v>0</v>
      </c>
      <c r="W547" s="17">
        <f t="shared" si="130"/>
        <v>0</v>
      </c>
      <c r="X547" s="17">
        <f t="shared" si="131"/>
        <v>0.18819086876937885</v>
      </c>
      <c r="Y547" s="17">
        <f t="shared" si="142"/>
        <v>0</v>
      </c>
      <c r="Z547" s="17">
        <f t="shared" si="143"/>
        <v>0</v>
      </c>
    </row>
    <row r="548" spans="10:26" x14ac:dyDescent="0.25">
      <c r="J548" s="79">
        <v>5370</v>
      </c>
      <c r="K548" s="79">
        <f t="shared" si="132"/>
        <v>0.61301369863013699</v>
      </c>
      <c r="L548" s="79">
        <f t="shared" si="133"/>
        <v>0.10236271641855776</v>
      </c>
      <c r="M548" s="81">
        <f t="shared" si="134"/>
        <v>11.871761426715842</v>
      </c>
      <c r="N548" s="82">
        <f t="shared" si="135"/>
        <v>0</v>
      </c>
      <c r="O548" s="83">
        <f t="shared" si="136"/>
        <v>0</v>
      </c>
      <c r="P548" s="79">
        <f t="shared" si="128"/>
        <v>0</v>
      </c>
      <c r="Q548" s="17">
        <f t="shared" si="129"/>
        <v>0.20539075249547412</v>
      </c>
      <c r="R548" s="58">
        <f t="shared" si="137"/>
        <v>0</v>
      </c>
      <c r="S548" s="17">
        <f t="shared" si="138"/>
        <v>0</v>
      </c>
      <c r="T548" s="17">
        <f t="shared" si="139"/>
        <v>0</v>
      </c>
      <c r="U548" s="17">
        <f t="shared" si="140"/>
        <v>0</v>
      </c>
      <c r="V548" s="58">
        <f t="shared" si="141"/>
        <v>0</v>
      </c>
      <c r="W548" s="17">
        <f t="shared" si="130"/>
        <v>0</v>
      </c>
      <c r="X548" s="17">
        <f t="shared" si="131"/>
        <v>0.18740200044961575</v>
      </c>
      <c r="Y548" s="17">
        <f t="shared" si="142"/>
        <v>0</v>
      </c>
      <c r="Z548" s="17">
        <f t="shared" si="143"/>
        <v>0</v>
      </c>
    </row>
    <row r="549" spans="10:26" x14ac:dyDescent="0.25">
      <c r="J549" s="79">
        <v>5380</v>
      </c>
      <c r="K549" s="79">
        <f t="shared" si="132"/>
        <v>0.61415525114155256</v>
      </c>
      <c r="L549" s="79">
        <f t="shared" si="133"/>
        <v>0.10207638104496541</v>
      </c>
      <c r="M549" s="81">
        <f t="shared" si="134"/>
        <v>11.838552995343054</v>
      </c>
      <c r="N549" s="82">
        <f t="shared" si="135"/>
        <v>0</v>
      </c>
      <c r="O549" s="83">
        <f t="shared" si="136"/>
        <v>0</v>
      </c>
      <c r="P549" s="79">
        <f t="shared" si="128"/>
        <v>0</v>
      </c>
      <c r="Q549" s="17">
        <f t="shared" si="129"/>
        <v>0.20446038397885058</v>
      </c>
      <c r="R549" s="58">
        <f t="shared" si="137"/>
        <v>0</v>
      </c>
      <c r="S549" s="17">
        <f t="shared" si="138"/>
        <v>0</v>
      </c>
      <c r="T549" s="17">
        <f t="shared" si="139"/>
        <v>0</v>
      </c>
      <c r="U549" s="17">
        <f t="shared" si="140"/>
        <v>0</v>
      </c>
      <c r="V549" s="58">
        <f t="shared" si="141"/>
        <v>0</v>
      </c>
      <c r="W549" s="17">
        <f t="shared" si="130"/>
        <v>0</v>
      </c>
      <c r="X549" s="17">
        <f t="shared" si="131"/>
        <v>0.18661681637356264</v>
      </c>
      <c r="Y549" s="17">
        <f t="shared" si="142"/>
        <v>0</v>
      </c>
      <c r="Z549" s="17">
        <f t="shared" si="143"/>
        <v>0</v>
      </c>
    </row>
    <row r="550" spans="10:26" x14ac:dyDescent="0.25">
      <c r="J550" s="79">
        <v>5390</v>
      </c>
      <c r="K550" s="79">
        <f t="shared" si="132"/>
        <v>0.61529680365296802</v>
      </c>
      <c r="L550" s="79">
        <f t="shared" si="133"/>
        <v>0.10179048631617393</v>
      </c>
      <c r="M550" s="81">
        <f t="shared" si="134"/>
        <v>11.805395668807387</v>
      </c>
      <c r="N550" s="82">
        <f t="shared" si="135"/>
        <v>0</v>
      </c>
      <c r="O550" s="83">
        <f t="shared" si="136"/>
        <v>0</v>
      </c>
      <c r="P550" s="79">
        <f t="shared" si="128"/>
        <v>0</v>
      </c>
      <c r="Q550" s="17">
        <f t="shared" si="129"/>
        <v>0.20353524482732777</v>
      </c>
      <c r="R550" s="58">
        <f t="shared" si="137"/>
        <v>0</v>
      </c>
      <c r="S550" s="17">
        <f t="shared" si="138"/>
        <v>0</v>
      </c>
      <c r="T550" s="17">
        <f t="shared" si="139"/>
        <v>0</v>
      </c>
      <c r="U550" s="17">
        <f t="shared" si="140"/>
        <v>0</v>
      </c>
      <c r="V550" s="58">
        <f t="shared" si="141"/>
        <v>0</v>
      </c>
      <c r="W550" s="17">
        <f t="shared" si="130"/>
        <v>0</v>
      </c>
      <c r="X550" s="17">
        <f t="shared" si="131"/>
        <v>0.18583527878100636</v>
      </c>
      <c r="Y550" s="17">
        <f t="shared" si="142"/>
        <v>0</v>
      </c>
      <c r="Z550" s="17">
        <f t="shared" si="143"/>
        <v>0</v>
      </c>
    </row>
    <row r="551" spans="10:26" x14ac:dyDescent="0.25">
      <c r="J551" s="79">
        <v>5400</v>
      </c>
      <c r="K551" s="79">
        <f t="shared" si="132"/>
        <v>0.61643835616438358</v>
      </c>
      <c r="L551" s="79">
        <f t="shared" si="133"/>
        <v>0.10150503073843131</v>
      </c>
      <c r="M551" s="81">
        <f t="shared" si="134"/>
        <v>11.772289273867369</v>
      </c>
      <c r="N551" s="82">
        <f t="shared" si="135"/>
        <v>0</v>
      </c>
      <c r="O551" s="83">
        <f t="shared" si="136"/>
        <v>0</v>
      </c>
      <c r="P551" s="79">
        <f t="shared" si="128"/>
        <v>0</v>
      </c>
      <c r="Q551" s="17">
        <f t="shared" si="129"/>
        <v>0.20261527061052986</v>
      </c>
      <c r="R551" s="58">
        <f t="shared" si="137"/>
        <v>0</v>
      </c>
      <c r="S551" s="17">
        <f t="shared" si="138"/>
        <v>0</v>
      </c>
      <c r="T551" s="17">
        <f t="shared" si="139"/>
        <v>0</v>
      </c>
      <c r="U551" s="17">
        <f t="shared" si="140"/>
        <v>0</v>
      </c>
      <c r="V551" s="58">
        <f t="shared" si="141"/>
        <v>0</v>
      </c>
      <c r="W551" s="17">
        <f t="shared" si="130"/>
        <v>0</v>
      </c>
      <c r="X551" s="17">
        <f t="shared" si="131"/>
        <v>0.18505735050705197</v>
      </c>
      <c r="Y551" s="17">
        <f t="shared" si="142"/>
        <v>0</v>
      </c>
      <c r="Z551" s="17">
        <f t="shared" si="143"/>
        <v>0</v>
      </c>
    </row>
    <row r="552" spans="10:26" x14ac:dyDescent="0.25">
      <c r="J552" s="79">
        <v>5410</v>
      </c>
      <c r="K552" s="79">
        <f t="shared" si="132"/>
        <v>0.61757990867579904</v>
      </c>
      <c r="L552" s="79">
        <f t="shared" si="133"/>
        <v>0.10122001282580362</v>
      </c>
      <c r="M552" s="81">
        <f t="shared" si="134"/>
        <v>11.739233638188253</v>
      </c>
      <c r="N552" s="82">
        <f t="shared" si="135"/>
        <v>0</v>
      </c>
      <c r="O552" s="83">
        <f t="shared" si="136"/>
        <v>0</v>
      </c>
      <c r="P552" s="79">
        <f t="shared" si="128"/>
        <v>0</v>
      </c>
      <c r="Q552" s="17">
        <f t="shared" si="129"/>
        <v>0.2017003981178368</v>
      </c>
      <c r="R552" s="58">
        <f t="shared" si="137"/>
        <v>0</v>
      </c>
      <c r="S552" s="17">
        <f t="shared" si="138"/>
        <v>0</v>
      </c>
      <c r="T552" s="17">
        <f t="shared" si="139"/>
        <v>0</v>
      </c>
      <c r="U552" s="17">
        <f t="shared" si="140"/>
        <v>0</v>
      </c>
      <c r="V552" s="58">
        <f t="shared" si="141"/>
        <v>0</v>
      </c>
      <c r="W552" s="17">
        <f t="shared" si="130"/>
        <v>0</v>
      </c>
      <c r="X552" s="17">
        <f t="shared" si="131"/>
        <v>0.1842829949694903</v>
      </c>
      <c r="Y552" s="17">
        <f t="shared" si="142"/>
        <v>0</v>
      </c>
      <c r="Z552" s="17">
        <f t="shared" si="143"/>
        <v>0</v>
      </c>
    </row>
    <row r="553" spans="10:26" x14ac:dyDescent="0.25">
      <c r="J553" s="79">
        <v>5420</v>
      </c>
      <c r="K553" s="79">
        <f t="shared" si="132"/>
        <v>0.61872146118721461</v>
      </c>
      <c r="L553" s="79">
        <f t="shared" si="133"/>
        <v>0.10093543110012049</v>
      </c>
      <c r="M553" s="81">
        <f t="shared" si="134"/>
        <v>11.706228590335686</v>
      </c>
      <c r="N553" s="82">
        <f t="shared" si="135"/>
        <v>0</v>
      </c>
      <c r="O553" s="83">
        <f t="shared" si="136"/>
        <v>0</v>
      </c>
      <c r="P553" s="79">
        <f t="shared" si="128"/>
        <v>0</v>
      </c>
      <c r="Q553" s="17">
        <f t="shared" si="129"/>
        <v>0.2007905653273373</v>
      </c>
      <c r="R553" s="58">
        <f t="shared" si="137"/>
        <v>0</v>
      </c>
      <c r="S553" s="17">
        <f t="shared" si="138"/>
        <v>0</v>
      </c>
      <c r="T553" s="17">
        <f t="shared" si="139"/>
        <v>0</v>
      </c>
      <c r="U553" s="17">
        <f t="shared" si="140"/>
        <v>0</v>
      </c>
      <c r="V553" s="58">
        <f t="shared" si="141"/>
        <v>0</v>
      </c>
      <c r="W553" s="17">
        <f t="shared" si="130"/>
        <v>0</v>
      </c>
      <c r="X553" s="17">
        <f t="shared" si="131"/>
        <v>0.18351217615650028</v>
      </c>
      <c r="Y553" s="17">
        <f t="shared" si="142"/>
        <v>0</v>
      </c>
      <c r="Z553" s="17">
        <f t="shared" si="143"/>
        <v>0</v>
      </c>
    </row>
    <row r="554" spans="10:26" x14ac:dyDescent="0.25">
      <c r="J554" s="79">
        <v>5430</v>
      </c>
      <c r="K554" s="79">
        <f t="shared" si="132"/>
        <v>0.61986301369863017</v>
      </c>
      <c r="L554" s="79">
        <f t="shared" si="133"/>
        <v>0.10065128409091939</v>
      </c>
      <c r="M554" s="81">
        <f t="shared" si="134"/>
        <v>11.673273959769253</v>
      </c>
      <c r="N554" s="82">
        <f t="shared" si="135"/>
        <v>0</v>
      </c>
      <c r="O554" s="83">
        <f t="shared" si="136"/>
        <v>0</v>
      </c>
      <c r="P554" s="79">
        <f t="shared" si="128"/>
        <v>0</v>
      </c>
      <c r="Q554" s="17">
        <f t="shared" si="129"/>
        <v>0.19988571137577105</v>
      </c>
      <c r="R554" s="58">
        <f t="shared" si="137"/>
        <v>0</v>
      </c>
      <c r="S554" s="17">
        <f t="shared" si="138"/>
        <v>0</v>
      </c>
      <c r="T554" s="17">
        <f t="shared" si="139"/>
        <v>0</v>
      </c>
      <c r="U554" s="17">
        <f t="shared" si="140"/>
        <v>0</v>
      </c>
      <c r="V554" s="58">
        <f t="shared" si="141"/>
        <v>0</v>
      </c>
      <c r="W554" s="17">
        <f t="shared" si="130"/>
        <v>0</v>
      </c>
      <c r="X554" s="17">
        <f t="shared" si="131"/>
        <v>0.1827448586146776</v>
      </c>
      <c r="Y554" s="17">
        <f t="shared" si="142"/>
        <v>0</v>
      </c>
      <c r="Z554" s="17">
        <f t="shared" si="143"/>
        <v>0</v>
      </c>
    </row>
    <row r="555" spans="10:26" x14ac:dyDescent="0.25">
      <c r="J555" s="79">
        <v>5440</v>
      </c>
      <c r="K555" s="79">
        <f t="shared" si="132"/>
        <v>0.62100456621004563</v>
      </c>
      <c r="L555" s="79">
        <f t="shared" si="133"/>
        <v>0.10036757033539245</v>
      </c>
      <c r="M555" s="81">
        <f t="shared" si="134"/>
        <v>11.640369576836299</v>
      </c>
      <c r="N555" s="82">
        <f t="shared" si="135"/>
        <v>0</v>
      </c>
      <c r="O555" s="83">
        <f t="shared" si="136"/>
        <v>0</v>
      </c>
      <c r="P555" s="79">
        <f t="shared" si="128"/>
        <v>0</v>
      </c>
      <c r="Q555" s="17">
        <f t="shared" si="129"/>
        <v>0.19898577652942306</v>
      </c>
      <c r="R555" s="58">
        <f t="shared" si="137"/>
        <v>0</v>
      </c>
      <c r="S555" s="17">
        <f t="shared" si="138"/>
        <v>0</v>
      </c>
      <c r="T555" s="17">
        <f t="shared" si="139"/>
        <v>0</v>
      </c>
      <c r="U555" s="17">
        <f t="shared" si="140"/>
        <v>0</v>
      </c>
      <c r="V555" s="58">
        <f t="shared" si="141"/>
        <v>0</v>
      </c>
      <c r="W555" s="17">
        <f t="shared" si="130"/>
        <v>0</v>
      </c>
      <c r="X555" s="17">
        <f t="shared" si="131"/>
        <v>0.18198100743737811</v>
      </c>
      <c r="Y555" s="17">
        <f t="shared" si="142"/>
        <v>0</v>
      </c>
      <c r="Z555" s="17">
        <f t="shared" si="143"/>
        <v>0</v>
      </c>
    </row>
    <row r="556" spans="10:26" x14ac:dyDescent="0.25">
      <c r="J556" s="79">
        <v>5450</v>
      </c>
      <c r="K556" s="79">
        <f t="shared" si="132"/>
        <v>0.62214611872146119</v>
      </c>
      <c r="L556" s="79">
        <f t="shared" si="133"/>
        <v>0.10008428837833128</v>
      </c>
      <c r="M556" s="81">
        <f t="shared" si="134"/>
        <v>11.607515272765548</v>
      </c>
      <c r="N556" s="82">
        <f t="shared" si="135"/>
        <v>0</v>
      </c>
      <c r="O556" s="83">
        <f t="shared" si="136"/>
        <v>0</v>
      </c>
      <c r="P556" s="79">
        <f t="shared" si="128"/>
        <v>0</v>
      </c>
      <c r="Q556" s="17">
        <f t="shared" si="129"/>
        <v>0.19809070215593472</v>
      </c>
      <c r="R556" s="58">
        <f t="shared" si="137"/>
        <v>0</v>
      </c>
      <c r="S556" s="17">
        <f t="shared" si="138"/>
        <v>0</v>
      </c>
      <c r="T556" s="17">
        <f t="shared" si="139"/>
        <v>0</v>
      </c>
      <c r="U556" s="17">
        <f t="shared" si="140"/>
        <v>0</v>
      </c>
      <c r="V556" s="58">
        <f t="shared" si="141"/>
        <v>0</v>
      </c>
      <c r="W556" s="17">
        <f t="shared" si="130"/>
        <v>0</v>
      </c>
      <c r="X556" s="17">
        <f t="shared" si="131"/>
        <v>0.18122058825336607</v>
      </c>
      <c r="Y556" s="17">
        <f t="shared" si="142"/>
        <v>0</v>
      </c>
      <c r="Z556" s="17">
        <f t="shared" si="143"/>
        <v>0</v>
      </c>
    </row>
    <row r="557" spans="10:26" x14ac:dyDescent="0.25">
      <c r="J557" s="79">
        <v>5460</v>
      </c>
      <c r="K557" s="79">
        <f t="shared" si="132"/>
        <v>0.62328767123287676</v>
      </c>
      <c r="L557" s="79">
        <f t="shared" si="133"/>
        <v>9.9801436772074981E-2</v>
      </c>
      <c r="M557" s="81">
        <f t="shared" si="134"/>
        <v>11.574710879661055</v>
      </c>
      <c r="N557" s="82">
        <f t="shared" si="135"/>
        <v>0</v>
      </c>
      <c r="O557" s="83">
        <f t="shared" si="136"/>
        <v>0</v>
      </c>
      <c r="P557" s="79">
        <f t="shared" si="128"/>
        <v>0</v>
      </c>
      <c r="Q557" s="17">
        <f t="shared" si="129"/>
        <v>0.19720043069699578</v>
      </c>
      <c r="R557" s="58">
        <f t="shared" si="137"/>
        <v>0</v>
      </c>
      <c r="S557" s="17">
        <f t="shared" si="138"/>
        <v>0</v>
      </c>
      <c r="T557" s="17">
        <f t="shared" si="139"/>
        <v>0</v>
      </c>
      <c r="U557" s="17">
        <f t="shared" si="140"/>
        <v>0</v>
      </c>
      <c r="V557" s="58">
        <f t="shared" si="141"/>
        <v>0</v>
      </c>
      <c r="W557" s="17">
        <f t="shared" si="130"/>
        <v>0</v>
      </c>
      <c r="X557" s="17">
        <f t="shared" si="131"/>
        <v>0.18046356721575907</v>
      </c>
      <c r="Y557" s="17">
        <f t="shared" si="142"/>
        <v>0</v>
      </c>
      <c r="Z557" s="17">
        <f t="shared" si="143"/>
        <v>0</v>
      </c>
    </row>
    <row r="558" spans="10:26" x14ac:dyDescent="0.25">
      <c r="J558" s="79">
        <v>5470</v>
      </c>
      <c r="K558" s="79">
        <f t="shared" si="132"/>
        <v>0.62442922374429222</v>
      </c>
      <c r="L558" s="79">
        <f t="shared" si="133"/>
        <v>9.9519014076456247E-2</v>
      </c>
      <c r="M558" s="81">
        <f t="shared" si="134"/>
        <v>11.541956230495964</v>
      </c>
      <c r="N558" s="82">
        <f t="shared" si="135"/>
        <v>0</v>
      </c>
      <c r="O558" s="83">
        <f t="shared" si="136"/>
        <v>0</v>
      </c>
      <c r="P558" s="79">
        <f t="shared" si="128"/>
        <v>0</v>
      </c>
      <c r="Q558" s="17">
        <f t="shared" si="129"/>
        <v>0.19631490564188558</v>
      </c>
      <c r="R558" s="58">
        <f t="shared" si="137"/>
        <v>0</v>
      </c>
      <c r="S558" s="17">
        <f t="shared" si="138"/>
        <v>0</v>
      </c>
      <c r="T558" s="17">
        <f t="shared" si="139"/>
        <v>0</v>
      </c>
      <c r="U558" s="17">
        <f t="shared" si="140"/>
        <v>0</v>
      </c>
      <c r="V558" s="58">
        <f t="shared" si="141"/>
        <v>0</v>
      </c>
      <c r="W558" s="17">
        <f t="shared" si="130"/>
        <v>0</v>
      </c>
      <c r="X558" s="17">
        <f t="shared" si="131"/>
        <v>0.17970991099125866</v>
      </c>
      <c r="Y558" s="17">
        <f t="shared" si="142"/>
        <v>0</v>
      </c>
      <c r="Z558" s="17">
        <f t="shared" si="143"/>
        <v>0</v>
      </c>
    </row>
    <row r="559" spans="10:26" x14ac:dyDescent="0.25">
      <c r="J559" s="79">
        <v>5480</v>
      </c>
      <c r="K559" s="79">
        <f t="shared" si="132"/>
        <v>0.62557077625570778</v>
      </c>
      <c r="L559" s="79">
        <f t="shared" si="133"/>
        <v>9.9237018858749582E-2</v>
      </c>
      <c r="M559" s="81">
        <f t="shared" si="134"/>
        <v>11.509251159106501</v>
      </c>
      <c r="N559" s="82">
        <f t="shared" si="135"/>
        <v>0</v>
      </c>
      <c r="O559" s="83">
        <f t="shared" si="136"/>
        <v>0</v>
      </c>
      <c r="P559" s="79">
        <f t="shared" si="128"/>
        <v>0</v>
      </c>
      <c r="Q559" s="17">
        <f t="shared" si="129"/>
        <v>0.19543407150182979</v>
      </c>
      <c r="R559" s="58">
        <f t="shared" si="137"/>
        <v>0</v>
      </c>
      <c r="S559" s="17">
        <f t="shared" si="138"/>
        <v>0</v>
      </c>
      <c r="T559" s="17">
        <f t="shared" si="139"/>
        <v>0</v>
      </c>
      <c r="U559" s="17">
        <f t="shared" si="140"/>
        <v>0</v>
      </c>
      <c r="V559" s="58">
        <f t="shared" si="141"/>
        <v>0</v>
      </c>
      <c r="W559" s="17">
        <f t="shared" si="130"/>
        <v>0</v>
      </c>
      <c r="X559" s="17">
        <f t="shared" si="131"/>
        <v>0.17895958674965795</v>
      </c>
      <c r="Y559" s="17">
        <f t="shared" si="142"/>
        <v>0</v>
      </c>
      <c r="Z559" s="17">
        <f t="shared" si="143"/>
        <v>0</v>
      </c>
    </row>
    <row r="560" spans="10:26" x14ac:dyDescent="0.25">
      <c r="J560" s="79">
        <v>5490</v>
      </c>
      <c r="K560" s="79">
        <f t="shared" si="132"/>
        <v>0.62671232876712324</v>
      </c>
      <c r="L560" s="79">
        <f t="shared" si="133"/>
        <v>9.8955449693618913E-2</v>
      </c>
      <c r="M560" s="81">
        <f t="shared" si="134"/>
        <v>11.476595500185898</v>
      </c>
      <c r="N560" s="82">
        <f t="shared" si="135"/>
        <v>0</v>
      </c>
      <c r="O560" s="83">
        <f t="shared" si="136"/>
        <v>0</v>
      </c>
      <c r="P560" s="79">
        <f t="shared" si="128"/>
        <v>0</v>
      </c>
      <c r="Q560" s="17">
        <f t="shared" si="129"/>
        <v>0.19455787378514555</v>
      </c>
      <c r="R560" s="58">
        <f t="shared" si="137"/>
        <v>0</v>
      </c>
      <c r="S560" s="17">
        <f t="shared" si="138"/>
        <v>0</v>
      </c>
      <c r="T560" s="17">
        <f t="shared" si="139"/>
        <v>0</v>
      </c>
      <c r="U560" s="17">
        <f t="shared" si="140"/>
        <v>0</v>
      </c>
      <c r="V560" s="58">
        <f t="shared" si="141"/>
        <v>0</v>
      </c>
      <c r="W560" s="17">
        <f t="shared" si="130"/>
        <v>0</v>
      </c>
      <c r="X560" s="17">
        <f t="shared" si="131"/>
        <v>0.17821256215361991</v>
      </c>
      <c r="Y560" s="17">
        <f t="shared" si="142"/>
        <v>0</v>
      </c>
      <c r="Z560" s="17">
        <f t="shared" si="143"/>
        <v>0</v>
      </c>
    </row>
    <row r="561" spans="10:26" x14ac:dyDescent="0.25">
      <c r="J561" s="79">
        <v>5500</v>
      </c>
      <c r="K561" s="79">
        <f t="shared" si="132"/>
        <v>0.62785388127853881</v>
      </c>
      <c r="L561" s="79">
        <f t="shared" si="133"/>
        <v>9.8674305163066411E-2</v>
      </c>
      <c r="M561" s="81">
        <f t="shared" si="134"/>
        <v>11.443989089278457</v>
      </c>
      <c r="N561" s="82">
        <f t="shared" si="135"/>
        <v>0</v>
      </c>
      <c r="O561" s="83">
        <f t="shared" si="136"/>
        <v>0</v>
      </c>
      <c r="P561" s="79">
        <f t="shared" si="128"/>
        <v>0</v>
      </c>
      <c r="Q561" s="17">
        <f t="shared" si="129"/>
        <v>0.19368625897314196</v>
      </c>
      <c r="R561" s="58">
        <f t="shared" si="137"/>
        <v>0</v>
      </c>
      <c r="S561" s="17">
        <f t="shared" si="138"/>
        <v>0</v>
      </c>
      <c r="T561" s="17">
        <f t="shared" si="139"/>
        <v>0</v>
      </c>
      <c r="U561" s="17">
        <f t="shared" si="140"/>
        <v>0</v>
      </c>
      <c r="V561" s="58">
        <f t="shared" si="141"/>
        <v>0</v>
      </c>
      <c r="W561" s="17">
        <f t="shared" si="130"/>
        <v>0</v>
      </c>
      <c r="X561" s="17">
        <f t="shared" si="131"/>
        <v>0.17746880534871334</v>
      </c>
      <c r="Y561" s="17">
        <f t="shared" si="142"/>
        <v>0</v>
      </c>
      <c r="Z561" s="17">
        <f t="shared" si="143"/>
        <v>0</v>
      </c>
    </row>
    <row r="562" spans="10:26" x14ac:dyDescent="0.25">
      <c r="J562" s="79">
        <v>5510</v>
      </c>
      <c r="K562" s="79">
        <f t="shared" si="132"/>
        <v>0.62899543378995437</v>
      </c>
      <c r="L562" s="79">
        <f t="shared" si="133"/>
        <v>9.8393583856381306E-2</v>
      </c>
      <c r="M562" s="81">
        <f t="shared" si="134"/>
        <v>11.411431762773615</v>
      </c>
      <c r="N562" s="82">
        <f t="shared" si="135"/>
        <v>0</v>
      </c>
      <c r="O562" s="83">
        <f t="shared" si="136"/>
        <v>0</v>
      </c>
      <c r="P562" s="79">
        <f t="shared" si="128"/>
        <v>0</v>
      </c>
      <c r="Q562" s="17">
        <f t="shared" si="129"/>
        <v>0.1928191744967529</v>
      </c>
      <c r="R562" s="58">
        <f t="shared" si="137"/>
        <v>0</v>
      </c>
      <c r="S562" s="17">
        <f t="shared" si="138"/>
        <v>0</v>
      </c>
      <c r="T562" s="17">
        <f t="shared" si="139"/>
        <v>0</v>
      </c>
      <c r="U562" s="17">
        <f t="shared" si="140"/>
        <v>0</v>
      </c>
      <c r="V562" s="58">
        <f t="shared" si="141"/>
        <v>0</v>
      </c>
      <c r="W562" s="17">
        <f t="shared" si="130"/>
        <v>0</v>
      </c>
      <c r="X562" s="17">
        <f t="shared" si="131"/>
        <v>0.17672828495370441</v>
      </c>
      <c r="Y562" s="17">
        <f t="shared" si="142"/>
        <v>0</v>
      </c>
      <c r="Z562" s="17">
        <f t="shared" si="143"/>
        <v>0</v>
      </c>
    </row>
    <row r="563" spans="10:26" x14ac:dyDescent="0.25">
      <c r="J563" s="79">
        <v>5520</v>
      </c>
      <c r="K563" s="79">
        <f t="shared" si="132"/>
        <v>0.63013698630136983</v>
      </c>
      <c r="L563" s="79">
        <f t="shared" si="133"/>
        <v>9.8113284370089371E-2</v>
      </c>
      <c r="M563" s="81">
        <f t="shared" si="134"/>
        <v>11.378923357900085</v>
      </c>
      <c r="N563" s="82">
        <f t="shared" si="135"/>
        <v>0</v>
      </c>
      <c r="O563" s="83">
        <f t="shared" si="136"/>
        <v>0</v>
      </c>
      <c r="P563" s="79">
        <f t="shared" si="128"/>
        <v>0</v>
      </c>
      <c r="Q563" s="17">
        <f t="shared" si="129"/>
        <v>0.1919565687138719</v>
      </c>
      <c r="R563" s="58">
        <f t="shared" si="137"/>
        <v>0</v>
      </c>
      <c r="S563" s="17">
        <f t="shared" si="138"/>
        <v>0</v>
      </c>
      <c r="T563" s="17">
        <f t="shared" si="139"/>
        <v>0</v>
      </c>
      <c r="U563" s="17">
        <f t="shared" si="140"/>
        <v>0</v>
      </c>
      <c r="V563" s="58">
        <f t="shared" si="141"/>
        <v>0</v>
      </c>
      <c r="W563" s="17">
        <f t="shared" si="130"/>
        <v>0</v>
      </c>
      <c r="X563" s="17">
        <f t="shared" si="131"/>
        <v>0.17599097005109166</v>
      </c>
      <c r="Y563" s="17">
        <f t="shared" si="142"/>
        <v>0</v>
      </c>
      <c r="Z563" s="17">
        <f t="shared" si="143"/>
        <v>0</v>
      </c>
    </row>
    <row r="564" spans="10:26" x14ac:dyDescent="0.25">
      <c r="J564" s="79">
        <v>5530</v>
      </c>
      <c r="K564" s="79">
        <f t="shared" si="132"/>
        <v>0.63127853881278539</v>
      </c>
      <c r="L564" s="79">
        <f t="shared" si="133"/>
        <v>9.7833405307902632E-2</v>
      </c>
      <c r="M564" s="81">
        <f t="shared" si="134"/>
        <v>11.34646371272002</v>
      </c>
      <c r="N564" s="82">
        <f t="shared" si="135"/>
        <v>0</v>
      </c>
      <c r="O564" s="83">
        <f t="shared" si="136"/>
        <v>0</v>
      </c>
      <c r="P564" s="79">
        <f t="shared" si="128"/>
        <v>0</v>
      </c>
      <c r="Q564" s="17">
        <f t="shared" si="129"/>
        <v>0.19109839088736424</v>
      </c>
      <c r="R564" s="58">
        <f t="shared" si="137"/>
        <v>0</v>
      </c>
      <c r="S564" s="17">
        <f t="shared" si="138"/>
        <v>0</v>
      </c>
      <c r="T564" s="17">
        <f t="shared" si="139"/>
        <v>0</v>
      </c>
      <c r="U564" s="17">
        <f t="shared" si="140"/>
        <v>0</v>
      </c>
      <c r="V564" s="58">
        <f t="shared" si="141"/>
        <v>0</v>
      </c>
      <c r="W564" s="17">
        <f t="shared" si="130"/>
        <v>0</v>
      </c>
      <c r="X564" s="17">
        <f t="shared" si="131"/>
        <v>0.17525683017787841</v>
      </c>
      <c r="Y564" s="17">
        <f t="shared" si="142"/>
        <v>0</v>
      </c>
      <c r="Z564" s="17">
        <f t="shared" si="143"/>
        <v>0</v>
      </c>
    </row>
    <row r="565" spans="10:26" x14ac:dyDescent="0.25">
      <c r="J565" s="79">
        <v>5540</v>
      </c>
      <c r="K565" s="79">
        <f t="shared" si="132"/>
        <v>0.63242009132420096</v>
      </c>
      <c r="L565" s="79">
        <f t="shared" si="133"/>
        <v>9.7553945280669518E-2</v>
      </c>
      <c r="M565" s="81">
        <f t="shared" si="134"/>
        <v>11.314052666123239</v>
      </c>
      <c r="N565" s="82">
        <f t="shared" si="135"/>
        <v>0</v>
      </c>
      <c r="O565" s="83">
        <f t="shared" si="136"/>
        <v>0</v>
      </c>
      <c r="P565" s="79">
        <f t="shared" si="128"/>
        <v>0</v>
      </c>
      <c r="Q565" s="17">
        <f t="shared" si="129"/>
        <v>0.19024459116373549</v>
      </c>
      <c r="R565" s="58">
        <f t="shared" si="137"/>
        <v>0</v>
      </c>
      <c r="S565" s="17">
        <f t="shared" si="138"/>
        <v>0</v>
      </c>
      <c r="T565" s="17">
        <f t="shared" si="139"/>
        <v>0</v>
      </c>
      <c r="U565" s="17">
        <f t="shared" si="140"/>
        <v>0</v>
      </c>
      <c r="V565" s="58">
        <f t="shared" si="141"/>
        <v>0</v>
      </c>
      <c r="W565" s="17">
        <f t="shared" si="130"/>
        <v>0</v>
      </c>
      <c r="X565" s="17">
        <f t="shared" si="131"/>
        <v>0.17452583531657617</v>
      </c>
      <c r="Y565" s="17">
        <f t="shared" si="142"/>
        <v>0</v>
      </c>
      <c r="Z565" s="17">
        <f t="shared" si="143"/>
        <v>0</v>
      </c>
    </row>
    <row r="566" spans="10:26" x14ac:dyDescent="0.25">
      <c r="J566" s="79">
        <v>5550</v>
      </c>
      <c r="K566" s="79">
        <f t="shared" si="132"/>
        <v>0.63356164383561642</v>
      </c>
      <c r="L566" s="79">
        <f t="shared" si="133"/>
        <v>9.7274902906326455E-2</v>
      </c>
      <c r="M566" s="81">
        <f t="shared" si="134"/>
        <v>11.281690057821603</v>
      </c>
      <c r="N566" s="82">
        <f t="shared" si="135"/>
        <v>0</v>
      </c>
      <c r="O566" s="83">
        <f t="shared" si="136"/>
        <v>0</v>
      </c>
      <c r="P566" s="79">
        <f t="shared" si="128"/>
        <v>0</v>
      </c>
      <c r="Q566" s="17">
        <f t="shared" si="129"/>
        <v>0.18939512055242735</v>
      </c>
      <c r="R566" s="58">
        <f t="shared" si="137"/>
        <v>0</v>
      </c>
      <c r="S566" s="17">
        <f t="shared" si="138"/>
        <v>0</v>
      </c>
      <c r="T566" s="17">
        <f t="shared" si="139"/>
        <v>0</v>
      </c>
      <c r="U566" s="17">
        <f t="shared" si="140"/>
        <v>0</v>
      </c>
      <c r="V566" s="58">
        <f t="shared" si="141"/>
        <v>0</v>
      </c>
      <c r="W566" s="17">
        <f t="shared" si="130"/>
        <v>0</v>
      </c>
      <c r="X566" s="17">
        <f t="shared" si="131"/>
        <v>0.1737979558864311</v>
      </c>
      <c r="Y566" s="17">
        <f t="shared" si="142"/>
        <v>0</v>
      </c>
      <c r="Z566" s="17">
        <f t="shared" si="143"/>
        <v>0</v>
      </c>
    </row>
    <row r="567" spans="10:26" x14ac:dyDescent="0.25">
      <c r="J567" s="79">
        <v>5560</v>
      </c>
      <c r="K567" s="79">
        <f t="shared" si="132"/>
        <v>0.63470319634703198</v>
      </c>
      <c r="L567" s="79">
        <f t="shared" si="133"/>
        <v>9.6996276809847348E-2</v>
      </c>
      <c r="M567" s="81">
        <f t="shared" si="134"/>
        <v>11.249375728343166</v>
      </c>
      <c r="N567" s="82">
        <f t="shared" si="135"/>
        <v>0</v>
      </c>
      <c r="O567" s="83">
        <f t="shared" si="136"/>
        <v>0</v>
      </c>
      <c r="P567" s="79">
        <f t="shared" si="128"/>
        <v>0</v>
      </c>
      <c r="Q567" s="17">
        <f t="shared" si="129"/>
        <v>0.18854993090572314</v>
      </c>
      <c r="R567" s="58">
        <f t="shared" si="137"/>
        <v>0</v>
      </c>
      <c r="S567" s="17">
        <f t="shared" si="138"/>
        <v>0</v>
      </c>
      <c r="T567" s="17">
        <f t="shared" si="139"/>
        <v>0</v>
      </c>
      <c r="U567" s="17">
        <f t="shared" si="140"/>
        <v>0</v>
      </c>
      <c r="V567" s="58">
        <f t="shared" si="141"/>
        <v>0</v>
      </c>
      <c r="W567" s="17">
        <f t="shared" si="130"/>
        <v>0</v>
      </c>
      <c r="X567" s="17">
        <f t="shared" si="131"/>
        <v>0.17307316273486717</v>
      </c>
      <c r="Y567" s="17">
        <f t="shared" si="142"/>
        <v>0</v>
      </c>
      <c r="Z567" s="17">
        <f t="shared" si="143"/>
        <v>0</v>
      </c>
    </row>
    <row r="568" spans="10:26" x14ac:dyDescent="0.25">
      <c r="J568" s="79">
        <v>5570</v>
      </c>
      <c r="K568" s="79">
        <f t="shared" si="132"/>
        <v>0.63584474885844744</v>
      </c>
      <c r="L568" s="79">
        <f t="shared" si="133"/>
        <v>9.671806562319718E-2</v>
      </c>
      <c r="M568" s="81">
        <f t="shared" si="134"/>
        <v>11.217109519026787</v>
      </c>
      <c r="N568" s="82">
        <f t="shared" si="135"/>
        <v>0</v>
      </c>
      <c r="O568" s="83">
        <f t="shared" si="136"/>
        <v>0</v>
      </c>
      <c r="P568" s="79">
        <f t="shared" si="128"/>
        <v>0</v>
      </c>
      <c r="Q568" s="17">
        <f t="shared" si="129"/>
        <v>0.18770897489924021</v>
      </c>
      <c r="R568" s="58">
        <f t="shared" si="137"/>
        <v>0</v>
      </c>
      <c r="S568" s="17">
        <f t="shared" si="138"/>
        <v>0</v>
      </c>
      <c r="T568" s="17">
        <f t="shared" si="139"/>
        <v>0</v>
      </c>
      <c r="U568" s="17">
        <f t="shared" si="140"/>
        <v>0</v>
      </c>
      <c r="V568" s="58">
        <f t="shared" si="141"/>
        <v>0</v>
      </c>
      <c r="W568" s="17">
        <f t="shared" si="130"/>
        <v>0</v>
      </c>
      <c r="X568" s="17">
        <f t="shared" si="131"/>
        <v>0.17235142712914042</v>
      </c>
      <c r="Y568" s="17">
        <f t="shared" si="142"/>
        <v>0</v>
      </c>
      <c r="Z568" s="17">
        <f t="shared" si="143"/>
        <v>0</v>
      </c>
    </row>
    <row r="569" spans="10:26" x14ac:dyDescent="0.25">
      <c r="J569" s="79">
        <v>5580</v>
      </c>
      <c r="K569" s="79">
        <f t="shared" si="132"/>
        <v>0.63698630136986301</v>
      </c>
      <c r="L569" s="79">
        <f t="shared" si="133"/>
        <v>9.6440267985282269E-2</v>
      </c>
      <c r="M569" s="81">
        <f t="shared" si="134"/>
        <v>11.184891272016364</v>
      </c>
      <c r="N569" s="82">
        <f t="shared" si="135"/>
        <v>0</v>
      </c>
      <c r="O569" s="83">
        <f t="shared" si="136"/>
        <v>0</v>
      </c>
      <c r="P569" s="79">
        <f t="shared" si="128"/>
        <v>0</v>
      </c>
      <c r="Q569" s="17">
        <f t="shared" si="129"/>
        <v>0.18687220601298682</v>
      </c>
      <c r="R569" s="58">
        <f t="shared" si="137"/>
        <v>0</v>
      </c>
      <c r="S569" s="17">
        <f t="shared" si="138"/>
        <v>0</v>
      </c>
      <c r="T569" s="17">
        <f t="shared" si="139"/>
        <v>0</v>
      </c>
      <c r="U569" s="17">
        <f t="shared" si="140"/>
        <v>0</v>
      </c>
      <c r="V569" s="58">
        <f t="shared" si="141"/>
        <v>0</v>
      </c>
      <c r="W569" s="17">
        <f t="shared" si="130"/>
        <v>0</v>
      </c>
      <c r="X569" s="17">
        <f t="shared" si="131"/>
        <v>0.17163272074819624</v>
      </c>
      <c r="Y569" s="17">
        <f t="shared" si="142"/>
        <v>0</v>
      </c>
      <c r="Z569" s="17">
        <f t="shared" si="143"/>
        <v>0</v>
      </c>
    </row>
    <row r="570" spans="10:26" x14ac:dyDescent="0.25">
      <c r="J570" s="79">
        <v>5590</v>
      </c>
      <c r="K570" s="79">
        <f t="shared" si="132"/>
        <v>0.63812785388127857</v>
      </c>
      <c r="L570" s="79">
        <f t="shared" si="133"/>
        <v>9.6162882541903527E-2</v>
      </c>
      <c r="M570" s="81">
        <f t="shared" si="134"/>
        <v>11.15272083025541</v>
      </c>
      <c r="N570" s="82">
        <f t="shared" si="135"/>
        <v>0</v>
      </c>
      <c r="O570" s="83">
        <f t="shared" si="136"/>
        <v>0</v>
      </c>
      <c r="P570" s="79">
        <f t="shared" si="128"/>
        <v>0</v>
      </c>
      <c r="Q570" s="17">
        <f t="shared" si="129"/>
        <v>0.18603957851296693</v>
      </c>
      <c r="R570" s="58">
        <f t="shared" si="137"/>
        <v>0</v>
      </c>
      <c r="S570" s="17">
        <f t="shared" si="138"/>
        <v>0</v>
      </c>
      <c r="T570" s="17">
        <f t="shared" si="139"/>
        <v>0</v>
      </c>
      <c r="U570" s="17">
        <f t="shared" si="140"/>
        <v>0</v>
      </c>
      <c r="V570" s="58">
        <f t="shared" si="141"/>
        <v>0</v>
      </c>
      <c r="W570" s="17">
        <f t="shared" si="130"/>
        <v>0</v>
      </c>
      <c r="X570" s="17">
        <f t="shared" si="131"/>
        <v>0.1709170156747255</v>
      </c>
      <c r="Y570" s="17">
        <f t="shared" si="142"/>
        <v>0</v>
      </c>
      <c r="Z570" s="17">
        <f t="shared" si="143"/>
        <v>0</v>
      </c>
    </row>
    <row r="571" spans="10:26" x14ac:dyDescent="0.25">
      <c r="J571" s="79">
        <v>5600</v>
      </c>
      <c r="K571" s="79">
        <f t="shared" si="132"/>
        <v>0.63926940639269403</v>
      </c>
      <c r="L571" s="79">
        <f t="shared" si="133"/>
        <v>9.5885907945709503E-2</v>
      </c>
      <c r="M571" s="81">
        <f t="shared" si="134"/>
        <v>11.120598037481612</v>
      </c>
      <c r="N571" s="82">
        <f t="shared" si="135"/>
        <v>0</v>
      </c>
      <c r="O571" s="83">
        <f t="shared" si="136"/>
        <v>0</v>
      </c>
      <c r="P571" s="79">
        <f t="shared" si="128"/>
        <v>0</v>
      </c>
      <c r="Q571" s="17">
        <f t="shared" si="129"/>
        <v>0.18521104743331207</v>
      </c>
      <c r="R571" s="58">
        <f t="shared" si="137"/>
        <v>0</v>
      </c>
      <c r="S571" s="17">
        <f t="shared" si="138"/>
        <v>0</v>
      </c>
      <c r="T571" s="17">
        <f t="shared" si="139"/>
        <v>0</v>
      </c>
      <c r="U571" s="17">
        <f t="shared" si="140"/>
        <v>0</v>
      </c>
      <c r="V571" s="58">
        <f t="shared" si="141"/>
        <v>0</v>
      </c>
      <c r="W571" s="17">
        <f t="shared" si="130"/>
        <v>0</v>
      </c>
      <c r="X571" s="17">
        <f t="shared" si="131"/>
        <v>0.17020428438741364</v>
      </c>
      <c r="Y571" s="17">
        <f t="shared" si="142"/>
        <v>0</v>
      </c>
      <c r="Z571" s="17">
        <f t="shared" si="143"/>
        <v>0</v>
      </c>
    </row>
    <row r="572" spans="10:26" x14ac:dyDescent="0.25">
      <c r="J572" s="79">
        <v>5610</v>
      </c>
      <c r="K572" s="79">
        <f t="shared" si="132"/>
        <v>0.6404109589041096</v>
      </c>
      <c r="L572" s="79">
        <f t="shared" si="133"/>
        <v>9.5609342856148749E-2</v>
      </c>
      <c r="M572" s="81">
        <f t="shared" si="134"/>
        <v>11.0885227382213</v>
      </c>
      <c r="N572" s="82">
        <f t="shared" si="135"/>
        <v>0</v>
      </c>
      <c r="O572" s="83">
        <f t="shared" si="136"/>
        <v>0</v>
      </c>
      <c r="P572" s="79">
        <f t="shared" si="128"/>
        <v>0</v>
      </c>
      <c r="Q572" s="17">
        <f t="shared" si="129"/>
        <v>0.18438656855892122</v>
      </c>
      <c r="R572" s="58">
        <f t="shared" si="137"/>
        <v>0</v>
      </c>
      <c r="S572" s="17">
        <f t="shared" si="138"/>
        <v>0</v>
      </c>
      <c r="T572" s="17">
        <f t="shared" si="139"/>
        <v>0</v>
      </c>
      <c r="U572" s="17">
        <f t="shared" si="140"/>
        <v>0</v>
      </c>
      <c r="V572" s="58">
        <f t="shared" si="141"/>
        <v>0</v>
      </c>
      <c r="W572" s="17">
        <f t="shared" si="130"/>
        <v>0</v>
      </c>
      <c r="X572" s="17">
        <f t="shared" si="131"/>
        <v>0.16949449975337405</v>
      </c>
      <c r="Y572" s="17">
        <f t="shared" si="142"/>
        <v>0</v>
      </c>
      <c r="Z572" s="17">
        <f t="shared" si="143"/>
        <v>0</v>
      </c>
    </row>
    <row r="573" spans="10:26" x14ac:dyDescent="0.25">
      <c r="J573" s="79">
        <v>5620</v>
      </c>
      <c r="K573" s="79">
        <f t="shared" si="132"/>
        <v>0.64155251141552516</v>
      </c>
      <c r="L573" s="79">
        <f t="shared" si="133"/>
        <v>9.533318593942397E-2</v>
      </c>
      <c r="M573" s="81">
        <f t="shared" si="134"/>
        <v>11.056494777784138</v>
      </c>
      <c r="N573" s="82">
        <f t="shared" si="135"/>
        <v>0</v>
      </c>
      <c r="O573" s="83">
        <f t="shared" si="136"/>
        <v>0</v>
      </c>
      <c r="P573" s="79">
        <f t="shared" si="128"/>
        <v>0</v>
      </c>
      <c r="Q573" s="17">
        <f t="shared" si="129"/>
        <v>0.18356609840859495</v>
      </c>
      <c r="R573" s="58">
        <f t="shared" si="137"/>
        <v>0</v>
      </c>
      <c r="S573" s="17">
        <f t="shared" si="138"/>
        <v>0</v>
      </c>
      <c r="T573" s="17">
        <f t="shared" si="139"/>
        <v>0</v>
      </c>
      <c r="U573" s="17">
        <f t="shared" si="140"/>
        <v>0</v>
      </c>
      <c r="V573" s="58">
        <f t="shared" si="141"/>
        <v>0</v>
      </c>
      <c r="W573" s="17">
        <f t="shared" si="130"/>
        <v>0</v>
      </c>
      <c r="X573" s="17">
        <f t="shared" si="131"/>
        <v>0.16878763502076677</v>
      </c>
      <c r="Y573" s="17">
        <f t="shared" si="142"/>
        <v>0</v>
      </c>
      <c r="Z573" s="17">
        <f t="shared" si="143"/>
        <v>0</v>
      </c>
    </row>
    <row r="574" spans="10:26" x14ac:dyDescent="0.25">
      <c r="J574" s="79">
        <v>5630</v>
      </c>
      <c r="K574" s="79">
        <f t="shared" si="132"/>
        <v>0.64269406392694062</v>
      </c>
      <c r="L574" s="79">
        <f t="shared" si="133"/>
        <v>9.5057435868446283E-2</v>
      </c>
      <c r="M574" s="81">
        <f t="shared" si="134"/>
        <v>11.024514002257812</v>
      </c>
      <c r="N574" s="82">
        <f t="shared" si="135"/>
        <v>0</v>
      </c>
      <c r="O574" s="83">
        <f t="shared" si="136"/>
        <v>0</v>
      </c>
      <c r="P574" s="79">
        <f t="shared" si="128"/>
        <v>0</v>
      </c>
      <c r="Q574" s="17">
        <f t="shared" si="129"/>
        <v>0.18274959421864212</v>
      </c>
      <c r="R574" s="58">
        <f t="shared" si="137"/>
        <v>0</v>
      </c>
      <c r="S574" s="17">
        <f t="shared" si="138"/>
        <v>0</v>
      </c>
      <c r="T574" s="17">
        <f t="shared" si="139"/>
        <v>0</v>
      </c>
      <c r="U574" s="17">
        <f t="shared" si="140"/>
        <v>0</v>
      </c>
      <c r="V574" s="58">
        <f t="shared" si="141"/>
        <v>0</v>
      </c>
      <c r="W574" s="17">
        <f t="shared" si="130"/>
        <v>0</v>
      </c>
      <c r="X574" s="17">
        <f t="shared" si="131"/>
        <v>0.16808366381158935</v>
      </c>
      <c r="Y574" s="17">
        <f t="shared" si="142"/>
        <v>0</v>
      </c>
      <c r="Z574" s="17">
        <f t="shared" si="143"/>
        <v>0</v>
      </c>
    </row>
    <row r="575" spans="10:26" x14ac:dyDescent="0.25">
      <c r="J575" s="79">
        <v>5640</v>
      </c>
      <c r="K575" s="79">
        <f t="shared" si="132"/>
        <v>0.64383561643835618</v>
      </c>
      <c r="L575" s="79">
        <f t="shared" si="133"/>
        <v>9.4782091322789142E-2</v>
      </c>
      <c r="M575" s="81">
        <f t="shared" si="134"/>
        <v>10.992580258502683</v>
      </c>
      <c r="N575" s="82">
        <f t="shared" si="135"/>
        <v>0</v>
      </c>
      <c r="O575" s="83">
        <f t="shared" si="136"/>
        <v>0</v>
      </c>
      <c r="P575" s="79">
        <f t="shared" si="128"/>
        <v>0</v>
      </c>
      <c r="Q575" s="17">
        <f t="shared" si="129"/>
        <v>0.18193701392694739</v>
      </c>
      <c r="R575" s="58">
        <f t="shared" si="137"/>
        <v>0</v>
      </c>
      <c r="S575" s="17">
        <f t="shared" si="138"/>
        <v>0</v>
      </c>
      <c r="T575" s="17">
        <f t="shared" si="139"/>
        <v>0</v>
      </c>
      <c r="U575" s="17">
        <f t="shared" si="140"/>
        <v>0</v>
      </c>
      <c r="V575" s="58">
        <f t="shared" si="141"/>
        <v>0</v>
      </c>
      <c r="W575" s="17">
        <f t="shared" si="130"/>
        <v>0</v>
      </c>
      <c r="X575" s="17">
        <f t="shared" si="131"/>
        <v>0.16738256011464159</v>
      </c>
      <c r="Y575" s="17">
        <f t="shared" si="142"/>
        <v>0</v>
      </c>
      <c r="Z575" s="17">
        <f t="shared" si="143"/>
        <v>0</v>
      </c>
    </row>
    <row r="576" spans="10:26" x14ac:dyDescent="0.25">
      <c r="J576" s="79">
        <v>5650</v>
      </c>
      <c r="K576" s="79">
        <f t="shared" si="132"/>
        <v>0.64497716894977164</v>
      </c>
      <c r="L576" s="79">
        <f t="shared" si="133"/>
        <v>9.4507150988643485E-2</v>
      </c>
      <c r="M576" s="81">
        <f t="shared" si="134"/>
        <v>10.960693394146599</v>
      </c>
      <c r="N576" s="82">
        <f t="shared" si="135"/>
        <v>0</v>
      </c>
      <c r="O576" s="83">
        <f t="shared" si="136"/>
        <v>0</v>
      </c>
      <c r="P576" s="79">
        <f t="shared" si="128"/>
        <v>0</v>
      </c>
      <c r="Q576" s="17">
        <f t="shared" si="129"/>
        <v>0.18112831615748226</v>
      </c>
      <c r="R576" s="58">
        <f t="shared" si="137"/>
        <v>0</v>
      </c>
      <c r="S576" s="17">
        <f t="shared" si="138"/>
        <v>0</v>
      </c>
      <c r="T576" s="17">
        <f t="shared" si="139"/>
        <v>0</v>
      </c>
      <c r="U576" s="17">
        <f t="shared" si="140"/>
        <v>0</v>
      </c>
      <c r="V576" s="58">
        <f t="shared" si="141"/>
        <v>0</v>
      </c>
      <c r="W576" s="17">
        <f t="shared" si="130"/>
        <v>0</v>
      </c>
      <c r="X576" s="17">
        <f t="shared" si="131"/>
        <v>0.16668429827865483</v>
      </c>
      <c r="Y576" s="17">
        <f t="shared" si="142"/>
        <v>0</v>
      </c>
      <c r="Z576" s="17">
        <f t="shared" si="143"/>
        <v>0</v>
      </c>
    </row>
    <row r="577" spans="10:26" x14ac:dyDescent="0.25">
      <c r="J577" s="79">
        <v>5660</v>
      </c>
      <c r="K577" s="79">
        <f t="shared" si="132"/>
        <v>0.64611872146118721</v>
      </c>
      <c r="L577" s="79">
        <f t="shared" si="133"/>
        <v>9.4232613558772549E-2</v>
      </c>
      <c r="M577" s="81">
        <f t="shared" si="134"/>
        <v>10.928853257579643</v>
      </c>
      <c r="N577" s="82">
        <f t="shared" si="135"/>
        <v>0</v>
      </c>
      <c r="O577" s="83">
        <f t="shared" si="136"/>
        <v>0</v>
      </c>
      <c r="P577" s="79">
        <f t="shared" si="128"/>
        <v>0</v>
      </c>
      <c r="Q577" s="17">
        <f t="shared" si="129"/>
        <v>0.18032346020524348</v>
      </c>
      <c r="R577" s="58">
        <f t="shared" si="137"/>
        <v>0</v>
      </c>
      <c r="S577" s="17">
        <f t="shared" si="138"/>
        <v>0</v>
      </c>
      <c r="T577" s="17">
        <f t="shared" si="139"/>
        <v>0</v>
      </c>
      <c r="U577" s="17">
        <f t="shared" si="140"/>
        <v>0</v>
      </c>
      <c r="V577" s="58">
        <f t="shared" si="141"/>
        <v>0</v>
      </c>
      <c r="W577" s="17">
        <f t="shared" si="130"/>
        <v>0</v>
      </c>
      <c r="X577" s="17">
        <f t="shared" si="131"/>
        <v>0.16598885300558386</v>
      </c>
      <c r="Y577" s="17">
        <f t="shared" si="142"/>
        <v>0</v>
      </c>
      <c r="Z577" s="17">
        <f t="shared" si="143"/>
        <v>0</v>
      </c>
    </row>
    <row r="578" spans="10:26" x14ac:dyDescent="0.25">
      <c r="J578" s="79">
        <v>5670</v>
      </c>
      <c r="K578" s="79">
        <f t="shared" si="132"/>
        <v>0.64726027397260277</v>
      </c>
      <c r="L578" s="79">
        <f t="shared" si="133"/>
        <v>9.3958477732467793E-2</v>
      </c>
      <c r="M578" s="81">
        <f t="shared" si="134"/>
        <v>10.897059697949024</v>
      </c>
      <c r="N578" s="82">
        <f t="shared" si="135"/>
        <v>0</v>
      </c>
      <c r="O578" s="83">
        <f t="shared" si="136"/>
        <v>0</v>
      </c>
      <c r="P578" s="79">
        <f t="shared" si="128"/>
        <v>0</v>
      </c>
      <c r="Q578" s="17">
        <f t="shared" si="129"/>
        <v>0.17952240602160852</v>
      </c>
      <c r="R578" s="58">
        <f t="shared" si="137"/>
        <v>0</v>
      </c>
      <c r="S578" s="17">
        <f t="shared" si="138"/>
        <v>0</v>
      </c>
      <c r="T578" s="17">
        <f t="shared" si="139"/>
        <v>0</v>
      </c>
      <c r="U578" s="17">
        <f t="shared" si="140"/>
        <v>0</v>
      </c>
      <c r="V578" s="58">
        <f t="shared" si="141"/>
        <v>0</v>
      </c>
      <c r="W578" s="17">
        <f t="shared" si="130"/>
        <v>0</v>
      </c>
      <c r="X578" s="17">
        <f t="shared" si="131"/>
        <v>0.1652961993440546</v>
      </c>
      <c r="Y578" s="17">
        <f t="shared" si="142"/>
        <v>0</v>
      </c>
      <c r="Z578" s="17">
        <f t="shared" si="143"/>
        <v>0</v>
      </c>
    </row>
    <row r="579" spans="10:26" x14ac:dyDescent="0.25">
      <c r="J579" s="79">
        <v>5680</v>
      </c>
      <c r="K579" s="79">
        <f t="shared" si="132"/>
        <v>0.64840182648401823</v>
      </c>
      <c r="L579" s="79">
        <f t="shared" si="133"/>
        <v>9.3684742215504824E-2</v>
      </c>
      <c r="M579" s="81">
        <f t="shared" si="134"/>
        <v>10.865312565153962</v>
      </c>
      <c r="N579" s="82">
        <f t="shared" si="135"/>
        <v>0</v>
      </c>
      <c r="O579" s="83">
        <f t="shared" si="136"/>
        <v>0</v>
      </c>
      <c r="P579" s="79">
        <f t="shared" si="128"/>
        <v>0</v>
      </c>
      <c r="Q579" s="17">
        <f t="shared" si="129"/>
        <v>0.17872511420008896</v>
      </c>
      <c r="R579" s="58">
        <f t="shared" si="137"/>
        <v>0</v>
      </c>
      <c r="S579" s="17">
        <f t="shared" si="138"/>
        <v>0</v>
      </c>
      <c r="T579" s="17">
        <f t="shared" si="139"/>
        <v>0</v>
      </c>
      <c r="U579" s="17">
        <f t="shared" si="140"/>
        <v>0</v>
      </c>
      <c r="V579" s="58">
        <f t="shared" si="141"/>
        <v>0</v>
      </c>
      <c r="W579" s="17">
        <f t="shared" si="130"/>
        <v>0</v>
      </c>
      <c r="X579" s="17">
        <f t="shared" si="131"/>
        <v>0.16460631268296599</v>
      </c>
      <c r="Y579" s="17">
        <f t="shared" si="142"/>
        <v>0</v>
      </c>
      <c r="Z579" s="17">
        <f t="shared" si="143"/>
        <v>0</v>
      </c>
    </row>
    <row r="580" spans="10:26" x14ac:dyDescent="0.25">
      <c r="J580" s="79">
        <v>5690</v>
      </c>
      <c r="K580" s="79">
        <f t="shared" si="132"/>
        <v>0.6495433789954338</v>
      </c>
      <c r="L580" s="79">
        <f t="shared" si="133"/>
        <v>9.3411405720099649E-2</v>
      </c>
      <c r="M580" s="81">
        <f t="shared" si="134"/>
        <v>10.833611709840627</v>
      </c>
      <c r="N580" s="82">
        <f t="shared" si="135"/>
        <v>0</v>
      </c>
      <c r="O580" s="83">
        <f t="shared" si="136"/>
        <v>0</v>
      </c>
      <c r="P580" s="79">
        <f t="shared" si="128"/>
        <v>0</v>
      </c>
      <c r="Q580" s="17">
        <f t="shared" si="129"/>
        <v>0.1779315459624744</v>
      </c>
      <c r="R580" s="58">
        <f t="shared" si="137"/>
        <v>0</v>
      </c>
      <c r="S580" s="17">
        <f t="shared" si="138"/>
        <v>0</v>
      </c>
      <c r="T580" s="17">
        <f t="shared" si="139"/>
        <v>0</v>
      </c>
      <c r="U580" s="17">
        <f t="shared" si="140"/>
        <v>0</v>
      </c>
      <c r="V580" s="58">
        <f t="shared" si="141"/>
        <v>0</v>
      </c>
      <c r="W580" s="17">
        <f t="shared" si="130"/>
        <v>0</v>
      </c>
      <c r="X580" s="17">
        <f t="shared" si="131"/>
        <v>0.16391916874523793</v>
      </c>
      <c r="Y580" s="17">
        <f t="shared" si="142"/>
        <v>0</v>
      </c>
      <c r="Z580" s="17">
        <f t="shared" si="143"/>
        <v>0</v>
      </c>
    </row>
    <row r="581" spans="10:26" x14ac:dyDescent="0.25">
      <c r="J581" s="79">
        <v>5700</v>
      </c>
      <c r="K581" s="79">
        <f t="shared" si="132"/>
        <v>0.65068493150684936</v>
      </c>
      <c r="L581" s="79">
        <f t="shared" si="133"/>
        <v>9.3138466964865385E-2</v>
      </c>
      <c r="M581" s="81">
        <f t="shared" si="134"/>
        <v>10.801956983397098</v>
      </c>
      <c r="N581" s="82">
        <f t="shared" si="135"/>
        <v>0</v>
      </c>
      <c r="O581" s="83">
        <f t="shared" si="136"/>
        <v>0</v>
      </c>
      <c r="P581" s="79">
        <f t="shared" si="128"/>
        <v>0</v>
      </c>
      <c r="Q581" s="17">
        <f t="shared" si="129"/>
        <v>0.17714166314534918</v>
      </c>
      <c r="R581" s="58">
        <f t="shared" si="137"/>
        <v>0</v>
      </c>
      <c r="S581" s="17">
        <f t="shared" si="138"/>
        <v>0</v>
      </c>
      <c r="T581" s="17">
        <f t="shared" si="139"/>
        <v>0</v>
      </c>
      <c r="U581" s="17">
        <f t="shared" si="140"/>
        <v>0</v>
      </c>
      <c r="V581" s="58">
        <f t="shared" si="141"/>
        <v>0</v>
      </c>
      <c r="W581" s="17">
        <f t="shared" si="130"/>
        <v>0</v>
      </c>
      <c r="X581" s="17">
        <f t="shared" si="131"/>
        <v>0.16323474358170553</v>
      </c>
      <c r="Y581" s="17">
        <f t="shared" si="142"/>
        <v>0</v>
      </c>
      <c r="Z581" s="17">
        <f t="shared" si="143"/>
        <v>0</v>
      </c>
    </row>
    <row r="582" spans="10:26" x14ac:dyDescent="0.25">
      <c r="J582" s="79">
        <v>5710</v>
      </c>
      <c r="K582" s="79">
        <f t="shared" si="132"/>
        <v>0.65182648401826482</v>
      </c>
      <c r="L582" s="79">
        <f t="shared" si="133"/>
        <v>9.2865924674768952E-2</v>
      </c>
      <c r="M582" s="81">
        <f t="shared" si="134"/>
        <v>10.770348237948358</v>
      </c>
      <c r="N582" s="82">
        <f t="shared" si="135"/>
        <v>0</v>
      </c>
      <c r="O582" s="83">
        <f t="shared" si="136"/>
        <v>0</v>
      </c>
      <c r="P582" s="79">
        <f t="shared" si="128"/>
        <v>0</v>
      </c>
      <c r="Q582" s="17">
        <f t="shared" si="129"/>
        <v>0.17635542818697392</v>
      </c>
      <c r="R582" s="58">
        <f t="shared" si="137"/>
        <v>0</v>
      </c>
      <c r="S582" s="17">
        <f t="shared" si="138"/>
        <v>0</v>
      </c>
      <c r="T582" s="17">
        <f t="shared" si="139"/>
        <v>0</v>
      </c>
      <c r="U582" s="17">
        <f t="shared" si="140"/>
        <v>0</v>
      </c>
      <c r="V582" s="58">
        <f t="shared" si="141"/>
        <v>0</v>
      </c>
      <c r="W582" s="17">
        <f t="shared" si="130"/>
        <v>0</v>
      </c>
      <c r="X582" s="17">
        <f t="shared" si="131"/>
        <v>0.16255301356515195</v>
      </c>
      <c r="Y582" s="17">
        <f t="shared" si="142"/>
        <v>0</v>
      </c>
      <c r="Z582" s="17">
        <f t="shared" si="143"/>
        <v>0</v>
      </c>
    </row>
    <row r="583" spans="10:26" x14ac:dyDescent="0.25">
      <c r="J583" s="79">
        <v>5720</v>
      </c>
      <c r="K583" s="79">
        <f t="shared" si="132"/>
        <v>0.65296803652968038</v>
      </c>
      <c r="L583" s="79">
        <f t="shared" si="133"/>
        <v>9.2593777581089443E-2</v>
      </c>
      <c r="M583" s="81">
        <f t="shared" si="134"/>
        <v>10.73878532635146</v>
      </c>
      <c r="N583" s="82">
        <f t="shared" si="135"/>
        <v>0</v>
      </c>
      <c r="O583" s="83">
        <f t="shared" si="136"/>
        <v>0</v>
      </c>
      <c r="P583" s="79">
        <f t="shared" si="128"/>
        <v>0</v>
      </c>
      <c r="Q583" s="17">
        <f t="shared" si="129"/>
        <v>0.1755728041145157</v>
      </c>
      <c r="R583" s="58">
        <f t="shared" si="137"/>
        <v>0</v>
      </c>
      <c r="S583" s="17">
        <f t="shared" si="138"/>
        <v>0</v>
      </c>
      <c r="T583" s="17">
        <f t="shared" si="139"/>
        <v>0</v>
      </c>
      <c r="U583" s="17">
        <f t="shared" si="140"/>
        <v>0</v>
      </c>
      <c r="V583" s="58">
        <f t="shared" si="141"/>
        <v>0</v>
      </c>
      <c r="W583" s="17">
        <f t="shared" si="130"/>
        <v>0</v>
      </c>
      <c r="X583" s="17">
        <f t="shared" si="131"/>
        <v>0.16187395538447813</v>
      </c>
      <c r="Y583" s="17">
        <f t="shared" si="142"/>
        <v>0</v>
      </c>
      <c r="Z583" s="17">
        <f t="shared" si="143"/>
        <v>0</v>
      </c>
    </row>
    <row r="584" spans="10:26" x14ac:dyDescent="0.25">
      <c r="J584" s="79">
        <v>5730</v>
      </c>
      <c r="K584" s="79">
        <f t="shared" si="132"/>
        <v>0.65410958904109584</v>
      </c>
      <c r="L584" s="79">
        <f t="shared" si="133"/>
        <v>9.2322024421374715E-2</v>
      </c>
      <c r="M584" s="81">
        <f t="shared" si="134"/>
        <v>10.707268102190492</v>
      </c>
      <c r="N584" s="82">
        <f t="shared" si="135"/>
        <v>0</v>
      </c>
      <c r="O584" s="83">
        <f t="shared" si="136"/>
        <v>0</v>
      </c>
      <c r="P584" s="79">
        <f t="shared" si="128"/>
        <v>0</v>
      </c>
      <c r="Q584" s="17">
        <f t="shared" si="129"/>
        <v>0.17479375453162105</v>
      </c>
      <c r="R584" s="58">
        <f t="shared" si="137"/>
        <v>0</v>
      </c>
      <c r="S584" s="17">
        <f t="shared" si="138"/>
        <v>0</v>
      </c>
      <c r="T584" s="17">
        <f t="shared" si="139"/>
        <v>0</v>
      </c>
      <c r="U584" s="17">
        <f t="shared" si="140"/>
        <v>0</v>
      </c>
      <c r="V584" s="58">
        <f t="shared" si="141"/>
        <v>0</v>
      </c>
      <c r="W584" s="17">
        <f t="shared" si="130"/>
        <v>0</v>
      </c>
      <c r="X584" s="17">
        <f t="shared" si="131"/>
        <v>0.16119754603900505</v>
      </c>
      <c r="Y584" s="17">
        <f t="shared" si="142"/>
        <v>0</v>
      </c>
      <c r="Z584" s="17">
        <f t="shared" si="143"/>
        <v>0</v>
      </c>
    </row>
    <row r="585" spans="10:26" x14ac:dyDescent="0.25">
      <c r="J585" s="79">
        <v>5740</v>
      </c>
      <c r="K585" s="79">
        <f t="shared" si="132"/>
        <v>0.65525114155251141</v>
      </c>
      <c r="L585" s="79">
        <f t="shared" si="133"/>
        <v>9.2050663939400534E-2</v>
      </c>
      <c r="M585" s="81">
        <f t="shared" si="134"/>
        <v>10.675796419771832</v>
      </c>
      <c r="N585" s="82">
        <f t="shared" si="135"/>
        <v>0</v>
      </c>
      <c r="O585" s="83">
        <f t="shared" si="136"/>
        <v>0</v>
      </c>
      <c r="P585" s="79">
        <f t="shared" si="128"/>
        <v>0</v>
      </c>
      <c r="Q585" s="17">
        <f t="shared" si="129"/>
        <v>0.17401824360631568</v>
      </c>
      <c r="R585" s="58">
        <f t="shared" si="137"/>
        <v>0</v>
      </c>
      <c r="S585" s="17">
        <f t="shared" si="138"/>
        <v>0</v>
      </c>
      <c r="T585" s="17">
        <f t="shared" si="139"/>
        <v>0</v>
      </c>
      <c r="U585" s="17">
        <f t="shared" si="140"/>
        <v>0</v>
      </c>
      <c r="V585" s="58">
        <f t="shared" si="141"/>
        <v>0</v>
      </c>
      <c r="W585" s="17">
        <f t="shared" si="130"/>
        <v>0</v>
      </c>
      <c r="X585" s="17">
        <f t="shared" si="131"/>
        <v>0.16052376283290537</v>
      </c>
      <c r="Y585" s="17">
        <f t="shared" si="142"/>
        <v>0</v>
      </c>
      <c r="Z585" s="17">
        <f t="shared" si="143"/>
        <v>0</v>
      </c>
    </row>
    <row r="586" spans="10:26" x14ac:dyDescent="0.25">
      <c r="J586" s="79">
        <v>5750</v>
      </c>
      <c r="K586" s="79">
        <f t="shared" si="132"/>
        <v>0.65639269406392697</v>
      </c>
      <c r="L586" s="79">
        <f t="shared" si="133"/>
        <v>9.1779694885128382E-2</v>
      </c>
      <c r="M586" s="81">
        <f t="shared" si="134"/>
        <v>10.644370134119269</v>
      </c>
      <c r="N586" s="82">
        <f t="shared" si="135"/>
        <v>0</v>
      </c>
      <c r="O586" s="83">
        <f t="shared" si="136"/>
        <v>0</v>
      </c>
      <c r="P586" s="79">
        <f t="shared" si="128"/>
        <v>0</v>
      </c>
      <c r="Q586" s="17">
        <f t="shared" si="129"/>
        <v>0.17324623605922351</v>
      </c>
      <c r="R586" s="58">
        <f t="shared" si="137"/>
        <v>0</v>
      </c>
      <c r="S586" s="17">
        <f t="shared" si="138"/>
        <v>0</v>
      </c>
      <c r="T586" s="17">
        <f t="shared" si="139"/>
        <v>0</v>
      </c>
      <c r="U586" s="17">
        <f t="shared" si="140"/>
        <v>0</v>
      </c>
      <c r="V586" s="58">
        <f t="shared" si="141"/>
        <v>0</v>
      </c>
      <c r="W586" s="17">
        <f t="shared" si="130"/>
        <v>0</v>
      </c>
      <c r="X586" s="17">
        <f t="shared" si="131"/>
        <v>0.15985258336975872</v>
      </c>
      <c r="Y586" s="17">
        <f t="shared" si="142"/>
        <v>0</v>
      </c>
      <c r="Z586" s="17">
        <f t="shared" si="143"/>
        <v>0</v>
      </c>
    </row>
    <row r="587" spans="10:26" x14ac:dyDescent="0.25">
      <c r="J587" s="79">
        <v>5760</v>
      </c>
      <c r="K587" s="79">
        <f t="shared" si="132"/>
        <v>0.65753424657534243</v>
      </c>
      <c r="L587" s="79">
        <f t="shared" si="133"/>
        <v>9.1509116014664937E-2</v>
      </c>
      <c r="M587" s="81">
        <f t="shared" si="134"/>
        <v>10.612989100969294</v>
      </c>
      <c r="N587" s="82">
        <f t="shared" si="135"/>
        <v>0</v>
      </c>
      <c r="O587" s="83">
        <f t="shared" si="136"/>
        <v>0</v>
      </c>
      <c r="P587" s="79">
        <f t="shared" ref="P587:P650" si="144">IF(K587&lt;=$B$116,1-$E$24*(K587/$B$116)^$E$25,0)</f>
        <v>0</v>
      </c>
      <c r="Q587" s="17">
        <f t="shared" ref="Q587:Q650" si="145">IF(K587&gt;$B$116,1-$E$24*((K587-$B$116)/(1-$B$116))^$E$25,0)</f>
        <v>0.17247769715209471</v>
      </c>
      <c r="R587" s="58">
        <f t="shared" si="137"/>
        <v>0</v>
      </c>
      <c r="S587" s="17">
        <f t="shared" si="138"/>
        <v>0</v>
      </c>
      <c r="T587" s="17">
        <f t="shared" si="139"/>
        <v>0</v>
      </c>
      <c r="U587" s="17">
        <f t="shared" si="140"/>
        <v>0</v>
      </c>
      <c r="V587" s="58">
        <f t="shared" si="141"/>
        <v>0</v>
      </c>
      <c r="W587" s="17">
        <f t="shared" ref="W587:W650" si="146">IF(K587&lt;=$B$272,1-$E$24*(K587/$B$272)^$E$25,0)</f>
        <v>0</v>
      </c>
      <c r="X587" s="17">
        <f t="shared" ref="X587:X650" si="147">IF(K587&gt;$B$272,1-$E$24*((K587-$B$272)/(1-$B$272))^$E$25,0)</f>
        <v>0.15918398554723168</v>
      </c>
      <c r="Y587" s="17">
        <f t="shared" si="142"/>
        <v>0</v>
      </c>
      <c r="Z587" s="17">
        <f t="shared" si="143"/>
        <v>0</v>
      </c>
    </row>
    <row r="588" spans="10:26" x14ac:dyDescent="0.25">
      <c r="J588" s="79">
        <v>5770</v>
      </c>
      <c r="K588" s="79">
        <f t="shared" ref="K588:K651" si="148">J588/8760</f>
        <v>0.658675799086758</v>
      </c>
      <c r="L588" s="79">
        <f t="shared" ref="L588:L651" si="149">1-$E$24*K588^$E$25</f>
        <v>9.1238926090220551E-2</v>
      </c>
      <c r="M588" s="81">
        <f t="shared" ref="M588:M651" si="150">L588*$B$28</f>
        <v>10.581653176766284</v>
      </c>
      <c r="N588" s="82">
        <f t="shared" ref="N588:N651" si="151">IF(K588&lt;=$B$116,$B$110,0)</f>
        <v>0</v>
      </c>
      <c r="O588" s="83">
        <f t="shared" ref="O588:O651" si="152">IF(L588&gt;N588,N588,IF(K588&gt;$B$116,0,L588))</f>
        <v>0</v>
      </c>
      <c r="P588" s="79">
        <f t="shared" si="144"/>
        <v>0</v>
      </c>
      <c r="Q588" s="17">
        <f t="shared" si="145"/>
        <v>0.17171259267663097</v>
      </c>
      <c r="R588" s="58">
        <f t="shared" ref="R588:R651" si="153">IF(P588&gt;N588,N588,P588)</f>
        <v>0</v>
      </c>
      <c r="S588" s="17">
        <f t="shared" ref="S588:S651" si="154">IF(K588&lt;=$B$272,$F$272,N588)</f>
        <v>0</v>
      </c>
      <c r="T588" s="17">
        <f t="shared" ref="T588:T651" si="155">IF(S588&lt;L588,S588,L588)</f>
        <v>0</v>
      </c>
      <c r="U588" s="17">
        <f t="shared" ref="U588:U651" si="156">IF(K588&lt;0.04,S588,0)</f>
        <v>0</v>
      </c>
      <c r="V588" s="58">
        <f t="shared" ref="V588:V651" si="157">IF(K588&lt;0.23,T588,0)</f>
        <v>0</v>
      </c>
      <c r="W588" s="17">
        <f t="shared" si="146"/>
        <v>0</v>
      </c>
      <c r="X588" s="17">
        <f t="shared" si="147"/>
        <v>0.15851794755187398</v>
      </c>
      <c r="Y588" s="17">
        <f t="shared" ref="Y588:Y651" si="158">IF(W588&gt;$F$272,$F$272,W588)</f>
        <v>0</v>
      </c>
      <c r="Z588" s="17">
        <f t="shared" ref="Z588:Z651" si="159">IF(W588&gt;$B$110,$B$110,W588)</f>
        <v>0</v>
      </c>
    </row>
    <row r="589" spans="10:26" x14ac:dyDescent="0.25">
      <c r="J589" s="79">
        <v>5780</v>
      </c>
      <c r="K589" s="79">
        <f t="shared" si="148"/>
        <v>0.65981735159817356</v>
      </c>
      <c r="L589" s="79">
        <f t="shared" si="149"/>
        <v>9.0969123880069391E-2</v>
      </c>
      <c r="M589" s="81">
        <f t="shared" si="150"/>
        <v>10.550362218657884</v>
      </c>
      <c r="N589" s="82">
        <f t="shared" si="151"/>
        <v>0</v>
      </c>
      <c r="O589" s="83">
        <f t="shared" si="152"/>
        <v>0</v>
      </c>
      <c r="P589" s="79">
        <f t="shared" si="144"/>
        <v>0</v>
      </c>
      <c r="Q589" s="17">
        <f t="shared" si="145"/>
        <v>0.17095088894360244</v>
      </c>
      <c r="R589" s="58">
        <f t="shared" si="153"/>
        <v>0</v>
      </c>
      <c r="S589" s="17">
        <f t="shared" si="154"/>
        <v>0</v>
      </c>
      <c r="T589" s="17">
        <f t="shared" si="155"/>
        <v>0</v>
      </c>
      <c r="U589" s="17">
        <f t="shared" si="156"/>
        <v>0</v>
      </c>
      <c r="V589" s="58">
        <f t="shared" si="157"/>
        <v>0</v>
      </c>
      <c r="W589" s="17">
        <f t="shared" si="146"/>
        <v>0</v>
      </c>
      <c r="X589" s="17">
        <f t="shared" si="147"/>
        <v>0.15785444785403191</v>
      </c>
      <c r="Y589" s="17">
        <f t="shared" si="158"/>
        <v>0</v>
      </c>
      <c r="Z589" s="17">
        <f t="shared" si="159"/>
        <v>0</v>
      </c>
    </row>
    <row r="590" spans="10:26" x14ac:dyDescent="0.25">
      <c r="J590" s="79">
        <v>5790</v>
      </c>
      <c r="K590" s="79">
        <f t="shared" si="148"/>
        <v>0.66095890410958902</v>
      </c>
      <c r="L590" s="79">
        <f t="shared" si="149"/>
        <v>9.0699708158508696E-2</v>
      </c>
      <c r="M590" s="81">
        <f t="shared" si="150"/>
        <v>10.519116084490275</v>
      </c>
      <c r="N590" s="82">
        <f t="shared" si="151"/>
        <v>0</v>
      </c>
      <c r="O590" s="83">
        <f t="shared" si="152"/>
        <v>0</v>
      </c>
      <c r="P590" s="79">
        <f t="shared" si="144"/>
        <v>0</v>
      </c>
      <c r="Q590" s="17">
        <f t="shared" si="145"/>
        <v>0.1701925527722431</v>
      </c>
      <c r="R590" s="58">
        <f t="shared" si="153"/>
        <v>0</v>
      </c>
      <c r="S590" s="17">
        <f t="shared" si="154"/>
        <v>0</v>
      </c>
      <c r="T590" s="17">
        <f t="shared" si="155"/>
        <v>0</v>
      </c>
      <c r="U590" s="17">
        <f t="shared" si="156"/>
        <v>0</v>
      </c>
      <c r="V590" s="58">
        <f t="shared" si="157"/>
        <v>0</v>
      </c>
      <c r="W590" s="17">
        <f t="shared" si="146"/>
        <v>0</v>
      </c>
      <c r="X590" s="17">
        <f t="shared" si="147"/>
        <v>0.15719346520287369</v>
      </c>
      <c r="Y590" s="17">
        <f t="shared" si="158"/>
        <v>0</v>
      </c>
      <c r="Z590" s="17">
        <f t="shared" si="159"/>
        <v>0</v>
      </c>
    </row>
    <row r="591" spans="10:26" x14ac:dyDescent="0.25">
      <c r="J591" s="79">
        <v>5800</v>
      </c>
      <c r="K591" s="79">
        <f t="shared" si="148"/>
        <v>0.66210045662100458</v>
      </c>
      <c r="L591" s="79">
        <f t="shared" si="149"/>
        <v>9.0430677705819695E-2</v>
      </c>
      <c r="M591" s="81">
        <f t="shared" si="150"/>
        <v>10.487914632803651</v>
      </c>
      <c r="N591" s="82">
        <f t="shared" si="151"/>
        <v>0</v>
      </c>
      <c r="O591" s="83">
        <f t="shared" si="152"/>
        <v>0</v>
      </c>
      <c r="P591" s="79">
        <f t="shared" si="144"/>
        <v>0</v>
      </c>
      <c r="Q591" s="17">
        <f t="shared" si="145"/>
        <v>0.16943755147991835</v>
      </c>
      <c r="R591" s="58">
        <f t="shared" si="153"/>
        <v>0</v>
      </c>
      <c r="S591" s="17">
        <f t="shared" si="154"/>
        <v>0</v>
      </c>
      <c r="T591" s="17">
        <f t="shared" si="155"/>
        <v>0</v>
      </c>
      <c r="U591" s="17">
        <f t="shared" si="156"/>
        <v>0</v>
      </c>
      <c r="V591" s="58">
        <f t="shared" si="157"/>
        <v>0</v>
      </c>
      <c r="W591" s="17">
        <f t="shared" si="146"/>
        <v>0</v>
      </c>
      <c r="X591" s="17">
        <f t="shared" si="147"/>
        <v>0.15653497862152344</v>
      </c>
      <c r="Y591" s="17">
        <f t="shared" si="158"/>
        <v>0</v>
      </c>
      <c r="Z591" s="17">
        <f t="shared" si="159"/>
        <v>0</v>
      </c>
    </row>
    <row r="592" spans="10:26" x14ac:dyDescent="0.25">
      <c r="J592" s="79">
        <v>5810</v>
      </c>
      <c r="K592" s="79">
        <f t="shared" si="148"/>
        <v>0.66324200913242004</v>
      </c>
      <c r="L592" s="79">
        <f t="shared" si="149"/>
        <v>9.0162031308227419E-2</v>
      </c>
      <c r="M592" s="81">
        <f t="shared" si="150"/>
        <v>10.45675772282755</v>
      </c>
      <c r="N592" s="82">
        <f t="shared" si="151"/>
        <v>0</v>
      </c>
      <c r="O592" s="83">
        <f t="shared" si="152"/>
        <v>0</v>
      </c>
      <c r="P592" s="79">
        <f t="shared" si="144"/>
        <v>0</v>
      </c>
      <c r="Q592" s="17">
        <f t="shared" si="145"/>
        <v>0.16868585287205751</v>
      </c>
      <c r="R592" s="58">
        <f t="shared" si="153"/>
        <v>0</v>
      </c>
      <c r="S592" s="17">
        <f t="shared" si="154"/>
        <v>0</v>
      </c>
      <c r="T592" s="17">
        <f t="shared" si="155"/>
        <v>0</v>
      </c>
      <c r="U592" s="17">
        <f t="shared" si="156"/>
        <v>0</v>
      </c>
      <c r="V592" s="58">
        <f t="shared" si="157"/>
        <v>0</v>
      </c>
      <c r="W592" s="17">
        <f t="shared" si="146"/>
        <v>0</v>
      </c>
      <c r="X592" s="17">
        <f t="shared" si="147"/>
        <v>0.15587896740230389</v>
      </c>
      <c r="Y592" s="17">
        <f t="shared" si="158"/>
        <v>0</v>
      </c>
      <c r="Z592" s="17">
        <f t="shared" si="159"/>
        <v>0</v>
      </c>
    </row>
    <row r="593" spans="10:26" x14ac:dyDescent="0.25">
      <c r="J593" s="79">
        <v>5820</v>
      </c>
      <c r="K593" s="79">
        <f t="shared" si="148"/>
        <v>0.66438356164383561</v>
      </c>
      <c r="L593" s="79">
        <f t="shared" si="149"/>
        <v>8.9893767757862397E-2</v>
      </c>
      <c r="M593" s="81">
        <f t="shared" si="150"/>
        <v>10.425645214476415</v>
      </c>
      <c r="N593" s="82">
        <f t="shared" si="151"/>
        <v>0</v>
      </c>
      <c r="O593" s="83">
        <f t="shared" si="152"/>
        <v>0</v>
      </c>
      <c r="P593" s="79">
        <f t="shared" si="144"/>
        <v>0</v>
      </c>
      <c r="Q593" s="17">
        <f t="shared" si="145"/>
        <v>0.16793742523233901</v>
      </c>
      <c r="R593" s="58">
        <f t="shared" si="153"/>
        <v>0</v>
      </c>
      <c r="S593" s="17">
        <f t="shared" si="154"/>
        <v>0</v>
      </c>
      <c r="T593" s="17">
        <f t="shared" si="155"/>
        <v>0</v>
      </c>
      <c r="U593" s="17">
        <f t="shared" si="156"/>
        <v>0</v>
      </c>
      <c r="V593" s="58">
        <f t="shared" si="157"/>
        <v>0</v>
      </c>
      <c r="W593" s="17">
        <f t="shared" si="146"/>
        <v>0</v>
      </c>
      <c r="X593" s="17">
        <f t="shared" si="147"/>
        <v>0.15522541110207988</v>
      </c>
      <c r="Y593" s="17">
        <f t="shared" si="158"/>
        <v>0</v>
      </c>
      <c r="Z593" s="17">
        <f t="shared" si="159"/>
        <v>0</v>
      </c>
    </row>
    <row r="594" spans="10:26" x14ac:dyDescent="0.25">
      <c r="J594" s="79">
        <v>5830</v>
      </c>
      <c r="K594" s="79">
        <f t="shared" si="148"/>
        <v>0.66552511415525117</v>
      </c>
      <c r="L594" s="79">
        <f t="shared" si="149"/>
        <v>8.9625885852720688E-2</v>
      </c>
      <c r="M594" s="81">
        <f t="shared" si="150"/>
        <v>10.394576968344957</v>
      </c>
      <c r="N594" s="82">
        <f t="shared" si="151"/>
        <v>0</v>
      </c>
      <c r="O594" s="83">
        <f t="shared" si="152"/>
        <v>0</v>
      </c>
      <c r="P594" s="79">
        <f t="shared" si="144"/>
        <v>0</v>
      </c>
      <c r="Q594" s="17">
        <f t="shared" si="145"/>
        <v>0.16719223731312571</v>
      </c>
      <c r="R594" s="58">
        <f t="shared" si="153"/>
        <v>0</v>
      </c>
      <c r="S594" s="17">
        <f t="shared" si="154"/>
        <v>0</v>
      </c>
      <c r="T594" s="17">
        <f t="shared" si="155"/>
        <v>0</v>
      </c>
      <c r="U594" s="17">
        <f t="shared" si="156"/>
        <v>0</v>
      </c>
      <c r="V594" s="58">
        <f t="shared" si="157"/>
        <v>0</v>
      </c>
      <c r="W594" s="17">
        <f t="shared" si="146"/>
        <v>0</v>
      </c>
      <c r="X594" s="17">
        <f t="shared" si="147"/>
        <v>0.15457428953770624</v>
      </c>
      <c r="Y594" s="17">
        <f t="shared" si="158"/>
        <v>0</v>
      </c>
      <c r="Z594" s="17">
        <f t="shared" si="159"/>
        <v>0</v>
      </c>
    </row>
    <row r="595" spans="10:26" x14ac:dyDescent="0.25">
      <c r="J595" s="79">
        <v>5840</v>
      </c>
      <c r="K595" s="79">
        <f t="shared" si="148"/>
        <v>0.66666666666666663</v>
      </c>
      <c r="L595" s="79">
        <f t="shared" si="149"/>
        <v>8.9358384396626578E-2</v>
      </c>
      <c r="M595" s="81">
        <f t="shared" si="150"/>
        <v>10.363552845703827</v>
      </c>
      <c r="N595" s="82">
        <f t="shared" si="151"/>
        <v>0</v>
      </c>
      <c r="O595" s="83">
        <f t="shared" si="152"/>
        <v>0</v>
      </c>
      <c r="P595" s="79">
        <f t="shared" si="144"/>
        <v>0</v>
      </c>
      <c r="Q595" s="17">
        <f t="shared" si="145"/>
        <v>0.16645025832613836</v>
      </c>
      <c r="R595" s="58">
        <f t="shared" si="153"/>
        <v>0</v>
      </c>
      <c r="S595" s="17">
        <f t="shared" si="154"/>
        <v>0</v>
      </c>
      <c r="T595" s="17">
        <f t="shared" si="155"/>
        <v>0</v>
      </c>
      <c r="U595" s="17">
        <f t="shared" si="156"/>
        <v>0</v>
      </c>
      <c r="V595" s="58">
        <f t="shared" si="157"/>
        <v>0</v>
      </c>
      <c r="W595" s="17">
        <f t="shared" si="146"/>
        <v>0</v>
      </c>
      <c r="X595" s="17">
        <f t="shared" si="147"/>
        <v>0.15392558278157109</v>
      </c>
      <c r="Y595" s="17">
        <f t="shared" si="158"/>
        <v>0</v>
      </c>
      <c r="Z595" s="17">
        <f t="shared" si="159"/>
        <v>0</v>
      </c>
    </row>
    <row r="596" spans="10:26" x14ac:dyDescent="0.25">
      <c r="J596" s="79">
        <v>5850</v>
      </c>
      <c r="K596" s="79">
        <f t="shared" si="148"/>
        <v>0.6678082191780822</v>
      </c>
      <c r="L596" s="79">
        <f t="shared" si="149"/>
        <v>8.909126219919361E-2</v>
      </c>
      <c r="M596" s="81">
        <f t="shared" si="150"/>
        <v>10.332572708495107</v>
      </c>
      <c r="N596" s="82">
        <f t="shared" si="151"/>
        <v>0</v>
      </c>
      <c r="O596" s="83">
        <f t="shared" si="152"/>
        <v>0</v>
      </c>
      <c r="P596" s="79">
        <f t="shared" si="144"/>
        <v>0</v>
      </c>
      <c r="Q596" s="17">
        <f t="shared" si="145"/>
        <v>0.16571145793336306</v>
      </c>
      <c r="R596" s="58">
        <f t="shared" si="153"/>
        <v>0</v>
      </c>
      <c r="S596" s="17">
        <f t="shared" si="154"/>
        <v>0</v>
      </c>
      <c r="T596" s="17">
        <f t="shared" si="155"/>
        <v>0</v>
      </c>
      <c r="U596" s="17">
        <f t="shared" si="156"/>
        <v>0</v>
      </c>
      <c r="V596" s="58">
        <f t="shared" si="157"/>
        <v>0</v>
      </c>
      <c r="W596" s="17">
        <f t="shared" si="146"/>
        <v>0</v>
      </c>
      <c r="X596" s="17">
        <f t="shared" si="147"/>
        <v>0.15327927115723705</v>
      </c>
      <c r="Y596" s="17">
        <f t="shared" si="158"/>
        <v>0</v>
      </c>
      <c r="Z596" s="17">
        <f t="shared" si="159"/>
        <v>0</v>
      </c>
    </row>
    <row r="597" spans="10:26" x14ac:dyDescent="0.25">
      <c r="J597" s="79">
        <v>5860</v>
      </c>
      <c r="K597" s="79">
        <f t="shared" si="148"/>
        <v>0.66894977168949776</v>
      </c>
      <c r="L597" s="79">
        <f t="shared" si="149"/>
        <v>8.882451807578684E-2</v>
      </c>
      <c r="M597" s="81">
        <f t="shared" si="150"/>
        <v>10.301636419327917</v>
      </c>
      <c r="N597" s="82">
        <f t="shared" si="151"/>
        <v>0</v>
      </c>
      <c r="O597" s="83">
        <f t="shared" si="152"/>
        <v>0</v>
      </c>
      <c r="P597" s="79">
        <f t="shared" si="144"/>
        <v>0</v>
      </c>
      <c r="Q597" s="17">
        <f t="shared" si="145"/>
        <v>0.16497580623818364</v>
      </c>
      <c r="R597" s="58">
        <f t="shared" si="153"/>
        <v>0</v>
      </c>
      <c r="S597" s="17">
        <f t="shared" si="154"/>
        <v>0</v>
      </c>
      <c r="T597" s="17">
        <f t="shared" si="155"/>
        <v>0</v>
      </c>
      <c r="U597" s="17">
        <f t="shared" si="156"/>
        <v>0</v>
      </c>
      <c r="V597" s="58">
        <f t="shared" si="157"/>
        <v>0</v>
      </c>
      <c r="W597" s="17">
        <f t="shared" si="146"/>
        <v>0</v>
      </c>
      <c r="X597" s="17">
        <f t="shared" si="147"/>
        <v>0.15263533523517459</v>
      </c>
      <c r="Y597" s="17">
        <f t="shared" si="158"/>
        <v>0</v>
      </c>
      <c r="Z597" s="17">
        <f t="shared" si="159"/>
        <v>0</v>
      </c>
    </row>
    <row r="598" spans="10:26" x14ac:dyDescent="0.25">
      <c r="J598" s="79">
        <v>5870</v>
      </c>
      <c r="K598" s="79">
        <f t="shared" si="148"/>
        <v>0.67009132420091322</v>
      </c>
      <c r="L598" s="79">
        <f t="shared" si="149"/>
        <v>8.8558150847486083E-2</v>
      </c>
      <c r="M598" s="81">
        <f t="shared" si="150"/>
        <v>10.270743841474163</v>
      </c>
      <c r="N598" s="82">
        <f t="shared" si="151"/>
        <v>0</v>
      </c>
      <c r="O598" s="83">
        <f t="shared" si="152"/>
        <v>0</v>
      </c>
      <c r="P598" s="79">
        <f t="shared" si="144"/>
        <v>0</v>
      </c>
      <c r="Q598" s="17">
        <f t="shared" si="145"/>
        <v>0.16424327377673476</v>
      </c>
      <c r="R598" s="58">
        <f t="shared" si="153"/>
        <v>0</v>
      </c>
      <c r="S598" s="17">
        <f t="shared" si="154"/>
        <v>0</v>
      </c>
      <c r="T598" s="17">
        <f t="shared" si="155"/>
        <v>0</v>
      </c>
      <c r="U598" s="17">
        <f t="shared" si="156"/>
        <v>0</v>
      </c>
      <c r="V598" s="58">
        <f t="shared" si="157"/>
        <v>0</v>
      </c>
      <c r="W598" s="17">
        <f t="shared" si="146"/>
        <v>0</v>
      </c>
      <c r="X598" s="17">
        <f t="shared" si="147"/>
        <v>0.15199375582858765</v>
      </c>
      <c r="Y598" s="17">
        <f t="shared" si="158"/>
        <v>0</v>
      </c>
      <c r="Z598" s="17">
        <f t="shared" si="159"/>
        <v>0</v>
      </c>
    </row>
    <row r="599" spans="10:26" x14ac:dyDescent="0.25">
      <c r="J599" s="79">
        <v>5880</v>
      </c>
      <c r="K599" s="79">
        <f t="shared" si="148"/>
        <v>0.67123287671232879</v>
      </c>
      <c r="L599" s="79">
        <f t="shared" si="149"/>
        <v>8.829215934104695E-2</v>
      </c>
      <c r="M599" s="81">
        <f t="shared" si="150"/>
        <v>10.239894838864013</v>
      </c>
      <c r="N599" s="82">
        <f t="shared" si="151"/>
        <v>0</v>
      </c>
      <c r="O599" s="83">
        <f t="shared" si="152"/>
        <v>0</v>
      </c>
      <c r="P599" s="79">
        <f t="shared" si="144"/>
        <v>0</v>
      </c>
      <c r="Q599" s="17">
        <f t="shared" si="145"/>
        <v>0.16351383150946475</v>
      </c>
      <c r="R599" s="58">
        <f t="shared" si="153"/>
        <v>0</v>
      </c>
      <c r="S599" s="17">
        <f t="shared" si="154"/>
        <v>0</v>
      </c>
      <c r="T599" s="17">
        <f t="shared" si="155"/>
        <v>0</v>
      </c>
      <c r="U599" s="17">
        <f t="shared" si="156"/>
        <v>0</v>
      </c>
      <c r="V599" s="58">
        <f t="shared" si="157"/>
        <v>0</v>
      </c>
      <c r="W599" s="17">
        <f t="shared" si="146"/>
        <v>0</v>
      </c>
      <c r="X599" s="17">
        <f t="shared" si="147"/>
        <v>0.15135451398932609</v>
      </c>
      <c r="Y599" s="17">
        <f t="shared" si="158"/>
        <v>0</v>
      </c>
      <c r="Z599" s="17">
        <f t="shared" si="159"/>
        <v>0</v>
      </c>
    </row>
    <row r="600" spans="10:26" x14ac:dyDescent="0.25">
      <c r="J600" s="79">
        <v>5890</v>
      </c>
      <c r="K600" s="79">
        <f t="shared" si="148"/>
        <v>0.67237442922374424</v>
      </c>
      <c r="L600" s="79">
        <f t="shared" si="149"/>
        <v>8.802654238886598E-2</v>
      </c>
      <c r="M600" s="81">
        <f t="shared" si="150"/>
        <v>10.209089276081857</v>
      </c>
      <c r="N600" s="82">
        <f t="shared" si="151"/>
        <v>0</v>
      </c>
      <c r="O600" s="83">
        <f t="shared" si="152"/>
        <v>0</v>
      </c>
      <c r="P600" s="79">
        <f t="shared" si="144"/>
        <v>0</v>
      </c>
      <c r="Q600" s="17">
        <f t="shared" si="145"/>
        <v>0.16278745081290869</v>
      </c>
      <c r="R600" s="58">
        <f t="shared" si="153"/>
        <v>0</v>
      </c>
      <c r="S600" s="17">
        <f t="shared" si="154"/>
        <v>0</v>
      </c>
      <c r="T600" s="17">
        <f t="shared" si="155"/>
        <v>0</v>
      </c>
      <c r="U600" s="17">
        <f t="shared" si="156"/>
        <v>0</v>
      </c>
      <c r="V600" s="58">
        <f t="shared" si="157"/>
        <v>0</v>
      </c>
      <c r="W600" s="17">
        <f t="shared" si="146"/>
        <v>0</v>
      </c>
      <c r="X600" s="17">
        <f t="shared" si="147"/>
        <v>0.1507175910038866</v>
      </c>
      <c r="Y600" s="17">
        <f t="shared" si="158"/>
        <v>0</v>
      </c>
      <c r="Z600" s="17">
        <f t="shared" si="159"/>
        <v>0</v>
      </c>
    </row>
    <row r="601" spans="10:26" x14ac:dyDescent="0.25">
      <c r="J601" s="79">
        <v>5900</v>
      </c>
      <c r="K601" s="79">
        <f t="shared" si="148"/>
        <v>0.67351598173515981</v>
      </c>
      <c r="L601" s="79">
        <f t="shared" si="149"/>
        <v>8.7761298828942347E-2</v>
      </c>
      <c r="M601" s="81">
        <f t="shared" si="150"/>
        <v>10.178327018361864</v>
      </c>
      <c r="N601" s="82">
        <f t="shared" si="151"/>
        <v>0</v>
      </c>
      <c r="O601" s="83">
        <f t="shared" si="152"/>
        <v>0</v>
      </c>
      <c r="P601" s="79">
        <f t="shared" si="144"/>
        <v>0</v>
      </c>
      <c r="Q601" s="17">
        <f t="shared" si="145"/>
        <v>0.16206410347165723</v>
      </c>
      <c r="R601" s="58">
        <f t="shared" si="153"/>
        <v>0</v>
      </c>
      <c r="S601" s="17">
        <f t="shared" si="154"/>
        <v>0</v>
      </c>
      <c r="T601" s="17">
        <f t="shared" si="155"/>
        <v>0</v>
      </c>
      <c r="U601" s="17">
        <f t="shared" si="156"/>
        <v>0</v>
      </c>
      <c r="V601" s="58">
        <f t="shared" si="157"/>
        <v>0</v>
      </c>
      <c r="W601" s="17">
        <f t="shared" si="146"/>
        <v>0</v>
      </c>
      <c r="X601" s="17">
        <f t="shared" si="147"/>
        <v>0.15008296838949597</v>
      </c>
      <c r="Y601" s="17">
        <f t="shared" si="158"/>
        <v>0</v>
      </c>
      <c r="Z601" s="17">
        <f t="shared" si="159"/>
        <v>0</v>
      </c>
    </row>
    <row r="602" spans="10:26" x14ac:dyDescent="0.25">
      <c r="J602" s="79">
        <v>5910</v>
      </c>
      <c r="K602" s="79">
        <f t="shared" si="148"/>
        <v>0.67465753424657537</v>
      </c>
      <c r="L602" s="79">
        <f t="shared" si="149"/>
        <v>8.7496427504842433E-2</v>
      </c>
      <c r="M602" s="81">
        <f t="shared" si="150"/>
        <v>10.147607931583874</v>
      </c>
      <c r="N602" s="82">
        <f t="shared" si="151"/>
        <v>0</v>
      </c>
      <c r="O602" s="83">
        <f t="shared" si="152"/>
        <v>0</v>
      </c>
      <c r="P602" s="79">
        <f t="shared" si="144"/>
        <v>0</v>
      </c>
      <c r="Q602" s="17">
        <f t="shared" si="145"/>
        <v>0.16134376167052411</v>
      </c>
      <c r="R602" s="58">
        <f t="shared" si="153"/>
        <v>0</v>
      </c>
      <c r="S602" s="17">
        <f t="shared" si="154"/>
        <v>0</v>
      </c>
      <c r="T602" s="17">
        <f t="shared" si="155"/>
        <v>0</v>
      </c>
      <c r="U602" s="17">
        <f t="shared" si="156"/>
        <v>0</v>
      </c>
      <c r="V602" s="58">
        <f t="shared" si="157"/>
        <v>0</v>
      </c>
      <c r="W602" s="17">
        <f t="shared" si="146"/>
        <v>0</v>
      </c>
      <c r="X602" s="17">
        <f t="shared" si="147"/>
        <v>0.14945062789027763</v>
      </c>
      <c r="Y602" s="17">
        <f t="shared" si="158"/>
        <v>0</v>
      </c>
      <c r="Z602" s="17">
        <f t="shared" si="159"/>
        <v>0</v>
      </c>
    </row>
    <row r="603" spans="10:26" x14ac:dyDescent="0.25">
      <c r="J603" s="79">
        <v>5920</v>
      </c>
      <c r="K603" s="79">
        <f t="shared" si="148"/>
        <v>0.67579908675799083</v>
      </c>
      <c r="L603" s="79">
        <f t="shared" si="149"/>
        <v>8.7231927265663534E-2</v>
      </c>
      <c r="M603" s="81">
        <f t="shared" si="150"/>
        <v>10.116931882269185</v>
      </c>
      <c r="N603" s="82">
        <f t="shared" si="151"/>
        <v>0</v>
      </c>
      <c r="O603" s="83">
        <f t="shared" si="152"/>
        <v>0</v>
      </c>
      <c r="P603" s="79">
        <f t="shared" si="144"/>
        <v>0</v>
      </c>
      <c r="Q603" s="17">
        <f t="shared" si="145"/>
        <v>0.1606263979868997</v>
      </c>
      <c r="R603" s="58">
        <f t="shared" si="153"/>
        <v>0</v>
      </c>
      <c r="S603" s="17">
        <f t="shared" si="154"/>
        <v>0</v>
      </c>
      <c r="T603" s="17">
        <f t="shared" si="155"/>
        <v>0</v>
      </c>
      <c r="U603" s="17">
        <f t="shared" si="156"/>
        <v>0</v>
      </c>
      <c r="V603" s="58">
        <f t="shared" si="157"/>
        <v>0</v>
      </c>
      <c r="W603" s="17">
        <f t="shared" si="146"/>
        <v>0</v>
      </c>
      <c r="X603" s="17">
        <f t="shared" si="147"/>
        <v>0.14882055147349815</v>
      </c>
      <c r="Y603" s="17">
        <f t="shared" si="158"/>
        <v>0</v>
      </c>
      <c r="Z603" s="17">
        <f t="shared" si="159"/>
        <v>0</v>
      </c>
    </row>
    <row r="604" spans="10:26" x14ac:dyDescent="0.25">
      <c r="J604" s="79">
        <v>5930</v>
      </c>
      <c r="K604" s="79">
        <f t="shared" si="148"/>
        <v>0.6769406392694064</v>
      </c>
      <c r="L604" s="79">
        <f t="shared" si="149"/>
        <v>8.696779696599799E-2</v>
      </c>
      <c r="M604" s="81">
        <f t="shared" si="150"/>
        <v>10.086298737576399</v>
      </c>
      <c r="N604" s="82">
        <f t="shared" si="151"/>
        <v>0</v>
      </c>
      <c r="O604" s="83">
        <f t="shared" si="152"/>
        <v>0</v>
      </c>
      <c r="P604" s="79">
        <f t="shared" si="144"/>
        <v>0</v>
      </c>
      <c r="Q604" s="17">
        <f t="shared" si="145"/>
        <v>0.15991198538328844</v>
      </c>
      <c r="R604" s="58">
        <f t="shared" si="153"/>
        <v>0</v>
      </c>
      <c r="S604" s="17">
        <f t="shared" si="154"/>
        <v>0</v>
      </c>
      <c r="T604" s="17">
        <f t="shared" si="155"/>
        <v>0</v>
      </c>
      <c r="U604" s="17">
        <f t="shared" si="156"/>
        <v>0</v>
      </c>
      <c r="V604" s="58">
        <f t="shared" si="157"/>
        <v>0</v>
      </c>
      <c r="W604" s="17">
        <f t="shared" si="146"/>
        <v>0</v>
      </c>
      <c r="X604" s="17">
        <f t="shared" si="147"/>
        <v>0.14819272132589034</v>
      </c>
      <c r="Y604" s="17">
        <f t="shared" si="158"/>
        <v>0</v>
      </c>
      <c r="Z604" s="17">
        <f t="shared" si="159"/>
        <v>0</v>
      </c>
    </row>
    <row r="605" spans="10:26" x14ac:dyDescent="0.25">
      <c r="J605" s="79">
        <v>5940</v>
      </c>
      <c r="K605" s="79">
        <f t="shared" si="148"/>
        <v>0.67808219178082196</v>
      </c>
      <c r="L605" s="79">
        <f t="shared" si="149"/>
        <v>8.6704035465897888E-2</v>
      </c>
      <c r="M605" s="81">
        <f t="shared" si="150"/>
        <v>10.055708365297324</v>
      </c>
      <c r="N605" s="82">
        <f t="shared" si="151"/>
        <v>0</v>
      </c>
      <c r="O605" s="83">
        <f t="shared" si="152"/>
        <v>0</v>
      </c>
      <c r="P605" s="79">
        <f t="shared" si="144"/>
        <v>0</v>
      </c>
      <c r="Q605" s="17">
        <f t="shared" si="145"/>
        <v>0.15920049720002505</v>
      </c>
      <c r="R605" s="58">
        <f t="shared" si="153"/>
        <v>0</v>
      </c>
      <c r="S605" s="17">
        <f t="shared" si="154"/>
        <v>0</v>
      </c>
      <c r="T605" s="17">
        <f t="shared" si="155"/>
        <v>0</v>
      </c>
      <c r="U605" s="17">
        <f t="shared" si="156"/>
        <v>0</v>
      </c>
      <c r="V605" s="58">
        <f t="shared" si="157"/>
        <v>0</v>
      </c>
      <c r="W605" s="17">
        <f t="shared" si="146"/>
        <v>0</v>
      </c>
      <c r="X605" s="17">
        <f t="shared" si="147"/>
        <v>0.14756711985005433</v>
      </c>
      <c r="Y605" s="17">
        <f t="shared" si="158"/>
        <v>0</v>
      </c>
      <c r="Z605" s="17">
        <f t="shared" si="159"/>
        <v>0</v>
      </c>
    </row>
    <row r="606" spans="10:26" x14ac:dyDescent="0.25">
      <c r="J606" s="79">
        <v>5950</v>
      </c>
      <c r="K606" s="79">
        <f t="shared" si="148"/>
        <v>0.67922374429223742</v>
      </c>
      <c r="L606" s="79">
        <f t="shared" si="149"/>
        <v>8.6440641630839976E-2</v>
      </c>
      <c r="M606" s="81">
        <f t="shared" si="150"/>
        <v>10.025160633852904</v>
      </c>
      <c r="N606" s="82">
        <f t="shared" si="151"/>
        <v>0</v>
      </c>
      <c r="O606" s="83">
        <f t="shared" si="152"/>
        <v>0</v>
      </c>
      <c r="P606" s="79">
        <f t="shared" si="144"/>
        <v>0</v>
      </c>
      <c r="Q606" s="17">
        <f t="shared" si="145"/>
        <v>0.15849190714816275</v>
      </c>
      <c r="R606" s="58">
        <f t="shared" si="153"/>
        <v>0</v>
      </c>
      <c r="S606" s="17">
        <f t="shared" si="154"/>
        <v>0</v>
      </c>
      <c r="T606" s="17">
        <f t="shared" si="155"/>
        <v>0</v>
      </c>
      <c r="U606" s="17">
        <f t="shared" si="156"/>
        <v>0</v>
      </c>
      <c r="V606" s="58">
        <f t="shared" si="157"/>
        <v>0</v>
      </c>
      <c r="W606" s="17">
        <f t="shared" si="146"/>
        <v>0</v>
      </c>
      <c r="X606" s="17">
        <f t="shared" si="147"/>
        <v>0.14694372966093172</v>
      </c>
      <c r="Y606" s="17">
        <f t="shared" si="158"/>
        <v>0</v>
      </c>
      <c r="Z606" s="17">
        <f t="shared" si="159"/>
        <v>0</v>
      </c>
    </row>
    <row r="607" spans="10:26" x14ac:dyDescent="0.25">
      <c r="J607" s="79">
        <v>5960</v>
      </c>
      <c r="K607" s="79">
        <f t="shared" si="148"/>
        <v>0.68036529680365299</v>
      </c>
      <c r="L607" s="79">
        <f t="shared" si="149"/>
        <v>8.6177614331690799E-2</v>
      </c>
      <c r="M607" s="81">
        <f t="shared" si="150"/>
        <v>9.994655412289184</v>
      </c>
      <c r="N607" s="82">
        <f t="shared" si="151"/>
        <v>0</v>
      </c>
      <c r="O607" s="83">
        <f t="shared" si="152"/>
        <v>0</v>
      </c>
      <c r="P607" s="79">
        <f t="shared" si="144"/>
        <v>0</v>
      </c>
      <c r="Q607" s="17">
        <f t="shared" si="145"/>
        <v>0.15778618930252952</v>
      </c>
      <c r="R607" s="58">
        <f t="shared" si="153"/>
        <v>0</v>
      </c>
      <c r="S607" s="17">
        <f t="shared" si="154"/>
        <v>0</v>
      </c>
      <c r="T607" s="17">
        <f t="shared" si="155"/>
        <v>0</v>
      </c>
      <c r="U607" s="17">
        <f t="shared" si="156"/>
        <v>0</v>
      </c>
      <c r="V607" s="58">
        <f t="shared" si="157"/>
        <v>0</v>
      </c>
      <c r="W607" s="17">
        <f t="shared" si="146"/>
        <v>0</v>
      </c>
      <c r="X607" s="17">
        <f t="shared" si="147"/>
        <v>0.1463225335823517</v>
      </c>
      <c r="Y607" s="17">
        <f t="shared" si="158"/>
        <v>0</v>
      </c>
      <c r="Z607" s="17">
        <f t="shared" si="159"/>
        <v>0</v>
      </c>
    </row>
    <row r="608" spans="10:26" x14ac:dyDescent="0.25">
      <c r="J608" s="79">
        <v>5970</v>
      </c>
      <c r="K608" s="79">
        <f t="shared" si="148"/>
        <v>0.68150684931506844</v>
      </c>
      <c r="L608" s="79">
        <f t="shared" si="149"/>
        <v>8.5914952444671289E-2</v>
      </c>
      <c r="M608" s="81">
        <f t="shared" si="150"/>
        <v>9.9641925702731893</v>
      </c>
      <c r="N608" s="82">
        <f t="shared" si="151"/>
        <v>0</v>
      </c>
      <c r="O608" s="83">
        <f t="shared" si="152"/>
        <v>0</v>
      </c>
      <c r="P608" s="79">
        <f t="shared" si="144"/>
        <v>0</v>
      </c>
      <c r="Q608" s="17">
        <f t="shared" si="145"/>
        <v>0.15708331809494913</v>
      </c>
      <c r="R608" s="58">
        <f t="shared" si="153"/>
        <v>0</v>
      </c>
      <c r="S608" s="17">
        <f t="shared" si="154"/>
        <v>0</v>
      </c>
      <c r="T608" s="17">
        <f t="shared" si="155"/>
        <v>0</v>
      </c>
      <c r="U608" s="17">
        <f t="shared" si="156"/>
        <v>0</v>
      </c>
      <c r="V608" s="58">
        <f t="shared" si="157"/>
        <v>0</v>
      </c>
      <c r="W608" s="17">
        <f t="shared" si="146"/>
        <v>0</v>
      </c>
      <c r="X608" s="17">
        <f t="shared" si="147"/>
        <v>0.14570351464364906</v>
      </c>
      <c r="Y608" s="17">
        <f t="shared" si="158"/>
        <v>0</v>
      </c>
      <c r="Z608" s="17">
        <f t="shared" si="159"/>
        <v>0</v>
      </c>
    </row>
    <row r="609" spans="10:26" x14ac:dyDescent="0.25">
      <c r="J609" s="79">
        <v>5980</v>
      </c>
      <c r="K609" s="79">
        <f t="shared" si="148"/>
        <v>0.68264840182648401</v>
      </c>
      <c r="L609" s="79">
        <f t="shared" si="149"/>
        <v>8.5652654851323895E-2</v>
      </c>
      <c r="M609" s="81">
        <f t="shared" si="150"/>
        <v>9.9337719780891245</v>
      </c>
      <c r="N609" s="82">
        <f t="shared" si="151"/>
        <v>0</v>
      </c>
      <c r="O609" s="83">
        <f t="shared" si="152"/>
        <v>0</v>
      </c>
      <c r="P609" s="79">
        <f t="shared" si="144"/>
        <v>0</v>
      </c>
      <c r="Q609" s="17">
        <f t="shared" si="145"/>
        <v>0.15638326830761762</v>
      </c>
      <c r="R609" s="58">
        <f t="shared" si="153"/>
        <v>0</v>
      </c>
      <c r="S609" s="17">
        <f t="shared" si="154"/>
        <v>0</v>
      </c>
      <c r="T609" s="17">
        <f t="shared" si="155"/>
        <v>0</v>
      </c>
      <c r="U609" s="17">
        <f t="shared" si="156"/>
        <v>0</v>
      </c>
      <c r="V609" s="58">
        <f t="shared" si="157"/>
        <v>0</v>
      </c>
      <c r="W609" s="17">
        <f t="shared" si="146"/>
        <v>0</v>
      </c>
      <c r="X609" s="17">
        <f t="shared" si="147"/>
        <v>0.14508665607634941</v>
      </c>
      <c r="Y609" s="17">
        <f t="shared" si="158"/>
        <v>0</v>
      </c>
      <c r="Z609" s="17">
        <f t="shared" si="159"/>
        <v>0</v>
      </c>
    </row>
    <row r="610" spans="10:26" x14ac:dyDescent="0.25">
      <c r="J610" s="79">
        <v>5990</v>
      </c>
      <c r="K610" s="79">
        <f t="shared" si="148"/>
        <v>0.68378995433789957</v>
      </c>
      <c r="L610" s="79">
        <f t="shared" si="149"/>
        <v>8.5390720438477397E-2</v>
      </c>
      <c r="M610" s="81">
        <f t="shared" si="150"/>
        <v>9.9033935066342895</v>
      </c>
      <c r="N610" s="82">
        <f t="shared" si="151"/>
        <v>0</v>
      </c>
      <c r="O610" s="83">
        <f t="shared" si="152"/>
        <v>0</v>
      </c>
      <c r="P610" s="79">
        <f t="shared" si="144"/>
        <v>0</v>
      </c>
      <c r="Q610" s="17">
        <f t="shared" si="145"/>
        <v>0.15568601506663737</v>
      </c>
      <c r="R610" s="58">
        <f t="shared" si="153"/>
        <v>0</v>
      </c>
      <c r="S610" s="17">
        <f t="shared" si="154"/>
        <v>0</v>
      </c>
      <c r="T610" s="17">
        <f t="shared" si="155"/>
        <v>0</v>
      </c>
      <c r="U610" s="17">
        <f t="shared" si="156"/>
        <v>0</v>
      </c>
      <c r="V610" s="58">
        <f t="shared" si="157"/>
        <v>0</v>
      </c>
      <c r="W610" s="17">
        <f t="shared" si="146"/>
        <v>0</v>
      </c>
      <c r="X610" s="17">
        <f t="shared" si="147"/>
        <v>0.14447194131092245</v>
      </c>
      <c r="Y610" s="17">
        <f t="shared" si="158"/>
        <v>0</v>
      </c>
      <c r="Z610" s="17">
        <f t="shared" si="159"/>
        <v>0</v>
      </c>
    </row>
    <row r="611" spans="10:26" x14ac:dyDescent="0.25">
      <c r="J611" s="79">
        <v>6000</v>
      </c>
      <c r="K611" s="79">
        <f t="shared" si="148"/>
        <v>0.68493150684931503</v>
      </c>
      <c r="L611" s="79">
        <f t="shared" si="149"/>
        <v>8.5129148098213703E-2</v>
      </c>
      <c r="M611" s="81">
        <f t="shared" si="150"/>
        <v>9.8730570274152267</v>
      </c>
      <c r="N611" s="82">
        <f t="shared" si="151"/>
        <v>0</v>
      </c>
      <c r="O611" s="83">
        <f t="shared" si="152"/>
        <v>0</v>
      </c>
      <c r="P611" s="79">
        <f t="shared" si="144"/>
        <v>0</v>
      </c>
      <c r="Q611" s="17">
        <f t="shared" si="145"/>
        <v>0.15499153383569919</v>
      </c>
      <c r="R611" s="58">
        <f t="shared" si="153"/>
        <v>0</v>
      </c>
      <c r="S611" s="17">
        <f t="shared" si="154"/>
        <v>0</v>
      </c>
      <c r="T611" s="17">
        <f t="shared" si="155"/>
        <v>0</v>
      </c>
      <c r="U611" s="17">
        <f t="shared" si="156"/>
        <v>0</v>
      </c>
      <c r="V611" s="58">
        <f t="shared" si="157"/>
        <v>0</v>
      </c>
      <c r="W611" s="17">
        <f t="shared" si="146"/>
        <v>0</v>
      </c>
      <c r="X611" s="17">
        <f t="shared" si="147"/>
        <v>0.14385935397360106</v>
      </c>
      <c r="Y611" s="17">
        <f t="shared" si="158"/>
        <v>0</v>
      </c>
      <c r="Z611" s="17">
        <f t="shared" si="159"/>
        <v>0</v>
      </c>
    </row>
    <row r="612" spans="10:26" x14ac:dyDescent="0.25">
      <c r="J612" s="79">
        <v>6010</v>
      </c>
      <c r="K612" s="79">
        <f t="shared" si="148"/>
        <v>0.6860730593607306</v>
      </c>
      <c r="L612" s="79">
        <f t="shared" si="149"/>
        <v>8.4867936727833881E-2</v>
      </c>
      <c r="M612" s="81">
        <f t="shared" si="150"/>
        <v>9.8427624125437863</v>
      </c>
      <c r="N612" s="82">
        <f t="shared" si="151"/>
        <v>0</v>
      </c>
      <c r="O612" s="83">
        <f t="shared" si="152"/>
        <v>0</v>
      </c>
      <c r="P612" s="79">
        <f t="shared" si="144"/>
        <v>0</v>
      </c>
      <c r="Q612" s="17">
        <f t="shared" si="145"/>
        <v>0.15429980040990976</v>
      </c>
      <c r="R612" s="58">
        <f t="shared" si="153"/>
        <v>0</v>
      </c>
      <c r="S612" s="17">
        <f t="shared" si="154"/>
        <v>0</v>
      </c>
      <c r="T612" s="17">
        <f t="shared" si="155"/>
        <v>0</v>
      </c>
      <c r="U612" s="17">
        <f t="shared" si="156"/>
        <v>0</v>
      </c>
      <c r="V612" s="58">
        <f t="shared" si="157"/>
        <v>0</v>
      </c>
      <c r="W612" s="17">
        <f t="shared" si="146"/>
        <v>0</v>
      </c>
      <c r="X612" s="17">
        <f t="shared" si="147"/>
        <v>0.14324887788326301</v>
      </c>
      <c r="Y612" s="17">
        <f t="shared" si="158"/>
        <v>0</v>
      </c>
      <c r="Z612" s="17">
        <f t="shared" si="159"/>
        <v>0</v>
      </c>
    </row>
    <row r="613" spans="10:26" x14ac:dyDescent="0.25">
      <c r="J613" s="79">
        <v>6020</v>
      </c>
      <c r="K613" s="79">
        <f t="shared" si="148"/>
        <v>0.68721461187214616</v>
      </c>
      <c r="L613" s="79">
        <f t="shared" si="149"/>
        <v>8.4607085229825518E-2</v>
      </c>
      <c r="M613" s="81">
        <f t="shared" si="150"/>
        <v>9.8125095347333335</v>
      </c>
      <c r="N613" s="82">
        <f t="shared" si="151"/>
        <v>0</v>
      </c>
      <c r="O613" s="83">
        <f t="shared" si="152"/>
        <v>0</v>
      </c>
      <c r="P613" s="79">
        <f t="shared" si="144"/>
        <v>0</v>
      </c>
      <c r="Q613" s="17">
        <f t="shared" si="145"/>
        <v>0.15361079090976171</v>
      </c>
      <c r="R613" s="58">
        <f t="shared" si="153"/>
        <v>0</v>
      </c>
      <c r="S613" s="17">
        <f t="shared" si="154"/>
        <v>0</v>
      </c>
      <c r="T613" s="17">
        <f t="shared" si="155"/>
        <v>0</v>
      </c>
      <c r="U613" s="17">
        <f t="shared" si="156"/>
        <v>0</v>
      </c>
      <c r="V613" s="58">
        <f t="shared" si="157"/>
        <v>0</v>
      </c>
      <c r="W613" s="17">
        <f t="shared" si="146"/>
        <v>0</v>
      </c>
      <c r="X613" s="17">
        <f t="shared" si="147"/>
        <v>0.14264049704837656</v>
      </c>
      <c r="Y613" s="17">
        <f t="shared" si="158"/>
        <v>0</v>
      </c>
      <c r="Z613" s="17">
        <f t="shared" si="159"/>
        <v>0</v>
      </c>
    </row>
    <row r="614" spans="10:26" x14ac:dyDescent="0.25">
      <c r="J614" s="79">
        <v>6030</v>
      </c>
      <c r="K614" s="79">
        <f t="shared" si="148"/>
        <v>0.68835616438356162</v>
      </c>
      <c r="L614" s="79">
        <f t="shared" si="149"/>
        <v>8.4346592511829188E-2</v>
      </c>
      <c r="M614" s="81">
        <f t="shared" si="150"/>
        <v>9.7822982672948644</v>
      </c>
      <c r="N614" s="82">
        <f t="shared" si="151"/>
        <v>0</v>
      </c>
      <c r="O614" s="83">
        <f t="shared" si="152"/>
        <v>0</v>
      </c>
      <c r="P614" s="79">
        <f t="shared" si="144"/>
        <v>0</v>
      </c>
      <c r="Q614" s="17">
        <f t="shared" si="145"/>
        <v>0.15292448177524143</v>
      </c>
      <c r="R614" s="58">
        <f t="shared" si="153"/>
        <v>0</v>
      </c>
      <c r="S614" s="17">
        <f t="shared" si="154"/>
        <v>0</v>
      </c>
      <c r="T614" s="17">
        <f t="shared" si="155"/>
        <v>0</v>
      </c>
      <c r="U614" s="17">
        <f t="shared" si="156"/>
        <v>0</v>
      </c>
      <c r="V614" s="58">
        <f t="shared" si="157"/>
        <v>0</v>
      </c>
      <c r="W614" s="17">
        <f t="shared" si="146"/>
        <v>0</v>
      </c>
      <c r="X614" s="17">
        <f t="shared" si="147"/>
        <v>0.14203419566400521</v>
      </c>
      <c r="Y614" s="17">
        <f t="shared" si="158"/>
        <v>0</v>
      </c>
      <c r="Z614" s="17">
        <f t="shared" si="159"/>
        <v>0</v>
      </c>
    </row>
    <row r="615" spans="10:26" x14ac:dyDescent="0.25">
      <c r="J615" s="79">
        <v>6040</v>
      </c>
      <c r="K615" s="79">
        <f t="shared" si="148"/>
        <v>0.68949771689497719</v>
      </c>
      <c r="L615" s="79">
        <f t="shared" si="149"/>
        <v>8.408645748660637E-2</v>
      </c>
      <c r="M615" s="81">
        <f t="shared" si="150"/>
        <v>9.7521284841332854</v>
      </c>
      <c r="N615" s="82">
        <f t="shared" si="151"/>
        <v>0</v>
      </c>
      <c r="O615" s="83">
        <f t="shared" si="152"/>
        <v>0</v>
      </c>
      <c r="P615" s="79">
        <f t="shared" si="144"/>
        <v>0</v>
      </c>
      <c r="Q615" s="17">
        <f t="shared" si="145"/>
        <v>0.15224084976006946</v>
      </c>
      <c r="R615" s="58">
        <f t="shared" si="153"/>
        <v>0</v>
      </c>
      <c r="S615" s="17">
        <f t="shared" si="154"/>
        <v>0</v>
      </c>
      <c r="T615" s="17">
        <f t="shared" si="155"/>
        <v>0</v>
      </c>
      <c r="U615" s="17">
        <f t="shared" si="156"/>
        <v>0</v>
      </c>
      <c r="V615" s="58">
        <f t="shared" si="157"/>
        <v>0</v>
      </c>
      <c r="W615" s="17">
        <f t="shared" si="146"/>
        <v>0</v>
      </c>
      <c r="X615" s="17">
        <f t="shared" si="147"/>
        <v>0.1414299581088736</v>
      </c>
      <c r="Y615" s="17">
        <f t="shared" si="158"/>
        <v>0</v>
      </c>
      <c r="Z615" s="17">
        <f t="shared" si="159"/>
        <v>0</v>
      </c>
    </row>
    <row r="616" spans="10:26" x14ac:dyDescent="0.25">
      <c r="J616" s="79">
        <v>6050</v>
      </c>
      <c r="K616" s="79">
        <f t="shared" si="148"/>
        <v>0.69063926940639264</v>
      </c>
      <c r="L616" s="79">
        <f t="shared" si="149"/>
        <v>8.382667907200636E-2</v>
      </c>
      <c r="M616" s="81">
        <f t="shared" si="150"/>
        <v>9.7220000597435767</v>
      </c>
      <c r="N616" s="82">
        <f t="shared" si="151"/>
        <v>0</v>
      </c>
      <c r="O616" s="83">
        <f t="shared" si="152"/>
        <v>0</v>
      </c>
      <c r="P616" s="79">
        <f t="shared" si="144"/>
        <v>0</v>
      </c>
      <c r="Q616" s="17">
        <f t="shared" si="145"/>
        <v>0.15155987192607323</v>
      </c>
      <c r="R616" s="58">
        <f t="shared" si="153"/>
        <v>0</v>
      </c>
      <c r="S616" s="17">
        <f t="shared" si="154"/>
        <v>0</v>
      </c>
      <c r="T616" s="17">
        <f t="shared" si="155"/>
        <v>0</v>
      </c>
      <c r="U616" s="17">
        <f t="shared" si="156"/>
        <v>0</v>
      </c>
      <c r="V616" s="58">
        <f t="shared" si="157"/>
        <v>0</v>
      </c>
      <c r="W616" s="17">
        <f t="shared" si="146"/>
        <v>0</v>
      </c>
      <c r="X616" s="17">
        <f t="shared" si="147"/>
        <v>0.14082776894249061</v>
      </c>
      <c r="Y616" s="17">
        <f t="shared" si="158"/>
        <v>0</v>
      </c>
      <c r="Z616" s="17">
        <f t="shared" si="159"/>
        <v>0</v>
      </c>
    </row>
    <row r="617" spans="10:26" x14ac:dyDescent="0.25">
      <c r="J617" s="79">
        <v>6060</v>
      </c>
      <c r="K617" s="79">
        <f t="shared" si="148"/>
        <v>0.69178082191780821</v>
      </c>
      <c r="L617" s="79">
        <f t="shared" si="149"/>
        <v>8.3567256190934414E-2</v>
      </c>
      <c r="M617" s="81">
        <f t="shared" si="150"/>
        <v>9.6919128692070906</v>
      </c>
      <c r="N617" s="82">
        <f t="shared" si="151"/>
        <v>0</v>
      </c>
      <c r="O617" s="83">
        <f t="shared" si="152"/>
        <v>0</v>
      </c>
      <c r="P617" s="79">
        <f t="shared" si="144"/>
        <v>0</v>
      </c>
      <c r="Q617" s="17">
        <f t="shared" si="145"/>
        <v>0.15088152563768464</v>
      </c>
      <c r="R617" s="58">
        <f t="shared" si="153"/>
        <v>0</v>
      </c>
      <c r="S617" s="17">
        <f t="shared" si="154"/>
        <v>0</v>
      </c>
      <c r="T617" s="17">
        <f t="shared" si="155"/>
        <v>0</v>
      </c>
      <c r="U617" s="17">
        <f t="shared" si="156"/>
        <v>0</v>
      </c>
      <c r="V617" s="58">
        <f t="shared" si="157"/>
        <v>0</v>
      </c>
      <c r="W617" s="17">
        <f t="shared" si="146"/>
        <v>0</v>
      </c>
      <c r="X617" s="17">
        <f t="shared" si="147"/>
        <v>0.14022761290232799</v>
      </c>
      <c r="Y617" s="17">
        <f t="shared" si="158"/>
        <v>0</v>
      </c>
      <c r="Z617" s="17">
        <f t="shared" si="159"/>
        <v>0</v>
      </c>
    </row>
    <row r="618" spans="10:26" x14ac:dyDescent="0.25">
      <c r="J618" s="79">
        <v>6070</v>
      </c>
      <c r="K618" s="79">
        <f t="shared" si="148"/>
        <v>0.69292237442922378</v>
      </c>
      <c r="L618" s="79">
        <f t="shared" si="149"/>
        <v>8.3308187771319986E-2</v>
      </c>
      <c r="M618" s="81">
        <f t="shared" si="150"/>
        <v>9.6618667881878757</v>
      </c>
      <c r="N618" s="82">
        <f t="shared" si="151"/>
        <v>0</v>
      </c>
      <c r="O618" s="83">
        <f t="shared" si="152"/>
        <v>0</v>
      </c>
      <c r="P618" s="79">
        <f t="shared" si="144"/>
        <v>0</v>
      </c>
      <c r="Q618" s="17">
        <f t="shared" si="145"/>
        <v>0.1502057885565623</v>
      </c>
      <c r="R618" s="58">
        <f t="shared" si="153"/>
        <v>0</v>
      </c>
      <c r="S618" s="17">
        <f t="shared" si="154"/>
        <v>0</v>
      </c>
      <c r="T618" s="17">
        <f t="shared" si="155"/>
        <v>0</v>
      </c>
      <c r="U618" s="17">
        <f t="shared" si="156"/>
        <v>0</v>
      </c>
      <c r="V618" s="58">
        <f t="shared" si="157"/>
        <v>0</v>
      </c>
      <c r="W618" s="17">
        <f t="shared" si="146"/>
        <v>0</v>
      </c>
      <c r="X618" s="17">
        <f t="shared" si="147"/>
        <v>0.13962947490105659</v>
      </c>
      <c r="Y618" s="17">
        <f t="shared" si="158"/>
        <v>0</v>
      </c>
      <c r="Z618" s="17">
        <f t="shared" si="159"/>
        <v>0</v>
      </c>
    </row>
    <row r="619" spans="10:26" x14ac:dyDescent="0.25">
      <c r="J619" s="79">
        <v>6080</v>
      </c>
      <c r="K619" s="79">
        <f t="shared" si="148"/>
        <v>0.69406392694063923</v>
      </c>
      <c r="L619" s="79">
        <f t="shared" si="149"/>
        <v>8.3049472746084985E-2</v>
      </c>
      <c r="M619" s="81">
        <f t="shared" si="150"/>
        <v>9.6318616929289949</v>
      </c>
      <c r="N619" s="82">
        <f t="shared" si="151"/>
        <v>0</v>
      </c>
      <c r="O619" s="83">
        <f t="shared" si="152"/>
        <v>0</v>
      </c>
      <c r="P619" s="79">
        <f t="shared" si="144"/>
        <v>0</v>
      </c>
      <c r="Q619" s="17">
        <f t="shared" si="145"/>
        <v>0.14953263863633315</v>
      </c>
      <c r="R619" s="58">
        <f t="shared" si="153"/>
        <v>0</v>
      </c>
      <c r="S619" s="17">
        <f t="shared" si="154"/>
        <v>0</v>
      </c>
      <c r="T619" s="17">
        <f t="shared" si="155"/>
        <v>0</v>
      </c>
      <c r="U619" s="17">
        <f t="shared" si="156"/>
        <v>0</v>
      </c>
      <c r="V619" s="58">
        <f t="shared" si="157"/>
        <v>0</v>
      </c>
      <c r="W619" s="17">
        <f t="shared" si="146"/>
        <v>0</v>
      </c>
      <c r="X619" s="17">
        <f t="shared" si="147"/>
        <v>0.13903334002383427</v>
      </c>
      <c r="Y619" s="17">
        <f t="shared" si="158"/>
        <v>0</v>
      </c>
      <c r="Z619" s="17">
        <f t="shared" si="159"/>
        <v>0</v>
      </c>
    </row>
    <row r="620" spans="10:26" x14ac:dyDescent="0.25">
      <c r="J620" s="79">
        <v>6090</v>
      </c>
      <c r="K620" s="79">
        <f t="shared" si="148"/>
        <v>0.6952054794520548</v>
      </c>
      <c r="L620" s="79">
        <f t="shared" si="149"/>
        <v>8.2791110053111794E-2</v>
      </c>
      <c r="M620" s="81">
        <f t="shared" si="150"/>
        <v>9.601897460248809</v>
      </c>
      <c r="N620" s="82">
        <f t="shared" si="151"/>
        <v>0</v>
      </c>
      <c r="O620" s="83">
        <f t="shared" si="152"/>
        <v>0</v>
      </c>
      <c r="P620" s="79">
        <f t="shared" si="144"/>
        <v>0</v>
      </c>
      <c r="Q620" s="17">
        <f t="shared" si="145"/>
        <v>0.14886205411745057</v>
      </c>
      <c r="R620" s="58">
        <f t="shared" si="153"/>
        <v>0</v>
      </c>
      <c r="S620" s="17">
        <f t="shared" si="154"/>
        <v>0</v>
      </c>
      <c r="T620" s="17">
        <f t="shared" si="155"/>
        <v>0</v>
      </c>
      <c r="U620" s="17">
        <f t="shared" si="156"/>
        <v>0</v>
      </c>
      <c r="V620" s="58">
        <f t="shared" si="157"/>
        <v>0</v>
      </c>
      <c r="W620" s="17">
        <f t="shared" si="146"/>
        <v>0</v>
      </c>
      <c r="X620" s="17">
        <f t="shared" si="147"/>
        <v>0.13843919352564837</v>
      </c>
      <c r="Y620" s="17">
        <f t="shared" si="158"/>
        <v>0</v>
      </c>
      <c r="Z620" s="17">
        <f t="shared" si="159"/>
        <v>0</v>
      </c>
    </row>
    <row r="621" spans="10:26" x14ac:dyDescent="0.25">
      <c r="J621" s="79">
        <v>6100</v>
      </c>
      <c r="K621" s="79">
        <f t="shared" si="148"/>
        <v>0.69634703196347036</v>
      </c>
      <c r="L621" s="79">
        <f t="shared" si="149"/>
        <v>8.2533098635213187E-2</v>
      </c>
      <c r="M621" s="81">
        <f t="shared" si="150"/>
        <v>9.5719739675374953</v>
      </c>
      <c r="N621" s="82">
        <f t="shared" si="151"/>
        <v>0</v>
      </c>
      <c r="O621" s="83">
        <f t="shared" si="152"/>
        <v>0</v>
      </c>
      <c r="P621" s="79">
        <f t="shared" si="144"/>
        <v>0</v>
      </c>
      <c r="Q621" s="17">
        <f t="shared" si="145"/>
        <v>0.14819401352216699</v>
      </c>
      <c r="R621" s="58">
        <f t="shared" si="153"/>
        <v>0</v>
      </c>
      <c r="S621" s="17">
        <f t="shared" si="154"/>
        <v>0</v>
      </c>
      <c r="T621" s="17">
        <f t="shared" si="155"/>
        <v>0</v>
      </c>
      <c r="U621" s="17">
        <f t="shared" si="156"/>
        <v>0</v>
      </c>
      <c r="V621" s="58">
        <f t="shared" si="157"/>
        <v>0</v>
      </c>
      <c r="W621" s="17">
        <f t="shared" si="146"/>
        <v>0</v>
      </c>
      <c r="X621" s="17">
        <f t="shared" si="147"/>
        <v>0.13784702082870792</v>
      </c>
      <c r="Y621" s="17">
        <f t="shared" si="158"/>
        <v>0</v>
      </c>
      <c r="Z621" s="17">
        <f t="shared" si="159"/>
        <v>0</v>
      </c>
    </row>
    <row r="622" spans="10:26" x14ac:dyDescent="0.25">
      <c r="J622" s="79">
        <v>6110</v>
      </c>
      <c r="K622" s="79">
        <f t="shared" si="148"/>
        <v>0.69748858447488582</v>
      </c>
      <c r="L622" s="79">
        <f t="shared" si="149"/>
        <v>8.227543744010013E-2</v>
      </c>
      <c r="M622" s="81">
        <f t="shared" si="150"/>
        <v>9.5420910927533118</v>
      </c>
      <c r="N622" s="82">
        <f t="shared" si="151"/>
        <v>0</v>
      </c>
      <c r="O622" s="83">
        <f t="shared" si="152"/>
        <v>0</v>
      </c>
      <c r="P622" s="79">
        <f t="shared" si="144"/>
        <v>0</v>
      </c>
      <c r="Q622" s="17">
        <f t="shared" si="145"/>
        <v>0.14752849564961723</v>
      </c>
      <c r="R622" s="58">
        <f t="shared" si="153"/>
        <v>0</v>
      </c>
      <c r="S622" s="17">
        <f t="shared" si="154"/>
        <v>0</v>
      </c>
      <c r="T622" s="17">
        <f t="shared" si="155"/>
        <v>0</v>
      </c>
      <c r="U622" s="17">
        <f t="shared" si="156"/>
        <v>0</v>
      </c>
      <c r="V622" s="58">
        <f t="shared" si="157"/>
        <v>0</v>
      </c>
      <c r="W622" s="17">
        <f t="shared" si="146"/>
        <v>0</v>
      </c>
      <c r="X622" s="17">
        <f t="shared" si="147"/>
        <v>0.13725680751988734</v>
      </c>
      <c r="Y622" s="17">
        <f t="shared" si="158"/>
        <v>0</v>
      </c>
      <c r="Z622" s="17">
        <f t="shared" si="159"/>
        <v>0</v>
      </c>
    </row>
    <row r="623" spans="10:26" x14ac:dyDescent="0.25">
      <c r="J623" s="79">
        <v>6120</v>
      </c>
      <c r="K623" s="79">
        <f t="shared" si="148"/>
        <v>0.69863013698630139</v>
      </c>
      <c r="L623" s="79">
        <f t="shared" si="149"/>
        <v>8.2018125420352472E-2</v>
      </c>
      <c r="M623" s="81">
        <f t="shared" si="150"/>
        <v>9.5122487144191936</v>
      </c>
      <c r="N623" s="82">
        <f t="shared" si="151"/>
        <v>0</v>
      </c>
      <c r="O623" s="83">
        <f t="shared" si="152"/>
        <v>0</v>
      </c>
      <c r="P623" s="79">
        <f t="shared" si="144"/>
        <v>0</v>
      </c>
      <c r="Q623" s="17">
        <f t="shared" si="145"/>
        <v>0.14686547957100726</v>
      </c>
      <c r="R623" s="58">
        <f t="shared" si="153"/>
        <v>0</v>
      </c>
      <c r="S623" s="17">
        <f t="shared" si="154"/>
        <v>0</v>
      </c>
      <c r="T623" s="17">
        <f t="shared" si="155"/>
        <v>0</v>
      </c>
      <c r="U623" s="17">
        <f t="shared" si="156"/>
        <v>0</v>
      </c>
      <c r="V623" s="58">
        <f t="shared" si="157"/>
        <v>0</v>
      </c>
      <c r="W623" s="17">
        <f t="shared" si="146"/>
        <v>0</v>
      </c>
      <c r="X623" s="17">
        <f t="shared" si="147"/>
        <v>0.1366685393482191</v>
      </c>
      <c r="Y623" s="17">
        <f t="shared" si="158"/>
        <v>0</v>
      </c>
      <c r="Z623" s="17">
        <f t="shared" si="159"/>
        <v>0</v>
      </c>
    </row>
    <row r="624" spans="10:26" x14ac:dyDescent="0.25">
      <c r="J624" s="79">
        <v>6130</v>
      </c>
      <c r="K624" s="79">
        <f t="shared" si="148"/>
        <v>0.69977168949771684</v>
      </c>
      <c r="L624" s="79">
        <f t="shared" si="149"/>
        <v>8.1761161533387194E-2</v>
      </c>
      <c r="M624" s="81">
        <f t="shared" si="150"/>
        <v>9.4824467116190778</v>
      </c>
      <c r="N624" s="82">
        <f t="shared" si="151"/>
        <v>0</v>
      </c>
      <c r="O624" s="83">
        <f t="shared" si="152"/>
        <v>0</v>
      </c>
      <c r="P624" s="79">
        <f t="shared" si="144"/>
        <v>0</v>
      </c>
      <c r="Q624" s="17">
        <f t="shared" si="145"/>
        <v>0.14620494462491196</v>
      </c>
      <c r="R624" s="58">
        <f t="shared" si="153"/>
        <v>0</v>
      </c>
      <c r="S624" s="17">
        <f t="shared" si="154"/>
        <v>0</v>
      </c>
      <c r="T624" s="17">
        <f t="shared" si="155"/>
        <v>0</v>
      </c>
      <c r="U624" s="17">
        <f t="shared" si="156"/>
        <v>0</v>
      </c>
      <c r="V624" s="58">
        <f t="shared" si="157"/>
        <v>0</v>
      </c>
      <c r="W624" s="17">
        <f t="shared" si="146"/>
        <v>0</v>
      </c>
      <c r="X624" s="17">
        <f t="shared" si="147"/>
        <v>0.13608220222243406</v>
      </c>
      <c r="Y624" s="17">
        <f t="shared" si="158"/>
        <v>0</v>
      </c>
      <c r="Z624" s="17">
        <f t="shared" si="159"/>
        <v>0</v>
      </c>
    </row>
    <row r="625" spans="10:26" x14ac:dyDescent="0.25">
      <c r="J625" s="79">
        <v>6140</v>
      </c>
      <c r="K625" s="79">
        <f t="shared" si="148"/>
        <v>0.70091324200913241</v>
      </c>
      <c r="L625" s="79">
        <f t="shared" si="149"/>
        <v>8.150454474142943E-2</v>
      </c>
      <c r="M625" s="81">
        <f t="shared" si="150"/>
        <v>9.4526849639945354</v>
      </c>
      <c r="N625" s="82">
        <f t="shared" si="151"/>
        <v>0</v>
      </c>
      <c r="O625" s="83">
        <f t="shared" si="152"/>
        <v>0</v>
      </c>
      <c r="P625" s="79">
        <f t="shared" si="144"/>
        <v>0</v>
      </c>
      <c r="Q625" s="17">
        <f t="shared" si="145"/>
        <v>0.14554687041267078</v>
      </c>
      <c r="R625" s="58">
        <f t="shared" si="153"/>
        <v>0</v>
      </c>
      <c r="S625" s="17">
        <f t="shared" si="154"/>
        <v>0</v>
      </c>
      <c r="T625" s="17">
        <f t="shared" si="155"/>
        <v>0</v>
      </c>
      <c r="U625" s="17">
        <f t="shared" si="156"/>
        <v>0</v>
      </c>
      <c r="V625" s="58">
        <f t="shared" si="157"/>
        <v>0</v>
      </c>
      <c r="W625" s="17">
        <f t="shared" si="146"/>
        <v>0</v>
      </c>
      <c r="X625" s="17">
        <f t="shared" si="147"/>
        <v>0.13549778220854791</v>
      </c>
      <c r="Y625" s="17">
        <f t="shared" si="158"/>
        <v>0</v>
      </c>
      <c r="Z625" s="17">
        <f t="shared" si="159"/>
        <v>0</v>
      </c>
    </row>
    <row r="626" spans="10:26" x14ac:dyDescent="0.25">
      <c r="J626" s="79">
        <v>6150</v>
      </c>
      <c r="K626" s="79">
        <f t="shared" si="148"/>
        <v>0.70205479452054798</v>
      </c>
      <c r="L626" s="79">
        <f t="shared" si="149"/>
        <v>8.1248274011481159E-2</v>
      </c>
      <c r="M626" s="81">
        <f t="shared" si="150"/>
        <v>9.422963351741144</v>
      </c>
      <c r="N626" s="82">
        <f t="shared" si="151"/>
        <v>0</v>
      </c>
      <c r="O626" s="83">
        <f t="shared" si="152"/>
        <v>0</v>
      </c>
      <c r="P626" s="79">
        <f t="shared" si="144"/>
        <v>0</v>
      </c>
      <c r="Q626" s="17">
        <f t="shared" si="145"/>
        <v>0.14489123679388605</v>
      </c>
      <c r="R626" s="58">
        <f t="shared" si="153"/>
        <v>0</v>
      </c>
      <c r="S626" s="17">
        <f t="shared" si="154"/>
        <v>0</v>
      </c>
      <c r="T626" s="17">
        <f t="shared" si="155"/>
        <v>0</v>
      </c>
      <c r="U626" s="17">
        <f t="shared" si="156"/>
        <v>0</v>
      </c>
      <c r="V626" s="58">
        <f t="shared" si="157"/>
        <v>0</v>
      </c>
      <c r="W626" s="17">
        <f t="shared" si="146"/>
        <v>0</v>
      </c>
      <c r="X626" s="17">
        <f t="shared" si="147"/>
        <v>0.13491526552749578</v>
      </c>
      <c r="Y626" s="17">
        <f t="shared" si="158"/>
        <v>0</v>
      </c>
      <c r="Z626" s="17">
        <f t="shared" si="159"/>
        <v>0</v>
      </c>
    </row>
    <row r="627" spans="10:26" x14ac:dyDescent="0.25">
      <c r="J627" s="79">
        <v>6160</v>
      </c>
      <c r="K627" s="79">
        <f t="shared" si="148"/>
        <v>0.70319634703196343</v>
      </c>
      <c r="L627" s="79">
        <f t="shared" si="149"/>
        <v>8.0992348315293006E-2</v>
      </c>
      <c r="M627" s="81">
        <f t="shared" si="150"/>
        <v>9.3932817556052193</v>
      </c>
      <c r="N627" s="82">
        <f t="shared" si="151"/>
        <v>0</v>
      </c>
      <c r="O627" s="83">
        <f t="shared" si="152"/>
        <v>0</v>
      </c>
      <c r="P627" s="79">
        <f t="shared" si="144"/>
        <v>0</v>
      </c>
      <c r="Q627" s="17">
        <f t="shared" si="145"/>
        <v>0.1442380238820159</v>
      </c>
      <c r="R627" s="58">
        <f t="shared" si="153"/>
        <v>0</v>
      </c>
      <c r="S627" s="17">
        <f t="shared" si="154"/>
        <v>0</v>
      </c>
      <c r="T627" s="17">
        <f t="shared" si="155"/>
        <v>0</v>
      </c>
      <c r="U627" s="17">
        <f t="shared" si="156"/>
        <v>0</v>
      </c>
      <c r="V627" s="58">
        <f t="shared" si="157"/>
        <v>0</v>
      </c>
      <c r="W627" s="17">
        <f t="shared" si="146"/>
        <v>0</v>
      </c>
      <c r="X627" s="17">
        <f t="shared" si="147"/>
        <v>0.13433463855280858</v>
      </c>
      <c r="Y627" s="17">
        <f t="shared" si="158"/>
        <v>0</v>
      </c>
      <c r="Z627" s="17">
        <f t="shared" si="159"/>
        <v>0</v>
      </c>
    </row>
    <row r="628" spans="10:26" x14ac:dyDescent="0.25">
      <c r="J628" s="79">
        <v>6170</v>
      </c>
      <c r="K628" s="79">
        <f t="shared" si="148"/>
        <v>0.704337899543379</v>
      </c>
      <c r="L628" s="79">
        <f t="shared" si="149"/>
        <v>8.0736766629333601E-2</v>
      </c>
      <c r="M628" s="81">
        <f t="shared" si="150"/>
        <v>9.3636400568802536</v>
      </c>
      <c r="N628" s="82">
        <f t="shared" si="151"/>
        <v>0</v>
      </c>
      <c r="O628" s="83">
        <f t="shared" si="152"/>
        <v>0</v>
      </c>
      <c r="P628" s="79">
        <f t="shared" si="144"/>
        <v>0</v>
      </c>
      <c r="Q628" s="17">
        <f t="shared" si="145"/>
        <v>0.14358721204006342</v>
      </c>
      <c r="R628" s="58">
        <f t="shared" si="153"/>
        <v>0</v>
      </c>
      <c r="S628" s="17">
        <f t="shared" si="154"/>
        <v>0</v>
      </c>
      <c r="T628" s="17">
        <f t="shared" si="155"/>
        <v>0</v>
      </c>
      <c r="U628" s="17">
        <f t="shared" si="156"/>
        <v>0</v>
      </c>
      <c r="V628" s="58">
        <f t="shared" si="157"/>
        <v>0</v>
      </c>
      <c r="W628" s="17">
        <f t="shared" si="146"/>
        <v>0</v>
      </c>
      <c r="X628" s="17">
        <f t="shared" si="147"/>
        <v>0.13375588780833536</v>
      </c>
      <c r="Y628" s="17">
        <f t="shared" si="158"/>
        <v>0</v>
      </c>
      <c r="Z628" s="17">
        <f t="shared" si="159"/>
        <v>0</v>
      </c>
    </row>
    <row r="629" spans="10:26" x14ac:dyDescent="0.25">
      <c r="J629" s="79">
        <v>6180</v>
      </c>
      <c r="K629" s="79">
        <f t="shared" si="148"/>
        <v>0.70547945205479456</v>
      </c>
      <c r="L629" s="79">
        <f t="shared" si="149"/>
        <v>8.0481527934760488E-2</v>
      </c>
      <c r="M629" s="81">
        <f t="shared" si="150"/>
        <v>9.3340381374035548</v>
      </c>
      <c r="N629" s="82">
        <f t="shared" si="151"/>
        <v>0</v>
      </c>
      <c r="O629" s="83">
        <f t="shared" si="152"/>
        <v>0</v>
      </c>
      <c r="P629" s="79">
        <f t="shared" si="144"/>
        <v>0</v>
      </c>
      <c r="Q629" s="17">
        <f t="shared" si="145"/>
        <v>0.14293878187635656</v>
      </c>
      <c r="R629" s="58">
        <f t="shared" si="153"/>
        <v>0</v>
      </c>
      <c r="S629" s="17">
        <f t="shared" si="154"/>
        <v>0</v>
      </c>
      <c r="T629" s="17">
        <f t="shared" si="155"/>
        <v>0</v>
      </c>
      <c r="U629" s="17">
        <f t="shared" si="156"/>
        <v>0</v>
      </c>
      <c r="V629" s="58">
        <f t="shared" si="157"/>
        <v>0</v>
      </c>
      <c r="W629" s="17">
        <f t="shared" si="146"/>
        <v>0</v>
      </c>
      <c r="X629" s="17">
        <f t="shared" si="147"/>
        <v>0.13317899996600702</v>
      </c>
      <c r="Y629" s="17">
        <f t="shared" si="158"/>
        <v>0</v>
      </c>
      <c r="Z629" s="17">
        <f t="shared" si="159"/>
        <v>0</v>
      </c>
    </row>
    <row r="630" spans="10:26" x14ac:dyDescent="0.25">
      <c r="J630" s="79">
        <v>6190</v>
      </c>
      <c r="K630" s="79">
        <f t="shared" si="148"/>
        <v>0.70662100456621002</v>
      </c>
      <c r="L630" s="79">
        <f t="shared" si="149"/>
        <v>8.0226631217391819E-2</v>
      </c>
      <c r="M630" s="81">
        <f t="shared" si="150"/>
        <v>9.3044758795529479</v>
      </c>
      <c r="N630" s="82">
        <f t="shared" si="151"/>
        <v>0</v>
      </c>
      <c r="O630" s="83">
        <f t="shared" si="152"/>
        <v>0</v>
      </c>
      <c r="P630" s="79">
        <f t="shared" si="144"/>
        <v>0</v>
      </c>
      <c r="Q630" s="17">
        <f t="shared" si="145"/>
        <v>0.14229271424041801</v>
      </c>
      <c r="R630" s="58">
        <f t="shared" si="153"/>
        <v>0</v>
      </c>
      <c r="S630" s="17">
        <f t="shared" si="154"/>
        <v>0</v>
      </c>
      <c r="T630" s="17">
        <f t="shared" si="155"/>
        <v>0</v>
      </c>
      <c r="U630" s="17">
        <f t="shared" si="156"/>
        <v>0</v>
      </c>
      <c r="V630" s="58">
        <f t="shared" si="157"/>
        <v>0</v>
      </c>
      <c r="W630" s="17">
        <f t="shared" si="146"/>
        <v>0</v>
      </c>
      <c r="X630" s="17">
        <f t="shared" si="147"/>
        <v>0.13260396184364354</v>
      </c>
      <c r="Y630" s="17">
        <f t="shared" si="158"/>
        <v>0</v>
      </c>
      <c r="Z630" s="17">
        <f t="shared" si="159"/>
        <v>0</v>
      </c>
    </row>
    <row r="631" spans="10:26" x14ac:dyDescent="0.25">
      <c r="J631" s="79">
        <v>6200</v>
      </c>
      <c r="K631" s="79">
        <f t="shared" si="148"/>
        <v>0.70776255707762559</v>
      </c>
      <c r="L631" s="79">
        <f t="shared" si="149"/>
        <v>7.9972075467676706E-2</v>
      </c>
      <c r="M631" s="81">
        <f t="shared" si="150"/>
        <v>9.2749531662433515</v>
      </c>
      <c r="N631" s="82">
        <f t="shared" si="151"/>
        <v>0</v>
      </c>
      <c r="O631" s="83">
        <f t="shared" si="152"/>
        <v>0</v>
      </c>
      <c r="P631" s="79">
        <f t="shared" si="144"/>
        <v>0</v>
      </c>
      <c r="Q631" s="17">
        <f t="shared" si="145"/>
        <v>0.14164899021892186</v>
      </c>
      <c r="R631" s="58">
        <f t="shared" si="153"/>
        <v>0</v>
      </c>
      <c r="S631" s="17">
        <f t="shared" si="154"/>
        <v>0</v>
      </c>
      <c r="T631" s="17">
        <f t="shared" si="155"/>
        <v>0</v>
      </c>
      <c r="U631" s="17">
        <f t="shared" si="156"/>
        <v>0</v>
      </c>
      <c r="V631" s="58">
        <f t="shared" si="157"/>
        <v>0</v>
      </c>
      <c r="W631" s="17">
        <f t="shared" si="146"/>
        <v>0</v>
      </c>
      <c r="X631" s="17">
        <f t="shared" si="147"/>
        <v>0.13203076040279915</v>
      </c>
      <c r="Y631" s="17">
        <f t="shared" si="158"/>
        <v>0</v>
      </c>
      <c r="Z631" s="17">
        <f t="shared" si="159"/>
        <v>0</v>
      </c>
    </row>
    <row r="632" spans="10:26" x14ac:dyDescent="0.25">
      <c r="J632" s="79">
        <v>6210</v>
      </c>
      <c r="K632" s="79">
        <f t="shared" si="148"/>
        <v>0.70890410958904104</v>
      </c>
      <c r="L632" s="79">
        <f t="shared" si="149"/>
        <v>7.9717859680667025E-2</v>
      </c>
      <c r="M632" s="81">
        <f t="shared" si="150"/>
        <v>9.2454698809234976</v>
      </c>
      <c r="N632" s="82">
        <f t="shared" si="151"/>
        <v>0</v>
      </c>
      <c r="O632" s="83">
        <f t="shared" si="152"/>
        <v>0</v>
      </c>
      <c r="P632" s="79">
        <f t="shared" si="144"/>
        <v>0</v>
      </c>
      <c r="Q632" s="17">
        <f t="shared" si="145"/>
        <v>0.14100759113173722</v>
      </c>
      <c r="R632" s="58">
        <f t="shared" si="153"/>
        <v>0</v>
      </c>
      <c r="S632" s="17">
        <f t="shared" si="154"/>
        <v>0</v>
      </c>
      <c r="T632" s="17">
        <f t="shared" si="155"/>
        <v>0</v>
      </c>
      <c r="U632" s="17">
        <f t="shared" si="156"/>
        <v>0</v>
      </c>
      <c r="V632" s="58">
        <f t="shared" si="157"/>
        <v>0</v>
      </c>
      <c r="W632" s="17">
        <f t="shared" si="146"/>
        <v>0</v>
      </c>
      <c r="X632" s="17">
        <f t="shared" si="147"/>
        <v>0.13145938274665059</v>
      </c>
      <c r="Y632" s="17">
        <f t="shared" si="158"/>
        <v>0</v>
      </c>
      <c r="Z632" s="17">
        <f t="shared" si="159"/>
        <v>0</v>
      </c>
    </row>
    <row r="633" spans="10:26" x14ac:dyDescent="0.25">
      <c r="J633" s="79">
        <v>6220</v>
      </c>
      <c r="K633" s="79">
        <f t="shared" si="148"/>
        <v>0.71004566210045661</v>
      </c>
      <c r="L633" s="79">
        <f t="shared" si="149"/>
        <v>7.9463982855989213E-2</v>
      </c>
      <c r="M633" s="81">
        <f t="shared" si="150"/>
        <v>9.2160259075726607</v>
      </c>
      <c r="N633" s="82">
        <f t="shared" si="151"/>
        <v>0</v>
      </c>
      <c r="O633" s="83">
        <f t="shared" si="152"/>
        <v>0</v>
      </c>
      <c r="P633" s="79">
        <f t="shared" si="144"/>
        <v>0</v>
      </c>
      <c r="Q633" s="17">
        <f t="shared" si="145"/>
        <v>0.14036849852805189</v>
      </c>
      <c r="R633" s="58">
        <f t="shared" si="153"/>
        <v>0</v>
      </c>
      <c r="S633" s="17">
        <f t="shared" si="154"/>
        <v>0</v>
      </c>
      <c r="T633" s="17">
        <f t="shared" si="155"/>
        <v>0</v>
      </c>
      <c r="U633" s="17">
        <f t="shared" si="156"/>
        <v>0</v>
      </c>
      <c r="V633" s="58">
        <f t="shared" si="157"/>
        <v>0</v>
      </c>
      <c r="W633" s="17">
        <f t="shared" si="146"/>
        <v>0</v>
      </c>
      <c r="X633" s="17">
        <f t="shared" si="147"/>
        <v>0.13088981611792183</v>
      </c>
      <c r="Y633" s="17">
        <f t="shared" si="158"/>
        <v>0</v>
      </c>
      <c r="Z633" s="17">
        <f t="shared" si="159"/>
        <v>0</v>
      </c>
    </row>
    <row r="634" spans="10:26" x14ac:dyDescent="0.25">
      <c r="J634" s="79">
        <v>6230</v>
      </c>
      <c r="K634" s="79">
        <f t="shared" si="148"/>
        <v>0.71118721461187218</v>
      </c>
      <c r="L634" s="79">
        <f t="shared" si="149"/>
        <v>7.9210443997815294E-2</v>
      </c>
      <c r="M634" s="81">
        <f t="shared" si="150"/>
        <v>9.1866211306973078</v>
      </c>
      <c r="N634" s="82">
        <f t="shared" si="151"/>
        <v>0</v>
      </c>
      <c r="O634" s="83">
        <f t="shared" si="152"/>
        <v>0</v>
      </c>
      <c r="P634" s="79">
        <f t="shared" si="144"/>
        <v>0</v>
      </c>
      <c r="Q634" s="17">
        <f t="shared" si="145"/>
        <v>0.13973169418257947</v>
      </c>
      <c r="R634" s="58">
        <f t="shared" si="153"/>
        <v>0</v>
      </c>
      <c r="S634" s="17">
        <f t="shared" si="154"/>
        <v>0</v>
      </c>
      <c r="T634" s="17">
        <f t="shared" si="155"/>
        <v>0</v>
      </c>
      <c r="U634" s="17">
        <f t="shared" si="156"/>
        <v>0</v>
      </c>
      <c r="V634" s="58">
        <f t="shared" si="157"/>
        <v>0</v>
      </c>
      <c r="W634" s="17">
        <f t="shared" si="146"/>
        <v>0</v>
      </c>
      <c r="X634" s="17">
        <f t="shared" si="147"/>
        <v>0.13032204789684931</v>
      </c>
      <c r="Y634" s="17">
        <f t="shared" si="158"/>
        <v>0</v>
      </c>
      <c r="Z634" s="17">
        <f t="shared" si="159"/>
        <v>0</v>
      </c>
    </row>
    <row r="635" spans="10:26" x14ac:dyDescent="0.25">
      <c r="J635" s="79">
        <v>6240</v>
      </c>
      <c r="K635" s="79">
        <f t="shared" si="148"/>
        <v>0.71232876712328763</v>
      </c>
      <c r="L635" s="79">
        <f t="shared" si="149"/>
        <v>7.8957242114836568E-2</v>
      </c>
      <c r="M635" s="81">
        <f t="shared" si="150"/>
        <v>9.157255435328036</v>
      </c>
      <c r="N635" s="82">
        <f t="shared" si="151"/>
        <v>0</v>
      </c>
      <c r="O635" s="83">
        <f t="shared" si="152"/>
        <v>0</v>
      </c>
      <c r="P635" s="79">
        <f t="shared" si="144"/>
        <v>0</v>
      </c>
      <c r="Q635" s="17">
        <f t="shared" si="145"/>
        <v>0.13909716009184381</v>
      </c>
      <c r="R635" s="58">
        <f t="shared" si="153"/>
        <v>0</v>
      </c>
      <c r="S635" s="17">
        <f t="shared" si="154"/>
        <v>0</v>
      </c>
      <c r="T635" s="17">
        <f t="shared" si="155"/>
        <v>0</v>
      </c>
      <c r="U635" s="17">
        <f t="shared" si="156"/>
        <v>0</v>
      </c>
      <c r="V635" s="58">
        <f t="shared" si="157"/>
        <v>0</v>
      </c>
      <c r="W635" s="17">
        <f t="shared" si="146"/>
        <v>0</v>
      </c>
      <c r="X635" s="17">
        <f t="shared" si="147"/>
        <v>0.12975606559918229</v>
      </c>
      <c r="Y635" s="17">
        <f t="shared" si="158"/>
        <v>0</v>
      </c>
      <c r="Z635" s="17">
        <f t="shared" si="159"/>
        <v>0</v>
      </c>
    </row>
    <row r="636" spans="10:26" x14ac:dyDescent="0.25">
      <c r="J636" s="79">
        <v>6250</v>
      </c>
      <c r="K636" s="79">
        <f t="shared" si="148"/>
        <v>0.7134703196347032</v>
      </c>
      <c r="L636" s="79">
        <f t="shared" si="149"/>
        <v>7.8704376220233963E-2</v>
      </c>
      <c r="M636" s="81">
        <f t="shared" si="150"/>
        <v>9.1279287070161352</v>
      </c>
      <c r="N636" s="82">
        <f t="shared" si="151"/>
        <v>0</v>
      </c>
      <c r="O636" s="83">
        <f t="shared" si="152"/>
        <v>0</v>
      </c>
      <c r="P636" s="79">
        <f t="shared" si="144"/>
        <v>0</v>
      </c>
      <c r="Q636" s="17">
        <f t="shared" si="145"/>
        <v>0.13846487847054068</v>
      </c>
      <c r="R636" s="58">
        <f t="shared" si="153"/>
        <v>0</v>
      </c>
      <c r="S636" s="17">
        <f t="shared" si="154"/>
        <v>0</v>
      </c>
      <c r="T636" s="17">
        <f t="shared" si="155"/>
        <v>0</v>
      </c>
      <c r="U636" s="17">
        <f t="shared" si="156"/>
        <v>0</v>
      </c>
      <c r="V636" s="58">
        <f t="shared" si="157"/>
        <v>0</v>
      </c>
      <c r="W636" s="17">
        <f t="shared" si="146"/>
        <v>0</v>
      </c>
      <c r="X636" s="17">
        <f t="shared" si="147"/>
        <v>0.12919185687422086</v>
      </c>
      <c r="Y636" s="17">
        <f t="shared" si="158"/>
        <v>0</v>
      </c>
      <c r="Z636" s="17">
        <f t="shared" si="159"/>
        <v>0</v>
      </c>
    </row>
    <row r="637" spans="10:26" x14ac:dyDescent="0.25">
      <c r="J637" s="79">
        <v>6260</v>
      </c>
      <c r="K637" s="79">
        <f t="shared" si="148"/>
        <v>0.71461187214611877</v>
      </c>
      <c r="L637" s="79">
        <f t="shared" si="149"/>
        <v>7.8451845331652281E-2</v>
      </c>
      <c r="M637" s="81">
        <f t="shared" si="150"/>
        <v>9.0986408318306076</v>
      </c>
      <c r="N637" s="82">
        <f t="shared" si="151"/>
        <v>0</v>
      </c>
      <c r="O637" s="83">
        <f t="shared" si="152"/>
        <v>0</v>
      </c>
      <c r="P637" s="79">
        <f t="shared" si="144"/>
        <v>0</v>
      </c>
      <c r="Q637" s="17">
        <f t="shared" si="145"/>
        <v>0.13783483174797451</v>
      </c>
      <c r="R637" s="58">
        <f t="shared" si="153"/>
        <v>0</v>
      </c>
      <c r="S637" s="17">
        <f t="shared" si="154"/>
        <v>0</v>
      </c>
      <c r="T637" s="17">
        <f t="shared" si="155"/>
        <v>0</v>
      </c>
      <c r="U637" s="17">
        <f t="shared" si="156"/>
        <v>0</v>
      </c>
      <c r="V637" s="58">
        <f t="shared" si="157"/>
        <v>0</v>
      </c>
      <c r="W637" s="17">
        <f t="shared" si="146"/>
        <v>0</v>
      </c>
      <c r="X637" s="17">
        <f t="shared" si="147"/>
        <v>0.12862940950288981</v>
      </c>
      <c r="Y637" s="17">
        <f t="shared" si="158"/>
        <v>0</v>
      </c>
      <c r="Z637" s="17">
        <f t="shared" si="159"/>
        <v>0</v>
      </c>
    </row>
    <row r="638" spans="10:26" x14ac:dyDescent="0.25">
      <c r="J638" s="79">
        <v>6270</v>
      </c>
      <c r="K638" s="79">
        <f t="shared" si="148"/>
        <v>0.71575342465753422</v>
      </c>
      <c r="L638" s="79">
        <f t="shared" si="149"/>
        <v>7.8199648471171668E-2</v>
      </c>
      <c r="M638" s="81">
        <f t="shared" si="150"/>
        <v>9.0693916963548524</v>
      </c>
      <c r="N638" s="82">
        <f t="shared" si="151"/>
        <v>0</v>
      </c>
      <c r="O638" s="83">
        <f t="shared" si="152"/>
        <v>0</v>
      </c>
      <c r="P638" s="79">
        <f t="shared" si="144"/>
        <v>0</v>
      </c>
      <c r="Q638" s="17">
        <f t="shared" si="145"/>
        <v>0.13720700256456853</v>
      </c>
      <c r="R638" s="58">
        <f t="shared" si="153"/>
        <v>0</v>
      </c>
      <c r="S638" s="17">
        <f t="shared" si="154"/>
        <v>0</v>
      </c>
      <c r="T638" s="17">
        <f t="shared" si="155"/>
        <v>0</v>
      </c>
      <c r="U638" s="17">
        <f t="shared" si="156"/>
        <v>0</v>
      </c>
      <c r="V638" s="58">
        <f t="shared" si="157"/>
        <v>0</v>
      </c>
      <c r="W638" s="17">
        <f t="shared" si="146"/>
        <v>0</v>
      </c>
      <c r="X638" s="17">
        <f t="shared" si="147"/>
        <v>0.12806871139584686</v>
      </c>
      <c r="Y638" s="17">
        <f t="shared" si="158"/>
        <v>0</v>
      </c>
      <c r="Z638" s="17">
        <f t="shared" si="159"/>
        <v>0</v>
      </c>
    </row>
    <row r="639" spans="10:26" x14ac:dyDescent="0.25">
      <c r="J639" s="79">
        <v>6280</v>
      </c>
      <c r="K639" s="79">
        <f t="shared" si="148"/>
        <v>0.71689497716894979</v>
      </c>
      <c r="L639" s="79">
        <f t="shared" si="149"/>
        <v>7.7947784665281294E-2</v>
      </c>
      <c r="M639" s="81">
        <f t="shared" si="150"/>
        <v>9.0401811876836202</v>
      </c>
      <c r="N639" s="82">
        <f t="shared" si="151"/>
        <v>0</v>
      </c>
      <c r="O639" s="83">
        <f t="shared" si="152"/>
        <v>0</v>
      </c>
      <c r="P639" s="79">
        <f t="shared" si="144"/>
        <v>0</v>
      </c>
      <c r="Q639" s="17">
        <f t="shared" si="145"/>
        <v>0.13658137376844504</v>
      </c>
      <c r="R639" s="58">
        <f t="shared" si="153"/>
        <v>0</v>
      </c>
      <c r="S639" s="17">
        <f t="shared" si="154"/>
        <v>0</v>
      </c>
      <c r="T639" s="17">
        <f t="shared" si="155"/>
        <v>0</v>
      </c>
      <c r="U639" s="17">
        <f t="shared" si="156"/>
        <v>0</v>
      </c>
      <c r="V639" s="58">
        <f t="shared" si="157"/>
        <v>0</v>
      </c>
      <c r="W639" s="17">
        <f t="shared" si="146"/>
        <v>0</v>
      </c>
      <c r="X639" s="17">
        <f t="shared" si="147"/>
        <v>0.12750975059162517</v>
      </c>
      <c r="Y639" s="17">
        <f t="shared" si="158"/>
        <v>0</v>
      </c>
      <c r="Z639" s="17">
        <f t="shared" si="159"/>
        <v>0</v>
      </c>
    </row>
    <row r="640" spans="10:26" x14ac:dyDescent="0.25">
      <c r="J640" s="79">
        <v>6290</v>
      </c>
      <c r="K640" s="79">
        <f t="shared" si="148"/>
        <v>0.71803652968036524</v>
      </c>
      <c r="L640" s="79">
        <f t="shared" si="149"/>
        <v>7.769625294485194E-2</v>
      </c>
      <c r="M640" s="81">
        <f t="shared" si="150"/>
        <v>9.0110091934198255</v>
      </c>
      <c r="N640" s="82">
        <f t="shared" si="151"/>
        <v>0</v>
      </c>
      <c r="O640" s="83">
        <f t="shared" si="152"/>
        <v>0</v>
      </c>
      <c r="P640" s="79">
        <f t="shared" si="144"/>
        <v>0</v>
      </c>
      <c r="Q640" s="17">
        <f t="shared" si="145"/>
        <v>0.13595792841207688</v>
      </c>
      <c r="R640" s="58">
        <f t="shared" si="153"/>
        <v>0</v>
      </c>
      <c r="S640" s="17">
        <f t="shared" si="154"/>
        <v>0</v>
      </c>
      <c r="T640" s="17">
        <f t="shared" si="155"/>
        <v>0</v>
      </c>
      <c r="U640" s="17">
        <f t="shared" si="156"/>
        <v>0</v>
      </c>
      <c r="V640" s="58">
        <f t="shared" si="157"/>
        <v>0</v>
      </c>
      <c r="W640" s="17">
        <f t="shared" si="146"/>
        <v>0</v>
      </c>
      <c r="X640" s="17">
        <f t="shared" si="147"/>
        <v>0.12695251525480977</v>
      </c>
      <c r="Y640" s="17">
        <f t="shared" si="158"/>
        <v>0</v>
      </c>
      <c r="Z640" s="17">
        <f t="shared" si="159"/>
        <v>0</v>
      </c>
    </row>
    <row r="641" spans="10:26" x14ac:dyDescent="0.25">
      <c r="J641" s="79">
        <v>6300</v>
      </c>
      <c r="K641" s="79">
        <f t="shared" si="148"/>
        <v>0.71917808219178081</v>
      </c>
      <c r="L641" s="79">
        <f t="shared" si="149"/>
        <v>7.744505234511001E-2</v>
      </c>
      <c r="M641" s="81">
        <f t="shared" si="150"/>
        <v>8.9818756016715362</v>
      </c>
      <c r="N641" s="82">
        <f t="shared" si="151"/>
        <v>0</v>
      </c>
      <c r="O641" s="83">
        <f t="shared" si="152"/>
        <v>0</v>
      </c>
      <c r="P641" s="79">
        <f t="shared" si="144"/>
        <v>0</v>
      </c>
      <c r="Q641" s="17">
        <f t="shared" si="145"/>
        <v>0.13533664974900506</v>
      </c>
      <c r="R641" s="58">
        <f t="shared" si="153"/>
        <v>0</v>
      </c>
      <c r="S641" s="17">
        <f t="shared" si="154"/>
        <v>0</v>
      </c>
      <c r="T641" s="17">
        <f t="shared" si="155"/>
        <v>0</v>
      </c>
      <c r="U641" s="17">
        <f t="shared" si="156"/>
        <v>0</v>
      </c>
      <c r="V641" s="58">
        <f t="shared" si="157"/>
        <v>0</v>
      </c>
      <c r="W641" s="17">
        <f t="shared" si="146"/>
        <v>0</v>
      </c>
      <c r="X641" s="17">
        <f t="shared" si="147"/>
        <v>0.12639699367424539</v>
      </c>
      <c r="Y641" s="17">
        <f t="shared" si="158"/>
        <v>0</v>
      </c>
      <c r="Z641" s="17">
        <f t="shared" si="159"/>
        <v>0</v>
      </c>
    </row>
    <row r="642" spans="10:26" x14ac:dyDescent="0.25">
      <c r="J642" s="79">
        <v>6310</v>
      </c>
      <c r="K642" s="79">
        <f t="shared" si="148"/>
        <v>0.72031963470319638</v>
      </c>
      <c r="L642" s="79">
        <f t="shared" si="149"/>
        <v>7.7194181905610226E-2</v>
      </c>
      <c r="M642" s="81">
        <f t="shared" si="150"/>
        <v>8.9527803010488096</v>
      </c>
      <c r="N642" s="82">
        <f t="shared" si="151"/>
        <v>0</v>
      </c>
      <c r="O642" s="83">
        <f t="shared" si="152"/>
        <v>0</v>
      </c>
      <c r="P642" s="79">
        <f t="shared" si="144"/>
        <v>0</v>
      </c>
      <c r="Q642" s="17">
        <f t="shared" si="145"/>
        <v>0.13471752123062386</v>
      </c>
      <c r="R642" s="58">
        <f t="shared" si="153"/>
        <v>0</v>
      </c>
      <c r="S642" s="17">
        <f t="shared" si="154"/>
        <v>0</v>
      </c>
      <c r="T642" s="17">
        <f t="shared" si="155"/>
        <v>0</v>
      </c>
      <c r="U642" s="17">
        <f t="shared" si="156"/>
        <v>0</v>
      </c>
      <c r="V642" s="58">
        <f t="shared" si="157"/>
        <v>0</v>
      </c>
      <c r="W642" s="17">
        <f t="shared" si="146"/>
        <v>0</v>
      </c>
      <c r="X642" s="17">
        <f t="shared" si="147"/>
        <v>0.12584317426127822</v>
      </c>
      <c r="Y642" s="17">
        <f t="shared" si="158"/>
        <v>0</v>
      </c>
      <c r="Z642" s="17">
        <f t="shared" si="159"/>
        <v>0</v>
      </c>
    </row>
    <row r="643" spans="10:26" x14ac:dyDescent="0.25">
      <c r="J643" s="79">
        <v>6320</v>
      </c>
      <c r="K643" s="79">
        <f t="shared" si="148"/>
        <v>0.72146118721461183</v>
      </c>
      <c r="L643" s="79">
        <f t="shared" si="149"/>
        <v>7.6943640670210423E-2</v>
      </c>
      <c r="M643" s="81">
        <f t="shared" si="150"/>
        <v>8.9237231806607671</v>
      </c>
      <c r="N643" s="82">
        <f t="shared" si="151"/>
        <v>0</v>
      </c>
      <c r="O643" s="83">
        <f t="shared" si="152"/>
        <v>0</v>
      </c>
      <c r="P643" s="79">
        <f t="shared" si="144"/>
        <v>0</v>
      </c>
      <c r="Q643" s="17">
        <f t="shared" si="145"/>
        <v>0.13410052650303006</v>
      </c>
      <c r="R643" s="58">
        <f t="shared" si="153"/>
        <v>0</v>
      </c>
      <c r="S643" s="17">
        <f t="shared" si="154"/>
        <v>0</v>
      </c>
      <c r="T643" s="17">
        <f t="shared" si="155"/>
        <v>0</v>
      </c>
      <c r="U643" s="17">
        <f t="shared" si="156"/>
        <v>0</v>
      </c>
      <c r="V643" s="58">
        <f t="shared" si="157"/>
        <v>0</v>
      </c>
      <c r="W643" s="17">
        <f t="shared" si="146"/>
        <v>0</v>
      </c>
      <c r="X643" s="17">
        <f t="shared" si="147"/>
        <v>0.12529104554802717</v>
      </c>
      <c r="Y643" s="17">
        <f t="shared" si="158"/>
        <v>0</v>
      </c>
      <c r="Z643" s="17">
        <f t="shared" si="159"/>
        <v>0</v>
      </c>
    </row>
    <row r="644" spans="10:26" x14ac:dyDescent="0.25">
      <c r="J644" s="79">
        <v>6330</v>
      </c>
      <c r="K644" s="79">
        <f t="shared" si="148"/>
        <v>0.7226027397260274</v>
      </c>
      <c r="L644" s="79">
        <f t="shared" si="149"/>
        <v>7.6693427687044569E-2</v>
      </c>
      <c r="M644" s="81">
        <f t="shared" si="150"/>
        <v>8.8947041301124621</v>
      </c>
      <c r="N644" s="82">
        <f t="shared" si="151"/>
        <v>0</v>
      </c>
      <c r="O644" s="83">
        <f t="shared" si="152"/>
        <v>0</v>
      </c>
      <c r="P644" s="79">
        <f t="shared" si="144"/>
        <v>0</v>
      </c>
      <c r="Q644" s="17">
        <f t="shared" si="145"/>
        <v>0.13348564940393459</v>
      </c>
      <c r="R644" s="58">
        <f t="shared" si="153"/>
        <v>0</v>
      </c>
      <c r="S644" s="17">
        <f t="shared" si="154"/>
        <v>0</v>
      </c>
      <c r="T644" s="17">
        <f t="shared" si="155"/>
        <v>0</v>
      </c>
      <c r="U644" s="17">
        <f t="shared" si="156"/>
        <v>0</v>
      </c>
      <c r="V644" s="58">
        <f t="shared" si="157"/>
        <v>0</v>
      </c>
      <c r="W644" s="17">
        <f t="shared" si="146"/>
        <v>0</v>
      </c>
      <c r="X644" s="17">
        <f t="shared" si="147"/>
        <v>0.12474059618568678</v>
      </c>
      <c r="Y644" s="17">
        <f t="shared" si="158"/>
        <v>0</v>
      </c>
      <c r="Z644" s="17">
        <f t="shared" si="159"/>
        <v>0</v>
      </c>
    </row>
    <row r="645" spans="10:26" x14ac:dyDescent="0.25">
      <c r="J645" s="79">
        <v>6340</v>
      </c>
      <c r="K645" s="79">
        <f t="shared" si="148"/>
        <v>0.72374429223744297</v>
      </c>
      <c r="L645" s="79">
        <f t="shared" si="149"/>
        <v>7.6443542008497234E-2</v>
      </c>
      <c r="M645" s="81">
        <f t="shared" si="150"/>
        <v>8.8657230395019262</v>
      </c>
      <c r="N645" s="82">
        <f t="shared" si="151"/>
        <v>0</v>
      </c>
      <c r="O645" s="83">
        <f t="shared" si="152"/>
        <v>0</v>
      </c>
      <c r="P645" s="79">
        <f t="shared" si="144"/>
        <v>0</v>
      </c>
      <c r="Q645" s="17">
        <f t="shared" si="145"/>
        <v>0.13287287395963687</v>
      </c>
      <c r="R645" s="58">
        <f t="shared" si="153"/>
        <v>0</v>
      </c>
      <c r="S645" s="17">
        <f t="shared" si="154"/>
        <v>0</v>
      </c>
      <c r="T645" s="17">
        <f t="shared" si="155"/>
        <v>0</v>
      </c>
      <c r="U645" s="17">
        <f t="shared" si="156"/>
        <v>0</v>
      </c>
      <c r="V645" s="58">
        <f t="shared" si="157"/>
        <v>0</v>
      </c>
      <c r="W645" s="17">
        <f t="shared" si="146"/>
        <v>0</v>
      </c>
      <c r="X645" s="17">
        <f t="shared" si="147"/>
        <v>0.1241918149428598</v>
      </c>
      <c r="Y645" s="17">
        <f t="shared" si="158"/>
        <v>0</v>
      </c>
      <c r="Z645" s="17">
        <f t="shared" si="159"/>
        <v>0</v>
      </c>
    </row>
    <row r="646" spans="10:26" x14ac:dyDescent="0.25">
      <c r="J646" s="79">
        <v>6350</v>
      </c>
      <c r="K646" s="79">
        <f t="shared" si="148"/>
        <v>0.72488584474885842</v>
      </c>
      <c r="L646" s="79">
        <f t="shared" si="149"/>
        <v>7.6193982691178275E-2</v>
      </c>
      <c r="M646" s="81">
        <f t="shared" si="150"/>
        <v>8.8367797994172221</v>
      </c>
      <c r="N646" s="82">
        <f t="shared" si="151"/>
        <v>0</v>
      </c>
      <c r="O646" s="83">
        <f t="shared" si="152"/>
        <v>0</v>
      </c>
      <c r="P646" s="79">
        <f t="shared" si="144"/>
        <v>0</v>
      </c>
      <c r="Q646" s="17">
        <f t="shared" si="145"/>
        <v>0.13226218438205839</v>
      </c>
      <c r="R646" s="58">
        <f t="shared" si="153"/>
        <v>0</v>
      </c>
      <c r="S646" s="17">
        <f t="shared" si="154"/>
        <v>0</v>
      </c>
      <c r="T646" s="17">
        <f t="shared" si="155"/>
        <v>0</v>
      </c>
      <c r="U646" s="17">
        <f t="shared" si="156"/>
        <v>0</v>
      </c>
      <c r="V646" s="58">
        <f t="shared" si="157"/>
        <v>0</v>
      </c>
      <c r="W646" s="17">
        <f t="shared" si="146"/>
        <v>0</v>
      </c>
      <c r="X646" s="17">
        <f t="shared" si="147"/>
        <v>0.12364469070391892</v>
      </c>
      <c r="Y646" s="17">
        <f t="shared" si="158"/>
        <v>0</v>
      </c>
      <c r="Z646" s="17">
        <f t="shared" si="159"/>
        <v>0</v>
      </c>
    </row>
    <row r="647" spans="10:26" x14ac:dyDescent="0.25">
      <c r="J647" s="79">
        <v>6360</v>
      </c>
      <c r="K647" s="79">
        <f t="shared" si="148"/>
        <v>0.72602739726027399</v>
      </c>
      <c r="L647" s="79">
        <f t="shared" si="149"/>
        <v>7.5944748795896855E-2</v>
      </c>
      <c r="M647" s="81">
        <f t="shared" si="150"/>
        <v>8.8078743009334435</v>
      </c>
      <c r="N647" s="82">
        <f t="shared" si="151"/>
        <v>0</v>
      </c>
      <c r="O647" s="83">
        <f t="shared" si="152"/>
        <v>0</v>
      </c>
      <c r="P647" s="79">
        <f t="shared" si="144"/>
        <v>0</v>
      </c>
      <c r="Q647" s="17">
        <f t="shared" si="145"/>
        <v>0.13165356506583448</v>
      </c>
      <c r="R647" s="58">
        <f t="shared" si="153"/>
        <v>0</v>
      </c>
      <c r="S647" s="17">
        <f t="shared" si="154"/>
        <v>0</v>
      </c>
      <c r="T647" s="17">
        <f t="shared" si="155"/>
        <v>0</v>
      </c>
      <c r="U647" s="17">
        <f t="shared" si="156"/>
        <v>0</v>
      </c>
      <c r="V647" s="58">
        <f t="shared" si="157"/>
        <v>0</v>
      </c>
      <c r="W647" s="17">
        <f t="shared" si="146"/>
        <v>0</v>
      </c>
      <c r="X647" s="17">
        <f t="shared" si="147"/>
        <v>0.12309921246739763</v>
      </c>
      <c r="Y647" s="17">
        <f t="shared" si="158"/>
        <v>0</v>
      </c>
      <c r="Z647" s="17">
        <f t="shared" si="159"/>
        <v>0</v>
      </c>
    </row>
    <row r="648" spans="10:26" x14ac:dyDescent="0.25">
      <c r="J648" s="79">
        <v>6370</v>
      </c>
      <c r="K648" s="79">
        <f t="shared" si="148"/>
        <v>0.72716894977168944</v>
      </c>
      <c r="L648" s="79">
        <f t="shared" si="149"/>
        <v>7.5695839387636465E-2</v>
      </c>
      <c r="M648" s="81">
        <f t="shared" si="150"/>
        <v>8.7790064356098085</v>
      </c>
      <c r="N648" s="82">
        <f t="shared" si="151"/>
        <v>0</v>
      </c>
      <c r="O648" s="83">
        <f t="shared" si="152"/>
        <v>0</v>
      </c>
      <c r="P648" s="79">
        <f t="shared" si="144"/>
        <v>0</v>
      </c>
      <c r="Q648" s="17">
        <f t="shared" si="145"/>
        <v>0.13104700058546492</v>
      </c>
      <c r="R648" s="58">
        <f t="shared" si="153"/>
        <v>0</v>
      </c>
      <c r="S648" s="17">
        <f t="shared" si="154"/>
        <v>0</v>
      </c>
      <c r="T648" s="17">
        <f t="shared" si="155"/>
        <v>0</v>
      </c>
      <c r="U648" s="17">
        <f t="shared" si="156"/>
        <v>0</v>
      </c>
      <c r="V648" s="58">
        <f t="shared" si="157"/>
        <v>0</v>
      </c>
      <c r="W648" s="17">
        <f t="shared" si="146"/>
        <v>0</v>
      </c>
      <c r="X648" s="17">
        <f t="shared" si="147"/>
        <v>0.12255536934440925</v>
      </c>
      <c r="Y648" s="17">
        <f t="shared" si="158"/>
        <v>0</v>
      </c>
      <c r="Z648" s="17">
        <f t="shared" si="159"/>
        <v>0</v>
      </c>
    </row>
    <row r="649" spans="10:26" x14ac:dyDescent="0.25">
      <c r="J649" s="79">
        <v>6380</v>
      </c>
      <c r="K649" s="79">
        <f t="shared" si="148"/>
        <v>0.72831050228310501</v>
      </c>
      <c r="L649" s="79">
        <f t="shared" si="149"/>
        <v>7.5447253535529835E-2</v>
      </c>
      <c r="M649" s="81">
        <f t="shared" si="150"/>
        <v>8.7501760954867542</v>
      </c>
      <c r="N649" s="82">
        <f t="shared" si="151"/>
        <v>0</v>
      </c>
      <c r="O649" s="83">
        <f t="shared" si="152"/>
        <v>0</v>
      </c>
      <c r="P649" s="79">
        <f t="shared" si="144"/>
        <v>0</v>
      </c>
      <c r="Q649" s="17">
        <f t="shared" si="145"/>
        <v>0.13044247569251832</v>
      </c>
      <c r="R649" s="58">
        <f t="shared" si="153"/>
        <v>0</v>
      </c>
      <c r="S649" s="17">
        <f t="shared" si="154"/>
        <v>0</v>
      </c>
      <c r="T649" s="17">
        <f t="shared" si="155"/>
        <v>0</v>
      </c>
      <c r="U649" s="17">
        <f t="shared" si="156"/>
        <v>0</v>
      </c>
      <c r="V649" s="58">
        <f t="shared" si="157"/>
        <v>0</v>
      </c>
      <c r="W649" s="17">
        <f t="shared" si="146"/>
        <v>0</v>
      </c>
      <c r="X649" s="17">
        <f t="shared" si="147"/>
        <v>0.12201315055709239</v>
      </c>
      <c r="Y649" s="17">
        <f t="shared" si="158"/>
        <v>0</v>
      </c>
      <c r="Z649" s="17">
        <f t="shared" si="159"/>
        <v>0</v>
      </c>
    </row>
    <row r="650" spans="10:26" x14ac:dyDescent="0.25">
      <c r="J650" s="79">
        <v>6390</v>
      </c>
      <c r="K650" s="79">
        <f t="shared" si="148"/>
        <v>0.72945205479452058</v>
      </c>
      <c r="L650" s="79">
        <f t="shared" si="149"/>
        <v>7.5198990312834169E-2</v>
      </c>
      <c r="M650" s="81">
        <f t="shared" si="150"/>
        <v>8.721383173083062</v>
      </c>
      <c r="N650" s="82">
        <f t="shared" si="151"/>
        <v>0</v>
      </c>
      <c r="O650" s="83">
        <f t="shared" si="152"/>
        <v>0</v>
      </c>
      <c r="P650" s="79">
        <f t="shared" si="144"/>
        <v>0</v>
      </c>
      <c r="Q650" s="17">
        <f t="shared" si="145"/>
        <v>0.12983997531289282</v>
      </c>
      <c r="R650" s="58">
        <f t="shared" si="153"/>
        <v>0</v>
      </c>
      <c r="S650" s="17">
        <f t="shared" si="154"/>
        <v>0</v>
      </c>
      <c r="T650" s="17">
        <f t="shared" si="155"/>
        <v>0</v>
      </c>
      <c r="U650" s="17">
        <f t="shared" si="156"/>
        <v>0</v>
      </c>
      <c r="V650" s="58">
        <f t="shared" si="157"/>
        <v>0</v>
      </c>
      <c r="W650" s="17">
        <f t="shared" si="146"/>
        <v>0</v>
      </c>
      <c r="X650" s="17">
        <f t="shared" si="147"/>
        <v>0.12147254543708474</v>
      </c>
      <c r="Y650" s="17">
        <f t="shared" si="158"/>
        <v>0</v>
      </c>
      <c r="Z650" s="17">
        <f t="shared" si="159"/>
        <v>0</v>
      </c>
    </row>
    <row r="651" spans="10:26" x14ac:dyDescent="0.25">
      <c r="J651" s="79">
        <v>6400</v>
      </c>
      <c r="K651" s="79">
        <f t="shared" si="148"/>
        <v>0.73059360730593603</v>
      </c>
      <c r="L651" s="79">
        <f t="shared" si="149"/>
        <v>7.4951048796905839E-2</v>
      </c>
      <c r="M651" s="81">
        <f t="shared" si="150"/>
        <v>8.6926275613929285</v>
      </c>
      <c r="N651" s="82">
        <f t="shared" si="151"/>
        <v>0</v>
      </c>
      <c r="O651" s="83">
        <f t="shared" si="152"/>
        <v>0</v>
      </c>
      <c r="P651" s="79">
        <f t="shared" ref="P651:P714" si="160">IF(K651&lt;=$B$116,1-$E$24*(K651/$B$116)^$E$25,0)</f>
        <v>0</v>
      </c>
      <c r="Q651" s="17">
        <f t="shared" ref="Q651:Q714" si="161">IF(K651&gt;$B$116,1-$E$24*((K651-$B$116)/(1-$B$116))^$E$25,0)</f>
        <v>0.12923948454412881</v>
      </c>
      <c r="R651" s="58">
        <f t="shared" si="153"/>
        <v>0</v>
      </c>
      <c r="S651" s="17">
        <f t="shared" si="154"/>
        <v>0</v>
      </c>
      <c r="T651" s="17">
        <f t="shared" si="155"/>
        <v>0</v>
      </c>
      <c r="U651" s="17">
        <f t="shared" si="156"/>
        <v>0</v>
      </c>
      <c r="V651" s="58">
        <f t="shared" si="157"/>
        <v>0</v>
      </c>
      <c r="W651" s="17">
        <f t="shared" ref="W651:W714" si="162">IF(K651&lt;=$B$272,1-$E$24*(K651/$B$272)^$E$25,0)</f>
        <v>0</v>
      </c>
      <c r="X651" s="17">
        <f t="shared" ref="X651:X714" si="163">IF(K651&gt;$B$272,1-$E$24*((K651-$B$272)/(1-$B$272))^$E$25,0)</f>
        <v>0.12093354342402329</v>
      </c>
      <c r="Y651" s="17">
        <f t="shared" si="158"/>
        <v>0</v>
      </c>
      <c r="Z651" s="17">
        <f t="shared" si="159"/>
        <v>0</v>
      </c>
    </row>
    <row r="652" spans="10:26" x14ac:dyDescent="0.25">
      <c r="J652" s="79">
        <v>6410</v>
      </c>
      <c r="K652" s="79">
        <f t="shared" ref="K652:K715" si="164">J652/8760</f>
        <v>0.7317351598173516</v>
      </c>
      <c r="L652" s="79">
        <f t="shared" ref="L652:L715" si="165">1-$E$24*K652^$E$25</f>
        <v>7.4703428069176958E-2</v>
      </c>
      <c r="M652" s="81">
        <f t="shared" ref="M652:M715" si="166">L652*$B$28</f>
        <v>8.6639091538832371</v>
      </c>
      <c r="N652" s="82">
        <f t="shared" ref="N652:N715" si="167">IF(K652&lt;=$B$116,$B$110,0)</f>
        <v>0</v>
      </c>
      <c r="O652" s="83">
        <f t="shared" ref="O652:O715" si="168">IF(L652&gt;N652,N652,IF(K652&gt;$B$116,0,L652))</f>
        <v>0</v>
      </c>
      <c r="P652" s="79">
        <f t="shared" si="160"/>
        <v>0</v>
      </c>
      <c r="Q652" s="17">
        <f t="shared" si="161"/>
        <v>0.12864098865277451</v>
      </c>
      <c r="R652" s="58">
        <f t="shared" ref="R652:R715" si="169">IF(P652&gt;N652,N652,P652)</f>
        <v>0</v>
      </c>
      <c r="S652" s="17">
        <f t="shared" ref="S652:S715" si="170">IF(K652&lt;=$B$272,$F$272,N652)</f>
        <v>0</v>
      </c>
      <c r="T652" s="17">
        <f t="shared" ref="T652:T715" si="171">IF(S652&lt;L652,S652,L652)</f>
        <v>0</v>
      </c>
      <c r="U652" s="17">
        <f t="shared" ref="U652:U715" si="172">IF(K652&lt;0.04,S652,0)</f>
        <v>0</v>
      </c>
      <c r="V652" s="58">
        <f t="shared" ref="V652:V715" si="173">IF(K652&lt;0.23,T652,0)</f>
        <v>0</v>
      </c>
      <c r="W652" s="17">
        <f t="shared" si="162"/>
        <v>0</v>
      </c>
      <c r="X652" s="17">
        <f t="shared" si="163"/>
        <v>0.12039613406406857</v>
      </c>
      <c r="Y652" s="17">
        <f t="shared" ref="Y652:Y715" si="174">IF(W652&gt;$F$272,$F$272,W652)</f>
        <v>0</v>
      </c>
      <c r="Z652" s="17">
        <f t="shared" ref="Z652:Z715" si="175">IF(W652&gt;$B$110,$B$110,W652)</f>
        <v>0</v>
      </c>
    </row>
    <row r="653" spans="10:26" x14ac:dyDescent="0.25">
      <c r="J653" s="79">
        <v>6420</v>
      </c>
      <c r="K653" s="79">
        <f t="shared" si="164"/>
        <v>0.73287671232876717</v>
      </c>
      <c r="L653" s="79">
        <f t="shared" si="165"/>
        <v>7.4456127215129841E-2</v>
      </c>
      <c r="M653" s="81">
        <f t="shared" si="166"/>
        <v>8.6352278444906094</v>
      </c>
      <c r="N653" s="82">
        <f t="shared" si="167"/>
        <v>0</v>
      </c>
      <c r="O653" s="83">
        <f t="shared" si="168"/>
        <v>0</v>
      </c>
      <c r="P653" s="79">
        <f t="shared" si="160"/>
        <v>0</v>
      </c>
      <c r="Q653" s="17">
        <f t="shared" si="161"/>
        <v>0.12804447307180156</v>
      </c>
      <c r="R653" s="58">
        <f t="shared" si="169"/>
        <v>0</v>
      </c>
      <c r="S653" s="17">
        <f t="shared" si="170"/>
        <v>0</v>
      </c>
      <c r="T653" s="17">
        <f t="shared" si="171"/>
        <v>0</v>
      </c>
      <c r="U653" s="17">
        <f t="shared" si="172"/>
        <v>0</v>
      </c>
      <c r="V653" s="58">
        <f t="shared" si="173"/>
        <v>0</v>
      </c>
      <c r="W653" s="17">
        <f t="shared" si="162"/>
        <v>0</v>
      </c>
      <c r="X653" s="17">
        <f t="shared" si="163"/>
        <v>0.11986030700845596</v>
      </c>
      <c r="Y653" s="17">
        <f t="shared" si="174"/>
        <v>0</v>
      </c>
      <c r="Z653" s="17">
        <f t="shared" si="175"/>
        <v>0</v>
      </c>
    </row>
    <row r="654" spans="10:26" x14ac:dyDescent="0.25">
      <c r="J654" s="79">
        <v>6430</v>
      </c>
      <c r="K654" s="79">
        <f t="shared" si="164"/>
        <v>0.73401826484018262</v>
      </c>
      <c r="L654" s="79">
        <f t="shared" si="165"/>
        <v>7.4209145324274028E-2</v>
      </c>
      <c r="M654" s="81">
        <f t="shared" si="166"/>
        <v>8.6065835276187315</v>
      </c>
      <c r="N654" s="82">
        <f t="shared" si="167"/>
        <v>0</v>
      </c>
      <c r="O654" s="83">
        <f t="shared" si="168"/>
        <v>0</v>
      </c>
      <c r="P654" s="79">
        <f t="shared" si="160"/>
        <v>0</v>
      </c>
      <c r="Q654" s="17">
        <f t="shared" si="161"/>
        <v>0.12744992339807149</v>
      </c>
      <c r="R654" s="58">
        <f t="shared" si="169"/>
        <v>0</v>
      </c>
      <c r="S654" s="17">
        <f t="shared" si="170"/>
        <v>0</v>
      </c>
      <c r="T654" s="17">
        <f t="shared" si="171"/>
        <v>0</v>
      </c>
      <c r="U654" s="17">
        <f t="shared" si="172"/>
        <v>0</v>
      </c>
      <c r="V654" s="58">
        <f t="shared" si="173"/>
        <v>0</v>
      </c>
      <c r="W654" s="17">
        <f t="shared" si="162"/>
        <v>0</v>
      </c>
      <c r="X654" s="17">
        <f t="shared" si="163"/>
        <v>0.1193260520120718</v>
      </c>
      <c r="Y654" s="17">
        <f t="shared" si="174"/>
        <v>0</v>
      </c>
      <c r="Z654" s="17">
        <f t="shared" si="175"/>
        <v>0</v>
      </c>
    </row>
    <row r="655" spans="10:26" x14ac:dyDescent="0.25">
      <c r="J655" s="79">
        <v>6440</v>
      </c>
      <c r="K655" s="79">
        <f t="shared" si="164"/>
        <v>0.73515981735159819</v>
      </c>
      <c r="L655" s="79">
        <f t="shared" si="165"/>
        <v>7.3962481490121301E-2</v>
      </c>
      <c r="M655" s="81">
        <f t="shared" si="166"/>
        <v>8.5779760981354585</v>
      </c>
      <c r="N655" s="82">
        <f t="shared" si="167"/>
        <v>0</v>
      </c>
      <c r="O655" s="83">
        <f t="shared" si="168"/>
        <v>0</v>
      </c>
      <c r="P655" s="79">
        <f t="shared" si="160"/>
        <v>0</v>
      </c>
      <c r="Q655" s="17">
        <f t="shared" si="161"/>
        <v>0.12685732538984862</v>
      </c>
      <c r="R655" s="58">
        <f t="shared" si="169"/>
        <v>0</v>
      </c>
      <c r="S655" s="17">
        <f t="shared" si="170"/>
        <v>0</v>
      </c>
      <c r="T655" s="17">
        <f t="shared" si="171"/>
        <v>0</v>
      </c>
      <c r="U655" s="17">
        <f t="shared" si="172"/>
        <v>0</v>
      </c>
      <c r="V655" s="58">
        <f t="shared" si="173"/>
        <v>0</v>
      </c>
      <c r="W655" s="17">
        <f t="shared" si="162"/>
        <v>0</v>
      </c>
      <c r="X655" s="17">
        <f t="shared" si="163"/>
        <v>0.11879335893205178</v>
      </c>
      <c r="Y655" s="17">
        <f t="shared" si="174"/>
        <v>0</v>
      </c>
      <c r="Z655" s="17">
        <f t="shared" si="175"/>
        <v>0</v>
      </c>
    </row>
    <row r="656" spans="10:26" x14ac:dyDescent="0.25">
      <c r="J656" s="79">
        <v>6450</v>
      </c>
      <c r="K656" s="79">
        <f t="shared" si="164"/>
        <v>0.73630136986301364</v>
      </c>
      <c r="L656" s="79">
        <f t="shared" si="165"/>
        <v>7.371613481016237E-2</v>
      </c>
      <c r="M656" s="81">
        <f t="shared" si="166"/>
        <v>8.549405451370113</v>
      </c>
      <c r="N656" s="82">
        <f t="shared" si="167"/>
        <v>0</v>
      </c>
      <c r="O656" s="83">
        <f t="shared" si="168"/>
        <v>0</v>
      </c>
      <c r="P656" s="79">
        <f t="shared" si="160"/>
        <v>0</v>
      </c>
      <c r="Q656" s="17">
        <f t="shared" si="161"/>
        <v>0.12626666496436267</v>
      </c>
      <c r="R656" s="58">
        <f t="shared" si="169"/>
        <v>0</v>
      </c>
      <c r="S656" s="17">
        <f t="shared" si="170"/>
        <v>0</v>
      </c>
      <c r="T656" s="17">
        <f t="shared" si="171"/>
        <v>0</v>
      </c>
      <c r="U656" s="17">
        <f t="shared" si="172"/>
        <v>0</v>
      </c>
      <c r="V656" s="58">
        <f t="shared" si="173"/>
        <v>0</v>
      </c>
      <c r="W656" s="17">
        <f t="shared" si="162"/>
        <v>0</v>
      </c>
      <c r="X656" s="17">
        <f t="shared" si="163"/>
        <v>0.11826221772640633</v>
      </c>
      <c r="Y656" s="17">
        <f t="shared" si="174"/>
        <v>0</v>
      </c>
      <c r="Z656" s="17">
        <f t="shared" si="175"/>
        <v>0</v>
      </c>
    </row>
    <row r="657" spans="10:26" x14ac:dyDescent="0.25">
      <c r="J657" s="79">
        <v>6460</v>
      </c>
      <c r="K657" s="79">
        <f t="shared" si="164"/>
        <v>0.73744292237442921</v>
      </c>
      <c r="L657" s="79">
        <f t="shared" si="165"/>
        <v>7.3470104385843671E-2</v>
      </c>
      <c r="M657" s="81">
        <f t="shared" si="166"/>
        <v>8.5208714831107883</v>
      </c>
      <c r="N657" s="82">
        <f t="shared" si="167"/>
        <v>0</v>
      </c>
      <c r="O657" s="83">
        <f t="shared" si="168"/>
        <v>0</v>
      </c>
      <c r="P657" s="79">
        <f t="shared" si="160"/>
        <v>0</v>
      </c>
      <c r="Q657" s="17">
        <f t="shared" si="161"/>
        <v>0.12567792819541612</v>
      </c>
      <c r="R657" s="58">
        <f t="shared" si="169"/>
        <v>0</v>
      </c>
      <c r="S657" s="17">
        <f t="shared" si="170"/>
        <v>0</v>
      </c>
      <c r="T657" s="17">
        <f t="shared" si="171"/>
        <v>0</v>
      </c>
      <c r="U657" s="17">
        <f t="shared" si="172"/>
        <v>0</v>
      </c>
      <c r="V657" s="58">
        <f t="shared" si="173"/>
        <v>0</v>
      </c>
      <c r="W657" s="17">
        <f t="shared" si="162"/>
        <v>0</v>
      </c>
      <c r="X657" s="17">
        <f t="shared" si="163"/>
        <v>0.11773261845266592</v>
      </c>
      <c r="Y657" s="17">
        <f t="shared" si="174"/>
        <v>0</v>
      </c>
      <c r="Z657" s="17">
        <f t="shared" si="175"/>
        <v>0</v>
      </c>
    </row>
    <row r="658" spans="10:26" x14ac:dyDescent="0.25">
      <c r="J658" s="79">
        <v>6470</v>
      </c>
      <c r="K658" s="79">
        <f t="shared" si="164"/>
        <v>0.73858447488584478</v>
      </c>
      <c r="L658" s="79">
        <f t="shared" si="165"/>
        <v>7.3224389322543049E-2</v>
      </c>
      <c r="M658" s="81">
        <f t="shared" si="166"/>
        <v>8.4923740896015385</v>
      </c>
      <c r="N658" s="82">
        <f t="shared" si="167"/>
        <v>0</v>
      </c>
      <c r="O658" s="83">
        <f t="shared" si="168"/>
        <v>0</v>
      </c>
      <c r="P658" s="79">
        <f t="shared" si="160"/>
        <v>0</v>
      </c>
      <c r="Q658" s="17">
        <f t="shared" si="161"/>
        <v>0.12509110131103729</v>
      </c>
      <c r="R658" s="58">
        <f t="shared" si="169"/>
        <v>0</v>
      </c>
      <c r="S658" s="17">
        <f t="shared" si="170"/>
        <v>0</v>
      </c>
      <c r="T658" s="17">
        <f t="shared" si="171"/>
        <v>0</v>
      </c>
      <c r="U658" s="17">
        <f t="shared" si="172"/>
        <v>0</v>
      </c>
      <c r="V658" s="58">
        <f t="shared" si="173"/>
        <v>0</v>
      </c>
      <c r="W658" s="17">
        <f t="shared" si="162"/>
        <v>0</v>
      </c>
      <c r="X658" s="17">
        <f t="shared" si="163"/>
        <v>0.11720455126655138</v>
      </c>
      <c r="Y658" s="17">
        <f t="shared" si="174"/>
        <v>0</v>
      </c>
      <c r="Z658" s="17">
        <f t="shared" si="175"/>
        <v>0</v>
      </c>
    </row>
    <row r="659" spans="10:26" x14ac:dyDescent="0.25">
      <c r="J659" s="79">
        <v>6480</v>
      </c>
      <c r="K659" s="79">
        <f t="shared" si="164"/>
        <v>0.73972602739726023</v>
      </c>
      <c r="L659" s="79">
        <f t="shared" si="165"/>
        <v>7.2978988729547334E-2</v>
      </c>
      <c r="M659" s="81">
        <f t="shared" si="166"/>
        <v>8.4639131675397685</v>
      </c>
      <c r="N659" s="82">
        <f t="shared" si="167"/>
        <v>0</v>
      </c>
      <c r="O659" s="83">
        <f t="shared" si="168"/>
        <v>0</v>
      </c>
      <c r="P659" s="79">
        <f t="shared" si="160"/>
        <v>0</v>
      </c>
      <c r="Q659" s="17">
        <f t="shared" si="161"/>
        <v>0.12450617069117742</v>
      </c>
      <c r="R659" s="58">
        <f t="shared" si="169"/>
        <v>0</v>
      </c>
      <c r="S659" s="17">
        <f t="shared" si="170"/>
        <v>0</v>
      </c>
      <c r="T659" s="17">
        <f t="shared" si="171"/>
        <v>0</v>
      </c>
      <c r="U659" s="17">
        <f t="shared" si="172"/>
        <v>0</v>
      </c>
      <c r="V659" s="58">
        <f t="shared" si="173"/>
        <v>0</v>
      </c>
      <c r="W659" s="17">
        <f t="shared" si="162"/>
        <v>0</v>
      </c>
      <c r="X659" s="17">
        <f t="shared" si="163"/>
        <v>0.11667800642066628</v>
      </c>
      <c r="Y659" s="17">
        <f t="shared" si="174"/>
        <v>0</v>
      </c>
      <c r="Z659" s="17">
        <f t="shared" si="175"/>
        <v>0</v>
      </c>
    </row>
    <row r="660" spans="10:26" x14ac:dyDescent="0.25">
      <c r="J660" s="79">
        <v>6490</v>
      </c>
      <c r="K660" s="79">
        <f t="shared" si="164"/>
        <v>0.7408675799086758</v>
      </c>
      <c r="L660" s="79">
        <f t="shared" si="165"/>
        <v>7.2733901720028582E-2</v>
      </c>
      <c r="M660" s="81">
        <f t="shared" si="166"/>
        <v>8.4354886140734795</v>
      </c>
      <c r="N660" s="82">
        <f t="shared" si="167"/>
        <v>0</v>
      </c>
      <c r="O660" s="83">
        <f t="shared" si="168"/>
        <v>0</v>
      </c>
      <c r="P660" s="79">
        <f t="shared" si="160"/>
        <v>0</v>
      </c>
      <c r="Q660" s="17">
        <f t="shared" si="161"/>
        <v>0.12392312286545115</v>
      </c>
      <c r="R660" s="58">
        <f t="shared" si="169"/>
        <v>0</v>
      </c>
      <c r="S660" s="17">
        <f t="shared" si="170"/>
        <v>0</v>
      </c>
      <c r="T660" s="17">
        <f t="shared" si="171"/>
        <v>0</v>
      </c>
      <c r="U660" s="17">
        <f t="shared" si="172"/>
        <v>0</v>
      </c>
      <c r="V660" s="58">
        <f t="shared" si="173"/>
        <v>0</v>
      </c>
      <c r="W660" s="17">
        <f t="shared" si="162"/>
        <v>0</v>
      </c>
      <c r="X660" s="17">
        <f t="shared" si="163"/>
        <v>0.11615297426320992</v>
      </c>
      <c r="Y660" s="17">
        <f t="shared" si="174"/>
        <v>0</v>
      </c>
      <c r="Z660" s="17">
        <f t="shared" si="175"/>
        <v>0</v>
      </c>
    </row>
    <row r="661" spans="10:26" x14ac:dyDescent="0.25">
      <c r="J661" s="79">
        <v>6500</v>
      </c>
      <c r="K661" s="79">
        <f t="shared" si="164"/>
        <v>0.74200913242009137</v>
      </c>
      <c r="L661" s="79">
        <f t="shared" si="165"/>
        <v>7.248912741102187E-2</v>
      </c>
      <c r="M661" s="81">
        <f t="shared" si="166"/>
        <v>8.4071003267986981</v>
      </c>
      <c r="N661" s="82">
        <f t="shared" si="167"/>
        <v>0</v>
      </c>
      <c r="O661" s="83">
        <f t="shared" si="168"/>
        <v>0</v>
      </c>
      <c r="P661" s="79">
        <f t="shared" si="160"/>
        <v>0</v>
      </c>
      <c r="Q661" s="17">
        <f t="shared" si="161"/>
        <v>0.12334194451091907</v>
      </c>
      <c r="R661" s="58">
        <f t="shared" si="169"/>
        <v>0</v>
      </c>
      <c r="S661" s="17">
        <f t="shared" si="170"/>
        <v>0</v>
      </c>
      <c r="T661" s="17">
        <f t="shared" si="171"/>
        <v>0</v>
      </c>
      <c r="U661" s="17">
        <f t="shared" si="172"/>
        <v>0</v>
      </c>
      <c r="V661" s="58">
        <f t="shared" si="173"/>
        <v>0</v>
      </c>
      <c r="W661" s="17">
        <f t="shared" si="162"/>
        <v>0</v>
      </c>
      <c r="X661" s="17">
        <f t="shared" si="163"/>
        <v>0.11562944523671392</v>
      </c>
      <c r="Y661" s="17">
        <f t="shared" si="174"/>
        <v>0</v>
      </c>
      <c r="Z661" s="17">
        <f t="shared" si="175"/>
        <v>0</v>
      </c>
    </row>
    <row r="662" spans="10:26" x14ac:dyDescent="0.25">
      <c r="J662" s="79">
        <v>6510</v>
      </c>
      <c r="K662" s="79">
        <f t="shared" si="164"/>
        <v>0.74315068493150682</v>
      </c>
      <c r="L662" s="79">
        <f t="shared" si="165"/>
        <v>7.2244664923401869E-2</v>
      </c>
      <c r="M662" s="81">
        <f t="shared" si="166"/>
        <v>8.3787482037567589</v>
      </c>
      <c r="N662" s="82">
        <f t="shared" si="167"/>
        <v>0</v>
      </c>
      <c r="O662" s="83">
        <f t="shared" si="168"/>
        <v>0</v>
      </c>
      <c r="P662" s="79">
        <f t="shared" si="160"/>
        <v>0</v>
      </c>
      <c r="Q662" s="17">
        <f t="shared" si="161"/>
        <v>0.12276262244991187</v>
      </c>
      <c r="R662" s="58">
        <f t="shared" si="169"/>
        <v>0</v>
      </c>
      <c r="S662" s="17">
        <f t="shared" si="170"/>
        <v>0</v>
      </c>
      <c r="T662" s="17">
        <f t="shared" si="171"/>
        <v>0</v>
      </c>
      <c r="U662" s="17">
        <f t="shared" si="172"/>
        <v>0</v>
      </c>
      <c r="V662" s="58">
        <f t="shared" si="173"/>
        <v>0</v>
      </c>
      <c r="W662" s="17">
        <f t="shared" si="162"/>
        <v>0</v>
      </c>
      <c r="X662" s="17">
        <f t="shared" si="163"/>
        <v>0.11510740987679735</v>
      </c>
      <c r="Y662" s="17">
        <f t="shared" si="174"/>
        <v>0</v>
      </c>
      <c r="Z662" s="17">
        <f t="shared" si="175"/>
        <v>0</v>
      </c>
    </row>
    <row r="663" spans="10:26" x14ac:dyDescent="0.25">
      <c r="J663" s="79">
        <v>6520</v>
      </c>
      <c r="K663" s="79">
        <f t="shared" si="164"/>
        <v>0.74429223744292239</v>
      </c>
      <c r="L663" s="79">
        <f t="shared" si="165"/>
        <v>7.2000513381860642E-2</v>
      </c>
      <c r="M663" s="81">
        <f t="shared" si="166"/>
        <v>8.3504321434317248</v>
      </c>
      <c r="N663" s="82">
        <f t="shared" si="167"/>
        <v>0</v>
      </c>
      <c r="O663" s="83">
        <f t="shared" si="168"/>
        <v>0</v>
      </c>
      <c r="P663" s="79">
        <f t="shared" si="160"/>
        <v>0</v>
      </c>
      <c r="Q663" s="17">
        <f t="shared" si="161"/>
        <v>0.12218514364789446</v>
      </c>
      <c r="R663" s="58">
        <f t="shared" si="169"/>
        <v>0</v>
      </c>
      <c r="S663" s="17">
        <f t="shared" si="170"/>
        <v>0</v>
      </c>
      <c r="T663" s="17">
        <f t="shared" si="171"/>
        <v>0</v>
      </c>
      <c r="U663" s="17">
        <f t="shared" si="172"/>
        <v>0</v>
      </c>
      <c r="V663" s="58">
        <f t="shared" si="173"/>
        <v>0</v>
      </c>
      <c r="W663" s="17">
        <f t="shared" si="162"/>
        <v>0</v>
      </c>
      <c r="X663" s="17">
        <f t="shared" si="163"/>
        <v>0.11458685881094466</v>
      </c>
      <c r="Y663" s="17">
        <f t="shared" si="174"/>
        <v>0</v>
      </c>
      <c r="Z663" s="17">
        <f t="shared" si="175"/>
        <v>0</v>
      </c>
    </row>
    <row r="664" spans="10:26" x14ac:dyDescent="0.25">
      <c r="J664" s="79">
        <v>6530</v>
      </c>
      <c r="K664" s="79">
        <f t="shared" si="164"/>
        <v>0.74543378995433784</v>
      </c>
      <c r="L664" s="79">
        <f t="shared" si="165"/>
        <v>7.1756671914885439E-2</v>
      </c>
      <c r="M664" s="81">
        <f t="shared" si="166"/>
        <v>8.3221520447478134</v>
      </c>
      <c r="N664" s="82">
        <f t="shared" si="167"/>
        <v>0</v>
      </c>
      <c r="O664" s="83">
        <f t="shared" si="168"/>
        <v>0</v>
      </c>
      <c r="P664" s="79">
        <f t="shared" si="160"/>
        <v>0</v>
      </c>
      <c r="Q664" s="17">
        <f t="shared" si="161"/>
        <v>0.12160949521136943</v>
      </c>
      <c r="R664" s="58">
        <f t="shared" si="169"/>
        <v>0</v>
      </c>
      <c r="S664" s="17">
        <f t="shared" si="170"/>
        <v>0</v>
      </c>
      <c r="T664" s="17">
        <f t="shared" si="171"/>
        <v>0</v>
      </c>
      <c r="U664" s="17">
        <f t="shared" si="172"/>
        <v>0</v>
      </c>
      <c r="V664" s="58">
        <f t="shared" si="173"/>
        <v>0</v>
      </c>
      <c r="W664" s="17">
        <f t="shared" si="162"/>
        <v>0</v>
      </c>
      <c r="X664" s="17">
        <f t="shared" si="163"/>
        <v>0.11406778275730256</v>
      </c>
      <c r="Y664" s="17">
        <f t="shared" si="174"/>
        <v>0</v>
      </c>
      <c r="Z664" s="17">
        <f t="shared" si="175"/>
        <v>0</v>
      </c>
    </row>
    <row r="665" spans="10:26" x14ac:dyDescent="0.25">
      <c r="J665" s="79">
        <v>6540</v>
      </c>
      <c r="K665" s="79">
        <f t="shared" si="164"/>
        <v>0.74657534246575341</v>
      </c>
      <c r="L665" s="79">
        <f t="shared" si="165"/>
        <v>7.1513139654735935E-2</v>
      </c>
      <c r="M665" s="81">
        <f t="shared" si="166"/>
        <v>8.2939078070667609</v>
      </c>
      <c r="N665" s="82">
        <f t="shared" si="167"/>
        <v>0</v>
      </c>
      <c r="O665" s="83">
        <f t="shared" si="168"/>
        <v>0</v>
      </c>
      <c r="P665" s="79">
        <f t="shared" si="160"/>
        <v>0</v>
      </c>
      <c r="Q665" s="17">
        <f t="shared" si="161"/>
        <v>0.12103566438581959</v>
      </c>
      <c r="R665" s="58">
        <f t="shared" si="169"/>
        <v>0</v>
      </c>
      <c r="S665" s="17">
        <f t="shared" si="170"/>
        <v>0</v>
      </c>
      <c r="T665" s="17">
        <f t="shared" si="171"/>
        <v>0</v>
      </c>
      <c r="U665" s="17">
        <f t="shared" si="172"/>
        <v>0</v>
      </c>
      <c r="V665" s="58">
        <f t="shared" si="173"/>
        <v>0</v>
      </c>
      <c r="W665" s="17">
        <f t="shared" si="162"/>
        <v>0</v>
      </c>
      <c r="X665" s="17">
        <f t="shared" si="163"/>
        <v>0.11355017252349697</v>
      </c>
      <c r="Y665" s="17">
        <f t="shared" si="174"/>
        <v>0</v>
      </c>
      <c r="Z665" s="17">
        <f t="shared" si="175"/>
        <v>0</v>
      </c>
    </row>
    <row r="666" spans="10:26" x14ac:dyDescent="0.25">
      <c r="J666" s="79">
        <v>6550</v>
      </c>
      <c r="K666" s="79">
        <f t="shared" si="164"/>
        <v>0.74771689497716898</v>
      </c>
      <c r="L666" s="79">
        <f t="shared" si="165"/>
        <v>7.1269915737422584E-2</v>
      </c>
      <c r="M666" s="81">
        <f t="shared" si="166"/>
        <v>8.2656993301853117</v>
      </c>
      <c r="N666" s="82">
        <f t="shared" si="167"/>
        <v>0</v>
      </c>
      <c r="O666" s="83">
        <f t="shared" si="168"/>
        <v>0</v>
      </c>
      <c r="P666" s="79">
        <f t="shared" si="160"/>
        <v>0</v>
      </c>
      <c r="Q666" s="17">
        <f t="shared" si="161"/>
        <v>0.12046363855368791</v>
      </c>
      <c r="R666" s="58">
        <f t="shared" si="169"/>
        <v>0</v>
      </c>
      <c r="S666" s="17">
        <f t="shared" si="170"/>
        <v>0</v>
      </c>
      <c r="T666" s="17">
        <f t="shared" si="171"/>
        <v>0</v>
      </c>
      <c r="U666" s="17">
        <f t="shared" si="172"/>
        <v>0</v>
      </c>
      <c r="V666" s="58">
        <f t="shared" si="173"/>
        <v>0</v>
      </c>
      <c r="W666" s="17">
        <f t="shared" si="162"/>
        <v>0</v>
      </c>
      <c r="X666" s="17">
        <f t="shared" si="163"/>
        <v>0.11303401900546961</v>
      </c>
      <c r="Y666" s="17">
        <f t="shared" si="174"/>
        <v>0</v>
      </c>
      <c r="Z666" s="17">
        <f t="shared" si="175"/>
        <v>0</v>
      </c>
    </row>
    <row r="667" spans="10:26" x14ac:dyDescent="0.25">
      <c r="J667" s="79">
        <v>6560</v>
      </c>
      <c r="K667" s="79">
        <f t="shared" si="164"/>
        <v>0.74885844748858443</v>
      </c>
      <c r="L667" s="79">
        <f t="shared" si="165"/>
        <v>7.1026999302684413E-2</v>
      </c>
      <c r="M667" s="81">
        <f t="shared" si="166"/>
        <v>8.2375265143326324</v>
      </c>
      <c r="N667" s="82">
        <f t="shared" si="167"/>
        <v>0</v>
      </c>
      <c r="O667" s="83">
        <f t="shared" si="168"/>
        <v>0</v>
      </c>
      <c r="P667" s="79">
        <f t="shared" si="160"/>
        <v>0</v>
      </c>
      <c r="Q667" s="17">
        <f t="shared" si="161"/>
        <v>0.11989340523239456</v>
      </c>
      <c r="R667" s="58">
        <f t="shared" si="169"/>
        <v>0</v>
      </c>
      <c r="S667" s="17">
        <f t="shared" si="170"/>
        <v>0</v>
      </c>
      <c r="T667" s="17">
        <f t="shared" si="171"/>
        <v>0</v>
      </c>
      <c r="U667" s="17">
        <f t="shared" si="172"/>
        <v>0</v>
      </c>
      <c r="V667" s="58">
        <f t="shared" si="173"/>
        <v>0</v>
      </c>
      <c r="W667" s="17">
        <f t="shared" si="162"/>
        <v>0</v>
      </c>
      <c r="X667" s="17">
        <f t="shared" si="163"/>
        <v>0.11251931318633324</v>
      </c>
      <c r="Y667" s="17">
        <f t="shared" si="174"/>
        <v>0</v>
      </c>
      <c r="Z667" s="17">
        <f t="shared" si="175"/>
        <v>0</v>
      </c>
    </row>
    <row r="668" spans="10:26" x14ac:dyDescent="0.25">
      <c r="J668" s="79">
        <v>6570</v>
      </c>
      <c r="K668" s="79">
        <f t="shared" si="164"/>
        <v>0.75</v>
      </c>
      <c r="L668" s="79">
        <f t="shared" si="165"/>
        <v>7.0784389493967703E-2</v>
      </c>
      <c r="M668" s="81">
        <f t="shared" si="166"/>
        <v>8.2093892601678551</v>
      </c>
      <c r="N668" s="82">
        <f t="shared" si="167"/>
        <v>0</v>
      </c>
      <c r="O668" s="83">
        <f t="shared" si="168"/>
        <v>0</v>
      </c>
      <c r="P668" s="79">
        <f t="shared" si="160"/>
        <v>0</v>
      </c>
      <c r="Q668" s="17">
        <f t="shared" si="161"/>
        <v>0.11932495207238925</v>
      </c>
      <c r="R668" s="58">
        <f t="shared" si="169"/>
        <v>0</v>
      </c>
      <c r="S668" s="17">
        <f t="shared" si="170"/>
        <v>0</v>
      </c>
      <c r="T668" s="17">
        <f t="shared" si="171"/>
        <v>0</v>
      </c>
      <c r="U668" s="17">
        <f t="shared" si="172"/>
        <v>0</v>
      </c>
      <c r="V668" s="58">
        <f t="shared" si="173"/>
        <v>0</v>
      </c>
      <c r="W668" s="17">
        <f t="shared" si="162"/>
        <v>0</v>
      </c>
      <c r="X668" s="17">
        <f t="shared" si="163"/>
        <v>0.11200604613524556</v>
      </c>
      <c r="Y668" s="17">
        <f t="shared" si="174"/>
        <v>0</v>
      </c>
      <c r="Z668" s="17">
        <f t="shared" si="175"/>
        <v>0</v>
      </c>
    </row>
    <row r="669" spans="10:26" x14ac:dyDescent="0.25">
      <c r="J669" s="79">
        <v>6580</v>
      </c>
      <c r="K669" s="79">
        <f t="shared" si="164"/>
        <v>0.75114155251141557</v>
      </c>
      <c r="L669" s="79">
        <f t="shared" si="165"/>
        <v>7.0542085458403792E-2</v>
      </c>
      <c r="M669" s="81">
        <f t="shared" si="166"/>
        <v>8.1812874687774926</v>
      </c>
      <c r="N669" s="82">
        <f t="shared" si="167"/>
        <v>0</v>
      </c>
      <c r="O669" s="83">
        <f t="shared" si="168"/>
        <v>0</v>
      </c>
      <c r="P669" s="79">
        <f t="shared" si="160"/>
        <v>0</v>
      </c>
      <c r="Q669" s="17">
        <f t="shared" si="161"/>
        <v>0.11875826685524049</v>
      </c>
      <c r="R669" s="58">
        <f t="shared" si="169"/>
        <v>0</v>
      </c>
      <c r="S669" s="17">
        <f t="shared" si="170"/>
        <v>0</v>
      </c>
      <c r="T669" s="17">
        <f t="shared" si="171"/>
        <v>0</v>
      </c>
      <c r="U669" s="17">
        <f t="shared" si="172"/>
        <v>0</v>
      </c>
      <c r="V669" s="58">
        <f t="shared" si="173"/>
        <v>0</v>
      </c>
      <c r="W669" s="17">
        <f t="shared" si="162"/>
        <v>0</v>
      </c>
      <c r="X669" s="17">
        <f t="shared" si="163"/>
        <v>0.11149420900630225</v>
      </c>
      <c r="Y669" s="17">
        <f t="shared" si="174"/>
        <v>0</v>
      </c>
      <c r="Z669" s="17">
        <f t="shared" si="175"/>
        <v>0</v>
      </c>
    </row>
    <row r="670" spans="10:26" x14ac:dyDescent="0.25">
      <c r="J670" s="79">
        <v>6590</v>
      </c>
      <c r="K670" s="79">
        <f t="shared" si="164"/>
        <v>0.75228310502283102</v>
      </c>
      <c r="L670" s="79">
        <f t="shared" si="165"/>
        <v>7.0300086346788082E-2</v>
      </c>
      <c r="M670" s="81">
        <f t="shared" si="166"/>
        <v>8.1532210416730031</v>
      </c>
      <c r="N670" s="82">
        <f t="shared" si="167"/>
        <v>0</v>
      </c>
      <c r="O670" s="83">
        <f t="shared" si="168"/>
        <v>0</v>
      </c>
      <c r="P670" s="79">
        <f t="shared" si="160"/>
        <v>0</v>
      </c>
      <c r="Q670" s="17">
        <f t="shared" si="161"/>
        <v>0.11819333749175731</v>
      </c>
      <c r="R670" s="58">
        <f t="shared" si="169"/>
        <v>0</v>
      </c>
      <c r="S670" s="17">
        <f t="shared" si="170"/>
        <v>0</v>
      </c>
      <c r="T670" s="17">
        <f t="shared" si="171"/>
        <v>0</v>
      </c>
      <c r="U670" s="17">
        <f t="shared" si="172"/>
        <v>0</v>
      </c>
      <c r="V670" s="58">
        <f t="shared" si="173"/>
        <v>0</v>
      </c>
      <c r="W670" s="17">
        <f t="shared" si="162"/>
        <v>0</v>
      </c>
      <c r="X670" s="17">
        <f t="shared" si="163"/>
        <v>0.11098379303744654</v>
      </c>
      <c r="Y670" s="17">
        <f t="shared" si="174"/>
        <v>0</v>
      </c>
      <c r="Z670" s="17">
        <f t="shared" si="175"/>
        <v>0</v>
      </c>
    </row>
    <row r="671" spans="10:26" x14ac:dyDescent="0.25">
      <c r="J671" s="79">
        <v>6600</v>
      </c>
      <c r="K671" s="79">
        <f t="shared" si="164"/>
        <v>0.75342465753424659</v>
      </c>
      <c r="L671" s="79">
        <f t="shared" si="165"/>
        <v>7.0058391313558954E-2</v>
      </c>
      <c r="M671" s="81">
        <f t="shared" si="166"/>
        <v>8.1251898807883549</v>
      </c>
      <c r="N671" s="82">
        <f t="shared" si="167"/>
        <v>0</v>
      </c>
      <c r="O671" s="83">
        <f t="shared" si="168"/>
        <v>0</v>
      </c>
      <c r="P671" s="79">
        <f t="shared" si="160"/>
        <v>0</v>
      </c>
      <c r="Q671" s="17">
        <f t="shared" si="161"/>
        <v>0.11763015202014637</v>
      </c>
      <c r="R671" s="58">
        <f t="shared" si="169"/>
        <v>0</v>
      </c>
      <c r="S671" s="17">
        <f t="shared" si="170"/>
        <v>0</v>
      </c>
      <c r="T671" s="17">
        <f t="shared" si="171"/>
        <v>0</v>
      </c>
      <c r="U671" s="17">
        <f t="shared" si="172"/>
        <v>0</v>
      </c>
      <c r="V671" s="58">
        <f t="shared" si="173"/>
        <v>0</v>
      </c>
      <c r="W671" s="17">
        <f t="shared" si="162"/>
        <v>0</v>
      </c>
      <c r="X671" s="17">
        <f t="shared" si="163"/>
        <v>0.11047478954939716</v>
      </c>
      <c r="Y671" s="17">
        <f t="shared" si="174"/>
        <v>0</v>
      </c>
      <c r="Z671" s="17">
        <f t="shared" si="175"/>
        <v>0</v>
      </c>
    </row>
    <row r="672" spans="10:26" x14ac:dyDescent="0.25">
      <c r="J672" s="79">
        <v>6610</v>
      </c>
      <c r="K672" s="79">
        <f t="shared" si="164"/>
        <v>0.75456621004566216</v>
      </c>
      <c r="L672" s="79">
        <f t="shared" si="165"/>
        <v>6.9816999516775891E-2</v>
      </c>
      <c r="M672" s="81">
        <f t="shared" si="166"/>
        <v>8.0971938884774737</v>
      </c>
      <c r="N672" s="82">
        <f t="shared" si="167"/>
        <v>0</v>
      </c>
      <c r="O672" s="83">
        <f t="shared" si="168"/>
        <v>0</v>
      </c>
      <c r="P672" s="79">
        <f t="shared" si="160"/>
        <v>0</v>
      </c>
      <c r="Q672" s="17">
        <f t="shared" si="161"/>
        <v>0.11706869860420166</v>
      </c>
      <c r="R672" s="58">
        <f t="shared" si="169"/>
        <v>0</v>
      </c>
      <c r="S672" s="17">
        <f t="shared" si="170"/>
        <v>0</v>
      </c>
      <c r="T672" s="17">
        <f t="shared" si="171"/>
        <v>0</v>
      </c>
      <c r="U672" s="17">
        <f t="shared" si="172"/>
        <v>0</v>
      </c>
      <c r="V672" s="58">
        <f t="shared" si="173"/>
        <v>0</v>
      </c>
      <c r="W672" s="17">
        <f t="shared" si="162"/>
        <v>0</v>
      </c>
      <c r="X672" s="17">
        <f t="shared" si="163"/>
        <v>0.10996718994459387</v>
      </c>
      <c r="Y672" s="17">
        <f t="shared" si="174"/>
        <v>0</v>
      </c>
      <c r="Z672" s="17">
        <f t="shared" si="175"/>
        <v>0</v>
      </c>
    </row>
    <row r="673" spans="10:26" x14ac:dyDescent="0.25">
      <c r="J673" s="79">
        <v>6620</v>
      </c>
      <c r="K673" s="79">
        <f t="shared" si="164"/>
        <v>0.75570776255707761</v>
      </c>
      <c r="L673" s="79">
        <f t="shared" si="165"/>
        <v>6.957591011809916E-2</v>
      </c>
      <c r="M673" s="81">
        <f t="shared" si="166"/>
        <v>8.0692329675119012</v>
      </c>
      <c r="N673" s="82">
        <f t="shared" si="167"/>
        <v>0</v>
      </c>
      <c r="O673" s="83">
        <f t="shared" si="168"/>
        <v>0</v>
      </c>
      <c r="P673" s="79">
        <f t="shared" si="160"/>
        <v>0</v>
      </c>
      <c r="Q673" s="17">
        <f t="shared" si="161"/>
        <v>0.11650896553152612</v>
      </c>
      <c r="R673" s="58">
        <f t="shared" si="169"/>
        <v>0</v>
      </c>
      <c r="S673" s="17">
        <f t="shared" si="170"/>
        <v>0</v>
      </c>
      <c r="T673" s="17">
        <f t="shared" si="171"/>
        <v>0</v>
      </c>
      <c r="U673" s="17">
        <f t="shared" si="172"/>
        <v>0</v>
      </c>
      <c r="V673" s="58">
        <f t="shared" si="173"/>
        <v>0</v>
      </c>
      <c r="W673" s="17">
        <f t="shared" si="162"/>
        <v>0</v>
      </c>
      <c r="X673" s="17">
        <f t="shared" si="163"/>
        <v>0.1094609857061587</v>
      </c>
      <c r="Y673" s="17">
        <f t="shared" si="174"/>
        <v>0</v>
      </c>
      <c r="Z673" s="17">
        <f t="shared" si="175"/>
        <v>0</v>
      </c>
    </row>
    <row r="674" spans="10:26" x14ac:dyDescent="0.25">
      <c r="J674" s="79">
        <v>6630</v>
      </c>
      <c r="K674" s="79">
        <f t="shared" si="164"/>
        <v>0.75684931506849318</v>
      </c>
      <c r="L674" s="79">
        <f t="shared" si="165"/>
        <v>6.9335122282769057E-2</v>
      </c>
      <c r="M674" s="81">
        <f t="shared" si="166"/>
        <v>8.0413070210783815</v>
      </c>
      <c r="N674" s="82">
        <f t="shared" si="167"/>
        <v>0</v>
      </c>
      <c r="O674" s="83">
        <f t="shared" si="168"/>
        <v>0</v>
      </c>
      <c r="P674" s="79">
        <f t="shared" si="160"/>
        <v>0</v>
      </c>
      <c r="Q674" s="17">
        <f t="shared" si="161"/>
        <v>0.11595094121178495</v>
      </c>
      <c r="R674" s="58">
        <f t="shared" si="169"/>
        <v>0</v>
      </c>
      <c r="S674" s="17">
        <f t="shared" si="170"/>
        <v>0</v>
      </c>
      <c r="T674" s="17">
        <f t="shared" si="171"/>
        <v>0</v>
      </c>
      <c r="U674" s="17">
        <f t="shared" si="172"/>
        <v>0</v>
      </c>
      <c r="V674" s="58">
        <f t="shared" si="173"/>
        <v>0</v>
      </c>
      <c r="W674" s="17">
        <f t="shared" si="162"/>
        <v>0</v>
      </c>
      <c r="X674" s="17">
        <f t="shared" si="163"/>
        <v>0.10895616839687539</v>
      </c>
      <c r="Y674" s="17">
        <f t="shared" si="174"/>
        <v>0</v>
      </c>
      <c r="Z674" s="17">
        <f t="shared" si="175"/>
        <v>0</v>
      </c>
    </row>
    <row r="675" spans="10:26" x14ac:dyDescent="0.25">
      <c r="J675" s="79">
        <v>6640</v>
      </c>
      <c r="K675" s="79">
        <f t="shared" si="164"/>
        <v>0.75799086757990863</v>
      </c>
      <c r="L675" s="79">
        <f t="shared" si="165"/>
        <v>6.9094635179584807E-2</v>
      </c>
      <c r="M675" s="81">
        <f t="shared" si="166"/>
        <v>8.0134159527764091</v>
      </c>
      <c r="N675" s="82">
        <f t="shared" si="167"/>
        <v>0</v>
      </c>
      <c r="O675" s="83">
        <f t="shared" si="168"/>
        <v>0</v>
      </c>
      <c r="P675" s="79">
        <f t="shared" si="160"/>
        <v>0</v>
      </c>
      <c r="Q675" s="17">
        <f t="shared" si="161"/>
        <v>0.11539461417499086</v>
      </c>
      <c r="R675" s="58">
        <f t="shared" si="169"/>
        <v>0</v>
      </c>
      <c r="S675" s="17">
        <f t="shared" si="170"/>
        <v>0</v>
      </c>
      <c r="T675" s="17">
        <f t="shared" si="171"/>
        <v>0</v>
      </c>
      <c r="U675" s="17">
        <f t="shared" si="172"/>
        <v>0</v>
      </c>
      <c r="V675" s="58">
        <f t="shared" si="173"/>
        <v>0</v>
      </c>
      <c r="W675" s="17">
        <f t="shared" si="162"/>
        <v>0</v>
      </c>
      <c r="X675" s="17">
        <f t="shared" si="163"/>
        <v>0.10845272965818342</v>
      </c>
      <c r="Y675" s="17">
        <f t="shared" si="174"/>
        <v>0</v>
      </c>
      <c r="Z675" s="17">
        <f t="shared" si="175"/>
        <v>0</v>
      </c>
    </row>
    <row r="676" spans="10:26" x14ac:dyDescent="0.25">
      <c r="J676" s="79">
        <v>6650</v>
      </c>
      <c r="K676" s="79">
        <f t="shared" si="164"/>
        <v>0.7591324200913242</v>
      </c>
      <c r="L676" s="79">
        <f t="shared" si="165"/>
        <v>6.8854447980884026E-2</v>
      </c>
      <c r="M676" s="81">
        <f t="shared" si="166"/>
        <v>7.9855596666158561</v>
      </c>
      <c r="N676" s="82">
        <f t="shared" si="167"/>
        <v>0</v>
      </c>
      <c r="O676" s="83">
        <f t="shared" si="168"/>
        <v>0</v>
      </c>
      <c r="P676" s="79">
        <f t="shared" si="160"/>
        <v>0</v>
      </c>
      <c r="Q676" s="17">
        <f t="shared" si="161"/>
        <v>0.11483997306981797</v>
      </c>
      <c r="R676" s="58">
        <f t="shared" si="169"/>
        <v>0</v>
      </c>
      <c r="S676" s="17">
        <f t="shared" si="170"/>
        <v>0</v>
      </c>
      <c r="T676" s="17">
        <f t="shared" si="171"/>
        <v>0</v>
      </c>
      <c r="U676" s="17">
        <f t="shared" si="172"/>
        <v>0</v>
      </c>
      <c r="V676" s="58">
        <f t="shared" si="173"/>
        <v>0</v>
      </c>
      <c r="W676" s="17">
        <f t="shared" si="162"/>
        <v>0</v>
      </c>
      <c r="X676" s="17">
        <f t="shared" si="163"/>
        <v>0.10795066120918895</v>
      </c>
      <c r="Y676" s="17">
        <f t="shared" si="174"/>
        <v>0</v>
      </c>
      <c r="Z676" s="17">
        <f t="shared" si="175"/>
        <v>0</v>
      </c>
    </row>
    <row r="677" spans="10:26" x14ac:dyDescent="0.25">
      <c r="J677" s="79">
        <v>6660</v>
      </c>
      <c r="K677" s="79">
        <f t="shared" si="164"/>
        <v>0.76027397260273977</v>
      </c>
      <c r="L677" s="79">
        <f t="shared" si="165"/>
        <v>6.8614559862523072E-2</v>
      </c>
      <c r="M677" s="81">
        <f t="shared" si="166"/>
        <v>7.957738067014688</v>
      </c>
      <c r="N677" s="82">
        <f t="shared" si="167"/>
        <v>0</v>
      </c>
      <c r="O677" s="83">
        <f t="shared" si="168"/>
        <v>0</v>
      </c>
      <c r="P677" s="79">
        <f t="shared" si="160"/>
        <v>0</v>
      </c>
      <c r="Q677" s="17">
        <f t="shared" si="161"/>
        <v>0.11428700666194691</v>
      </c>
      <c r="R677" s="58">
        <f t="shared" si="169"/>
        <v>0</v>
      </c>
      <c r="S677" s="17">
        <f t="shared" si="170"/>
        <v>0</v>
      </c>
      <c r="T677" s="17">
        <f t="shared" si="171"/>
        <v>0</v>
      </c>
      <c r="U677" s="17">
        <f t="shared" si="172"/>
        <v>0</v>
      </c>
      <c r="V677" s="58">
        <f t="shared" si="173"/>
        <v>0</v>
      </c>
      <c r="W677" s="17">
        <f t="shared" si="162"/>
        <v>0</v>
      </c>
      <c r="X677" s="17">
        <f t="shared" si="163"/>
        <v>0.10744995484569175</v>
      </c>
      <c r="Y677" s="17">
        <f t="shared" si="174"/>
        <v>0</v>
      </c>
      <c r="Z677" s="17">
        <f t="shared" si="175"/>
        <v>0</v>
      </c>
    </row>
    <row r="678" spans="10:26" x14ac:dyDescent="0.25">
      <c r="J678" s="79">
        <v>6670</v>
      </c>
      <c r="K678" s="79">
        <f t="shared" si="164"/>
        <v>0.76141552511415522</v>
      </c>
      <c r="L678" s="79">
        <f t="shared" si="165"/>
        <v>6.8374970003856061E-2</v>
      </c>
      <c r="M678" s="81">
        <f t="shared" si="166"/>
        <v>7.9299510587965312</v>
      </c>
      <c r="N678" s="82">
        <f t="shared" si="167"/>
        <v>0</v>
      </c>
      <c r="O678" s="83">
        <f t="shared" si="168"/>
        <v>0</v>
      </c>
      <c r="P678" s="79">
        <f t="shared" si="160"/>
        <v>0</v>
      </c>
      <c r="Q678" s="17">
        <f t="shared" si="161"/>
        <v>0.11373570383243825</v>
      </c>
      <c r="R678" s="58">
        <f t="shared" si="169"/>
        <v>0</v>
      </c>
      <c r="S678" s="17">
        <f t="shared" si="170"/>
        <v>0</v>
      </c>
      <c r="T678" s="17">
        <f t="shared" si="171"/>
        <v>0</v>
      </c>
      <c r="U678" s="17">
        <f t="shared" si="172"/>
        <v>0</v>
      </c>
      <c r="V678" s="58">
        <f t="shared" si="173"/>
        <v>0</v>
      </c>
      <c r="W678" s="17">
        <f t="shared" si="162"/>
        <v>0</v>
      </c>
      <c r="X678" s="17">
        <f t="shared" si="163"/>
        <v>0.10695060243922616</v>
      </c>
      <c r="Y678" s="17">
        <f t="shared" si="174"/>
        <v>0</v>
      </c>
      <c r="Z678" s="17">
        <f t="shared" si="175"/>
        <v>0</v>
      </c>
    </row>
    <row r="679" spans="10:26" x14ac:dyDescent="0.25">
      <c r="J679" s="79">
        <v>6680</v>
      </c>
      <c r="K679" s="79">
        <f t="shared" si="164"/>
        <v>0.76255707762557079</v>
      </c>
      <c r="L679" s="79">
        <f t="shared" si="165"/>
        <v>6.8135677587714882E-2</v>
      </c>
      <c r="M679" s="81">
        <f t="shared" si="166"/>
        <v>7.9021985471883545</v>
      </c>
      <c r="N679" s="82">
        <f t="shared" si="167"/>
        <v>0</v>
      </c>
      <c r="O679" s="83">
        <f t="shared" si="168"/>
        <v>0</v>
      </c>
      <c r="P679" s="79">
        <f t="shared" si="160"/>
        <v>0</v>
      </c>
      <c r="Q679" s="17">
        <f t="shared" si="161"/>
        <v>0.11318605357613354</v>
      </c>
      <c r="R679" s="58">
        <f t="shared" si="169"/>
        <v>0</v>
      </c>
      <c r="S679" s="17">
        <f t="shared" si="170"/>
        <v>0</v>
      </c>
      <c r="T679" s="17">
        <f t="shared" si="171"/>
        <v>0</v>
      </c>
      <c r="U679" s="17">
        <f t="shared" si="172"/>
        <v>0</v>
      </c>
      <c r="V679" s="58">
        <f t="shared" si="173"/>
        <v>0</v>
      </c>
      <c r="W679" s="17">
        <f t="shared" si="162"/>
        <v>0</v>
      </c>
      <c r="X679" s="17">
        <f t="shared" si="163"/>
        <v>0.10645259593611811</v>
      </c>
      <c r="Y679" s="17">
        <f t="shared" si="174"/>
        <v>0</v>
      </c>
      <c r="Z679" s="17">
        <f t="shared" si="175"/>
        <v>0</v>
      </c>
    </row>
    <row r="680" spans="10:26" x14ac:dyDescent="0.25">
      <c r="J680" s="79">
        <v>6690</v>
      </c>
      <c r="K680" s="79">
        <f t="shared" si="164"/>
        <v>0.76369863013698636</v>
      </c>
      <c r="L680" s="79">
        <f t="shared" si="165"/>
        <v>6.7896681800390102E-2</v>
      </c>
      <c r="M680" s="81">
        <f t="shared" si="166"/>
        <v>7.8744804378182565</v>
      </c>
      <c r="N680" s="82">
        <f t="shared" si="167"/>
        <v>0</v>
      </c>
      <c r="O680" s="83">
        <f t="shared" si="168"/>
        <v>0</v>
      </c>
      <c r="P680" s="79">
        <f t="shared" si="160"/>
        <v>0</v>
      </c>
      <c r="Q680" s="17">
        <f t="shared" si="161"/>
        <v>0.11263804500008656</v>
      </c>
      <c r="R680" s="58">
        <f t="shared" si="169"/>
        <v>0</v>
      </c>
      <c r="S680" s="17">
        <f t="shared" si="170"/>
        <v>0</v>
      </c>
      <c r="T680" s="17">
        <f t="shared" si="171"/>
        <v>0</v>
      </c>
      <c r="U680" s="17">
        <f t="shared" si="172"/>
        <v>0</v>
      </c>
      <c r="V680" s="58">
        <f t="shared" si="173"/>
        <v>0</v>
      </c>
      <c r="W680" s="17">
        <f t="shared" si="162"/>
        <v>0</v>
      </c>
      <c r="X680" s="17">
        <f t="shared" si="163"/>
        <v>0.10595592735655734</v>
      </c>
      <c r="Y680" s="17">
        <f t="shared" si="174"/>
        <v>0</v>
      </c>
      <c r="Z680" s="17">
        <f t="shared" si="175"/>
        <v>0</v>
      </c>
    </row>
    <row r="681" spans="10:26" x14ac:dyDescent="0.25">
      <c r="J681" s="79">
        <v>6700</v>
      </c>
      <c r="K681" s="79">
        <f t="shared" si="164"/>
        <v>0.76484018264840181</v>
      </c>
      <c r="L681" s="79">
        <f t="shared" si="165"/>
        <v>6.7657981831610203E-2</v>
      </c>
      <c r="M681" s="81">
        <f t="shared" si="166"/>
        <v>7.8467966367130559</v>
      </c>
      <c r="N681" s="82">
        <f t="shared" si="167"/>
        <v>0</v>
      </c>
      <c r="O681" s="83">
        <f t="shared" si="168"/>
        <v>0</v>
      </c>
      <c r="P681" s="79">
        <f t="shared" si="160"/>
        <v>0</v>
      </c>
      <c r="Q681" s="17">
        <f t="shared" si="161"/>
        <v>0.1120916673220187</v>
      </c>
      <c r="R681" s="58">
        <f t="shared" si="169"/>
        <v>0</v>
      </c>
      <c r="S681" s="17">
        <f t="shared" si="170"/>
        <v>0</v>
      </c>
      <c r="T681" s="17">
        <f t="shared" si="171"/>
        <v>0</v>
      </c>
      <c r="U681" s="17">
        <f t="shared" si="172"/>
        <v>0</v>
      </c>
      <c r="V681" s="58">
        <f t="shared" si="173"/>
        <v>0</v>
      </c>
      <c r="W681" s="17">
        <f t="shared" si="162"/>
        <v>0</v>
      </c>
      <c r="X681" s="17">
        <f t="shared" si="163"/>
        <v>0.10546058879368236</v>
      </c>
      <c r="Y681" s="17">
        <f t="shared" si="174"/>
        <v>0</v>
      </c>
      <c r="Z681" s="17">
        <f t="shared" si="175"/>
        <v>0</v>
      </c>
    </row>
    <row r="682" spans="10:26" x14ac:dyDescent="0.25">
      <c r="J682" s="79">
        <v>6710</v>
      </c>
      <c r="K682" s="79">
        <f t="shared" si="164"/>
        <v>0.76598173515981738</v>
      </c>
      <c r="L682" s="79">
        <f t="shared" si="165"/>
        <v>6.7419576874522047E-2</v>
      </c>
      <c r="M682" s="81">
        <f t="shared" si="166"/>
        <v>7.8191470502960243</v>
      </c>
      <c r="N682" s="82">
        <f t="shared" si="167"/>
        <v>0</v>
      </c>
      <c r="O682" s="83">
        <f t="shared" si="168"/>
        <v>0</v>
      </c>
      <c r="P682" s="79">
        <f t="shared" si="160"/>
        <v>0</v>
      </c>
      <c r="Q682" s="17">
        <f t="shared" si="161"/>
        <v>0.11154690986880322</v>
      </c>
      <c r="R682" s="58">
        <f t="shared" si="169"/>
        <v>0</v>
      </c>
      <c r="S682" s="17">
        <f t="shared" si="170"/>
        <v>0</v>
      </c>
      <c r="T682" s="17">
        <f t="shared" si="171"/>
        <v>0</v>
      </c>
      <c r="U682" s="17">
        <f t="shared" si="172"/>
        <v>0</v>
      </c>
      <c r="V682" s="58">
        <f t="shared" si="173"/>
        <v>0</v>
      </c>
      <c r="W682" s="17">
        <f t="shared" si="162"/>
        <v>0</v>
      </c>
      <c r="X682" s="17">
        <f t="shared" si="163"/>
        <v>0.10496657241268137</v>
      </c>
      <c r="Y682" s="17">
        <f t="shared" si="174"/>
        <v>0</v>
      </c>
      <c r="Z682" s="17">
        <f t="shared" si="175"/>
        <v>0</v>
      </c>
    </row>
    <row r="683" spans="10:26" x14ac:dyDescent="0.25">
      <c r="J683" s="79">
        <v>6720</v>
      </c>
      <c r="K683" s="79">
        <f t="shared" si="164"/>
        <v>0.76712328767123283</v>
      </c>
      <c r="L683" s="79">
        <f t="shared" si="165"/>
        <v>6.718146612567244E-2</v>
      </c>
      <c r="M683" s="81">
        <f t="shared" si="166"/>
        <v>7.7915315853847513</v>
      </c>
      <c r="N683" s="82">
        <f t="shared" si="167"/>
        <v>0</v>
      </c>
      <c r="O683" s="83">
        <f t="shared" si="168"/>
        <v>0</v>
      </c>
      <c r="P683" s="79">
        <f t="shared" si="160"/>
        <v>0</v>
      </c>
      <c r="Q683" s="17">
        <f t="shared" si="161"/>
        <v>0.11100376207497553</v>
      </c>
      <c r="R683" s="58">
        <f t="shared" si="169"/>
        <v>0</v>
      </c>
      <c r="S683" s="17">
        <f t="shared" si="170"/>
        <v>0</v>
      </c>
      <c r="T683" s="17">
        <f t="shared" si="171"/>
        <v>0</v>
      </c>
      <c r="U683" s="17">
        <f t="shared" si="172"/>
        <v>0</v>
      </c>
      <c r="V683" s="58">
        <f t="shared" si="173"/>
        <v>0</v>
      </c>
      <c r="W683" s="17">
        <f t="shared" si="162"/>
        <v>0</v>
      </c>
      <c r="X683" s="17">
        <f t="shared" si="163"/>
        <v>0.1044738704499063</v>
      </c>
      <c r="Y683" s="17">
        <f t="shared" si="174"/>
        <v>0</v>
      </c>
      <c r="Z683" s="17">
        <f t="shared" si="175"/>
        <v>0</v>
      </c>
    </row>
    <row r="684" spans="10:26" x14ac:dyDescent="0.25">
      <c r="J684" s="79">
        <v>6730</v>
      </c>
      <c r="K684" s="79">
        <f t="shared" si="164"/>
        <v>0.7682648401826484</v>
      </c>
      <c r="L684" s="79">
        <f t="shared" si="165"/>
        <v>6.6943648784986931E-2</v>
      </c>
      <c r="M684" s="81">
        <f t="shared" si="166"/>
        <v>7.7639501491886866</v>
      </c>
      <c r="N684" s="82">
        <f t="shared" si="167"/>
        <v>0</v>
      </c>
      <c r="O684" s="83">
        <f t="shared" si="168"/>
        <v>0</v>
      </c>
      <c r="P684" s="79">
        <f t="shared" si="160"/>
        <v>0</v>
      </c>
      <c r="Q684" s="17">
        <f t="shared" si="161"/>
        <v>0.11046221348126717</v>
      </c>
      <c r="R684" s="58">
        <f t="shared" si="169"/>
        <v>0</v>
      </c>
      <c r="S684" s="17">
        <f t="shared" si="170"/>
        <v>0</v>
      </c>
      <c r="T684" s="17">
        <f t="shared" si="171"/>
        <v>0</v>
      </c>
      <c r="U684" s="17">
        <f t="shared" si="172"/>
        <v>0</v>
      </c>
      <c r="V684" s="58">
        <f t="shared" si="173"/>
        <v>0</v>
      </c>
      <c r="W684" s="17">
        <f t="shared" si="162"/>
        <v>0</v>
      </c>
      <c r="X684" s="17">
        <f t="shared" si="163"/>
        <v>0.10398247521200099</v>
      </c>
      <c r="Y684" s="17">
        <f t="shared" si="174"/>
        <v>0</v>
      </c>
      <c r="Z684" s="17">
        <f t="shared" si="175"/>
        <v>0</v>
      </c>
    </row>
    <row r="685" spans="10:26" x14ac:dyDescent="0.25">
      <c r="J685" s="79">
        <v>6740</v>
      </c>
      <c r="K685" s="79">
        <f t="shared" si="164"/>
        <v>0.76940639269406397</v>
      </c>
      <c r="L685" s="79">
        <f t="shared" si="165"/>
        <v>6.6706124055752603E-2</v>
      </c>
      <c r="M685" s="81">
        <f t="shared" si="166"/>
        <v>7.7364026493071378</v>
      </c>
      <c r="N685" s="82">
        <f t="shared" si="167"/>
        <v>0</v>
      </c>
      <c r="O685" s="83">
        <f t="shared" si="168"/>
        <v>0</v>
      </c>
      <c r="P685" s="79">
        <f t="shared" si="160"/>
        <v>0</v>
      </c>
      <c r="Q685" s="17">
        <f t="shared" si="161"/>
        <v>0.10992225373316755</v>
      </c>
      <c r="R685" s="58">
        <f t="shared" si="169"/>
        <v>0</v>
      </c>
      <c r="S685" s="17">
        <f t="shared" si="170"/>
        <v>0</v>
      </c>
      <c r="T685" s="17">
        <f t="shared" si="171"/>
        <v>0</v>
      </c>
      <c r="U685" s="17">
        <f t="shared" si="172"/>
        <v>0</v>
      </c>
      <c r="V685" s="58">
        <f t="shared" si="173"/>
        <v>0</v>
      </c>
      <c r="W685" s="17">
        <f t="shared" si="162"/>
        <v>0</v>
      </c>
      <c r="X685" s="17">
        <f t="shared" si="163"/>
        <v>0.10349237907504172</v>
      </c>
      <c r="Y685" s="17">
        <f t="shared" si="174"/>
        <v>0</v>
      </c>
      <c r="Z685" s="17">
        <f t="shared" si="175"/>
        <v>0</v>
      </c>
    </row>
    <row r="686" spans="10:26" x14ac:dyDescent="0.25">
      <c r="J686" s="79">
        <v>6750</v>
      </c>
      <c r="K686" s="79">
        <f t="shared" si="164"/>
        <v>0.77054794520547942</v>
      </c>
      <c r="L686" s="79">
        <f t="shared" si="165"/>
        <v>6.6468891144597642E-2</v>
      </c>
      <c r="M686" s="81">
        <f t="shared" si="166"/>
        <v>7.7088889937269078</v>
      </c>
      <c r="N686" s="82">
        <f t="shared" si="167"/>
        <v>0</v>
      </c>
      <c r="O686" s="83">
        <f t="shared" si="168"/>
        <v>0</v>
      </c>
      <c r="P686" s="79">
        <f t="shared" si="160"/>
        <v>0</v>
      </c>
      <c r="Q686" s="17">
        <f t="shared" si="161"/>
        <v>0.10938387257950755</v>
      </c>
      <c r="R686" s="58">
        <f t="shared" si="169"/>
        <v>0</v>
      </c>
      <c r="S686" s="17">
        <f t="shared" si="170"/>
        <v>0</v>
      </c>
      <c r="T686" s="17">
        <f t="shared" si="171"/>
        <v>0</v>
      </c>
      <c r="U686" s="17">
        <f t="shared" si="172"/>
        <v>0</v>
      </c>
      <c r="V686" s="58">
        <f t="shared" si="173"/>
        <v>0</v>
      </c>
      <c r="W686" s="17">
        <f t="shared" si="162"/>
        <v>0</v>
      </c>
      <c r="X686" s="17">
        <f t="shared" si="163"/>
        <v>0.10300357448369313</v>
      </c>
      <c r="Y686" s="17">
        <f t="shared" si="174"/>
        <v>0</v>
      </c>
      <c r="Z686" s="17">
        <f t="shared" si="175"/>
        <v>0</v>
      </c>
    </row>
    <row r="687" spans="10:26" x14ac:dyDescent="0.25">
      <c r="J687" s="79">
        <v>6760</v>
      </c>
      <c r="K687" s="79">
        <f t="shared" si="164"/>
        <v>0.77168949771689499</v>
      </c>
      <c r="L687" s="79">
        <f t="shared" si="165"/>
        <v>6.6231949261472578E-2</v>
      </c>
      <c r="M687" s="81">
        <f t="shared" si="166"/>
        <v>7.6814090908201145</v>
      </c>
      <c r="N687" s="82">
        <f t="shared" si="167"/>
        <v>0</v>
      </c>
      <c r="O687" s="83">
        <f t="shared" si="168"/>
        <v>0</v>
      </c>
      <c r="P687" s="79">
        <f t="shared" si="160"/>
        <v>0</v>
      </c>
      <c r="Q687" s="17">
        <f t="shared" si="161"/>
        <v>0.10884705987106924</v>
      </c>
      <c r="R687" s="58">
        <f t="shared" si="169"/>
        <v>0</v>
      </c>
      <c r="S687" s="17">
        <f t="shared" si="170"/>
        <v>0</v>
      </c>
      <c r="T687" s="17">
        <f t="shared" si="171"/>
        <v>0</v>
      </c>
      <c r="U687" s="17">
        <f t="shared" si="172"/>
        <v>0</v>
      </c>
      <c r="V687" s="58">
        <f t="shared" si="173"/>
        <v>0</v>
      </c>
      <c r="W687" s="17">
        <f t="shared" si="162"/>
        <v>0</v>
      </c>
      <c r="X687" s="17">
        <f t="shared" si="163"/>
        <v>0.10251605395037389</v>
      </c>
      <c r="Y687" s="17">
        <f t="shared" si="174"/>
        <v>0</v>
      </c>
      <c r="Z687" s="17">
        <f t="shared" si="175"/>
        <v>0</v>
      </c>
    </row>
    <row r="688" spans="10:26" x14ac:dyDescent="0.25">
      <c r="J688" s="79">
        <v>6770</v>
      </c>
      <c r="K688" s="79">
        <f t="shared" si="164"/>
        <v>0.77283105022831056</v>
      </c>
      <c r="L688" s="79">
        <f t="shared" si="165"/>
        <v>6.5995297619632298E-2</v>
      </c>
      <c r="M688" s="81">
        <f t="shared" si="166"/>
        <v>7.6539628493421086</v>
      </c>
      <c r="N688" s="82">
        <f t="shared" si="167"/>
        <v>0</v>
      </c>
      <c r="O688" s="83">
        <f t="shared" si="168"/>
        <v>0</v>
      </c>
      <c r="P688" s="79">
        <f t="shared" si="160"/>
        <v>0</v>
      </c>
      <c r="Q688" s="17">
        <f t="shared" si="161"/>
        <v>0.10831180555921816</v>
      </c>
      <c r="R688" s="58">
        <f t="shared" si="169"/>
        <v>0</v>
      </c>
      <c r="S688" s="17">
        <f t="shared" si="170"/>
        <v>0</v>
      </c>
      <c r="T688" s="17">
        <f t="shared" si="171"/>
        <v>0</v>
      </c>
      <c r="U688" s="17">
        <f t="shared" si="172"/>
        <v>0</v>
      </c>
      <c r="V688" s="58">
        <f t="shared" si="173"/>
        <v>0</v>
      </c>
      <c r="W688" s="17">
        <f t="shared" si="162"/>
        <v>0</v>
      </c>
      <c r="X688" s="17">
        <f t="shared" si="163"/>
        <v>0.10202981005443845</v>
      </c>
      <c r="Y688" s="17">
        <f t="shared" si="174"/>
        <v>0</v>
      </c>
      <c r="Z688" s="17">
        <f t="shared" si="175"/>
        <v>0</v>
      </c>
    </row>
    <row r="689" spans="10:26" x14ac:dyDescent="0.25">
      <c r="J689" s="79">
        <v>6780</v>
      </c>
      <c r="K689" s="79">
        <f t="shared" si="164"/>
        <v>0.77397260273972601</v>
      </c>
      <c r="L689" s="79">
        <f t="shared" si="165"/>
        <v>6.5758935435616395E-2</v>
      </c>
      <c r="M689" s="81">
        <f t="shared" si="166"/>
        <v>7.6265501784291905</v>
      </c>
      <c r="N689" s="82">
        <f t="shared" si="167"/>
        <v>0</v>
      </c>
      <c r="O689" s="83">
        <f t="shared" si="168"/>
        <v>0</v>
      </c>
      <c r="P689" s="79">
        <f t="shared" si="160"/>
        <v>0</v>
      </c>
      <c r="Q689" s="17">
        <f t="shared" si="161"/>
        <v>0.10777809969455843</v>
      </c>
      <c r="R689" s="58">
        <f t="shared" si="169"/>
        <v>0</v>
      </c>
      <c r="S689" s="17">
        <f t="shared" si="170"/>
        <v>0</v>
      </c>
      <c r="T689" s="17">
        <f t="shared" si="171"/>
        <v>0</v>
      </c>
      <c r="U689" s="17">
        <f t="shared" si="172"/>
        <v>0</v>
      </c>
      <c r="V689" s="58">
        <f t="shared" si="173"/>
        <v>0</v>
      </c>
      <c r="W689" s="17">
        <f t="shared" si="162"/>
        <v>0</v>
      </c>
      <c r="X689" s="17">
        <f t="shared" si="163"/>
        <v>0.10154483544136872</v>
      </c>
      <c r="Y689" s="17">
        <f t="shared" si="174"/>
        <v>0</v>
      </c>
      <c r="Z689" s="17">
        <f t="shared" si="175"/>
        <v>0</v>
      </c>
    </row>
    <row r="690" spans="10:26" x14ac:dyDescent="0.25">
      <c r="J690" s="79">
        <v>6790</v>
      </c>
      <c r="K690" s="79">
        <f t="shared" si="164"/>
        <v>0.77511415525114158</v>
      </c>
      <c r="L690" s="79">
        <f t="shared" si="165"/>
        <v>6.5522861929230736E-2</v>
      </c>
      <c r="M690" s="81">
        <f t="shared" si="166"/>
        <v>7.5991709875964748</v>
      </c>
      <c r="N690" s="82">
        <f t="shared" si="167"/>
        <v>0</v>
      </c>
      <c r="O690" s="83">
        <f t="shared" si="168"/>
        <v>0</v>
      </c>
      <c r="P690" s="79">
        <f t="shared" si="160"/>
        <v>0</v>
      </c>
      <c r="Q690" s="17">
        <f t="shared" si="161"/>
        <v>0.10724593242561098</v>
      </c>
      <c r="R690" s="58">
        <f t="shared" si="169"/>
        <v>0</v>
      </c>
      <c r="S690" s="17">
        <f t="shared" si="170"/>
        <v>0</v>
      </c>
      <c r="T690" s="17">
        <f t="shared" si="171"/>
        <v>0</v>
      </c>
      <c r="U690" s="17">
        <f t="shared" si="172"/>
        <v>0</v>
      </c>
      <c r="V690" s="58">
        <f t="shared" si="173"/>
        <v>0</v>
      </c>
      <c r="W690" s="17">
        <f t="shared" si="162"/>
        <v>0</v>
      </c>
      <c r="X690" s="17">
        <f t="shared" si="163"/>
        <v>0.10106112282197965</v>
      </c>
      <c r="Y690" s="17">
        <f t="shared" si="174"/>
        <v>0</v>
      </c>
      <c r="Z690" s="17">
        <f t="shared" si="175"/>
        <v>0</v>
      </c>
    </row>
    <row r="691" spans="10:26" x14ac:dyDescent="0.25">
      <c r="J691" s="79">
        <v>6800</v>
      </c>
      <c r="K691" s="79">
        <f t="shared" si="164"/>
        <v>0.77625570776255703</v>
      </c>
      <c r="L691" s="79">
        <f t="shared" si="165"/>
        <v>6.5287076323529925E-2</v>
      </c>
      <c r="M691" s="81">
        <f t="shared" si="166"/>
        <v>7.5718251867358575</v>
      </c>
      <c r="N691" s="82">
        <f t="shared" si="167"/>
        <v>0</v>
      </c>
      <c r="O691" s="83">
        <f t="shared" si="168"/>
        <v>0</v>
      </c>
      <c r="P691" s="79">
        <f t="shared" si="160"/>
        <v>0</v>
      </c>
      <c r="Q691" s="17">
        <f t="shared" si="161"/>
        <v>0.106715293997514</v>
      </c>
      <c r="R691" s="58">
        <f t="shared" si="169"/>
        <v>0</v>
      </c>
      <c r="S691" s="17">
        <f t="shared" si="170"/>
        <v>0</v>
      </c>
      <c r="T691" s="17">
        <f t="shared" si="171"/>
        <v>0</v>
      </c>
      <c r="U691" s="17">
        <f t="shared" si="172"/>
        <v>0</v>
      </c>
      <c r="V691" s="58">
        <f t="shared" si="173"/>
        <v>0</v>
      </c>
      <c r="W691" s="17">
        <f t="shared" si="162"/>
        <v>0</v>
      </c>
      <c r="X691" s="17">
        <f t="shared" si="163"/>
        <v>0.10057866497163559</v>
      </c>
      <c r="Y691" s="17">
        <f t="shared" si="174"/>
        <v>0</v>
      </c>
      <c r="Z691" s="17">
        <f t="shared" si="175"/>
        <v>0</v>
      </c>
    </row>
    <row r="692" spans="10:26" x14ac:dyDescent="0.25">
      <c r="J692" s="79">
        <v>6810</v>
      </c>
      <c r="K692" s="79">
        <f t="shared" si="164"/>
        <v>0.7773972602739726</v>
      </c>
      <c r="L692" s="79">
        <f t="shared" si="165"/>
        <v>6.5051577844798203E-2</v>
      </c>
      <c r="M692" s="81">
        <f t="shared" si="166"/>
        <v>7.5445126861137979</v>
      </c>
      <c r="N692" s="82">
        <f t="shared" si="167"/>
        <v>0</v>
      </c>
      <c r="O692" s="83">
        <f t="shared" si="168"/>
        <v>0</v>
      </c>
      <c r="P692" s="79">
        <f t="shared" si="160"/>
        <v>0</v>
      </c>
      <c r="Q692" s="17">
        <f t="shared" si="161"/>
        <v>0.10618617475074443</v>
      </c>
      <c r="R692" s="58">
        <f t="shared" si="169"/>
        <v>0</v>
      </c>
      <c r="S692" s="17">
        <f t="shared" si="170"/>
        <v>0</v>
      </c>
      <c r="T692" s="17">
        <f t="shared" si="171"/>
        <v>0</v>
      </c>
      <c r="U692" s="17">
        <f t="shared" si="172"/>
        <v>0</v>
      </c>
      <c r="V692" s="58">
        <f t="shared" si="173"/>
        <v>0</v>
      </c>
      <c r="W692" s="17">
        <f t="shared" si="162"/>
        <v>0</v>
      </c>
      <c r="X692" s="17">
        <f t="shared" si="163"/>
        <v>0.10009745472947884</v>
      </c>
      <c r="Y692" s="17">
        <f t="shared" si="174"/>
        <v>0</v>
      </c>
      <c r="Z692" s="17">
        <f t="shared" si="175"/>
        <v>0</v>
      </c>
    </row>
    <row r="693" spans="10:26" x14ac:dyDescent="0.25">
      <c r="J693" s="79">
        <v>6820</v>
      </c>
      <c r="K693" s="79">
        <f t="shared" si="164"/>
        <v>0.77853881278538817</v>
      </c>
      <c r="L693" s="79">
        <f t="shared" si="165"/>
        <v>6.4816365722531355E-2</v>
      </c>
      <c r="M693" s="81">
        <f t="shared" si="166"/>
        <v>7.5172333963692237</v>
      </c>
      <c r="N693" s="82">
        <f t="shared" si="167"/>
        <v>0</v>
      </c>
      <c r="O693" s="83">
        <f t="shared" si="168"/>
        <v>0</v>
      </c>
      <c r="P693" s="79">
        <f t="shared" si="160"/>
        <v>0</v>
      </c>
      <c r="Q693" s="17">
        <f t="shared" si="161"/>
        <v>0.10565856511986149</v>
      </c>
      <c r="R693" s="58">
        <f t="shared" si="169"/>
        <v>0</v>
      </c>
      <c r="S693" s="17">
        <f t="shared" si="170"/>
        <v>0</v>
      </c>
      <c r="T693" s="17">
        <f t="shared" si="171"/>
        <v>0</v>
      </c>
      <c r="U693" s="17">
        <f t="shared" si="172"/>
        <v>0</v>
      </c>
      <c r="V693" s="58">
        <f t="shared" si="173"/>
        <v>0</v>
      </c>
      <c r="W693" s="17">
        <f t="shared" si="162"/>
        <v>0</v>
      </c>
      <c r="X693" s="17">
        <f t="shared" si="163"/>
        <v>9.9617484997670758E-2</v>
      </c>
      <c r="Y693" s="17">
        <f t="shared" si="174"/>
        <v>0</v>
      </c>
      <c r="Z693" s="17">
        <f t="shared" si="175"/>
        <v>0</v>
      </c>
    </row>
    <row r="694" spans="10:26" x14ac:dyDescent="0.25">
      <c r="J694" s="79">
        <v>6830</v>
      </c>
      <c r="K694" s="79">
        <f t="shared" si="164"/>
        <v>0.77968036529680362</v>
      </c>
      <c r="L694" s="79">
        <f t="shared" si="165"/>
        <v>6.4581439189419054E-2</v>
      </c>
      <c r="M694" s="81">
        <f t="shared" si="166"/>
        <v>7.4899872285114801</v>
      </c>
      <c r="N694" s="82">
        <f t="shared" si="167"/>
        <v>0</v>
      </c>
      <c r="O694" s="83">
        <f t="shared" si="168"/>
        <v>0</v>
      </c>
      <c r="P694" s="79">
        <f t="shared" si="160"/>
        <v>0</v>
      </c>
      <c r="Q694" s="17">
        <f t="shared" si="161"/>
        <v>0.10513245563227025</v>
      </c>
      <c r="R694" s="58">
        <f t="shared" si="169"/>
        <v>0</v>
      </c>
      <c r="S694" s="17">
        <f t="shared" si="170"/>
        <v>0</v>
      </c>
      <c r="T694" s="17">
        <f t="shared" si="171"/>
        <v>0</v>
      </c>
      <c r="U694" s="17">
        <f t="shared" si="172"/>
        <v>0</v>
      </c>
      <c r="V694" s="58">
        <f t="shared" si="173"/>
        <v>0</v>
      </c>
      <c r="W694" s="17">
        <f t="shared" si="162"/>
        <v>0</v>
      </c>
      <c r="X694" s="17">
        <f t="shared" si="163"/>
        <v>9.9138748740642657E-2</v>
      </c>
      <c r="Y694" s="17">
        <f t="shared" si="174"/>
        <v>0</v>
      </c>
      <c r="Z694" s="17">
        <f t="shared" si="175"/>
        <v>0</v>
      </c>
    </row>
    <row r="695" spans="10:26" x14ac:dyDescent="0.25">
      <c r="J695" s="79">
        <v>6840</v>
      </c>
      <c r="K695" s="79">
        <f t="shared" si="164"/>
        <v>0.78082191780821919</v>
      </c>
      <c r="L695" s="79">
        <f t="shared" si="165"/>
        <v>6.4346797481326767E-2</v>
      </c>
      <c r="M695" s="81">
        <f t="shared" si="166"/>
        <v>7.462774093918231</v>
      </c>
      <c r="N695" s="82">
        <f t="shared" si="167"/>
        <v>0</v>
      </c>
      <c r="O695" s="83">
        <f t="shared" si="168"/>
        <v>0</v>
      </c>
      <c r="P695" s="79">
        <f t="shared" si="160"/>
        <v>0</v>
      </c>
      <c r="Q695" s="17">
        <f t="shared" si="161"/>
        <v>0.10460783690700604</v>
      </c>
      <c r="R695" s="58">
        <f t="shared" si="169"/>
        <v>0</v>
      </c>
      <c r="S695" s="17">
        <f t="shared" si="170"/>
        <v>0</v>
      </c>
      <c r="T695" s="17">
        <f t="shared" si="171"/>
        <v>0</v>
      </c>
      <c r="U695" s="17">
        <f t="shared" si="172"/>
        <v>0</v>
      </c>
      <c r="V695" s="58">
        <f t="shared" si="173"/>
        <v>0</v>
      </c>
      <c r="W695" s="17">
        <f t="shared" si="162"/>
        <v>0</v>
      </c>
      <c r="X695" s="17">
        <f t="shared" si="163"/>
        <v>9.8661238984358968E-2</v>
      </c>
      <c r="Y695" s="17">
        <f t="shared" si="174"/>
        <v>0</v>
      </c>
      <c r="Z695" s="17">
        <f t="shared" si="175"/>
        <v>0</v>
      </c>
    </row>
    <row r="696" spans="10:26" x14ac:dyDescent="0.25">
      <c r="J696" s="79">
        <v>6850</v>
      </c>
      <c r="K696" s="79">
        <f t="shared" si="164"/>
        <v>0.78196347031963476</v>
      </c>
      <c r="L696" s="79">
        <f t="shared" si="165"/>
        <v>6.4112439837277879E-2</v>
      </c>
      <c r="M696" s="81">
        <f t="shared" si="166"/>
        <v>7.4355939043333912</v>
      </c>
      <c r="N696" s="82">
        <f t="shared" si="167"/>
        <v>0</v>
      </c>
      <c r="O696" s="83">
        <f t="shared" si="168"/>
        <v>0</v>
      </c>
      <c r="P696" s="79">
        <f t="shared" si="160"/>
        <v>0</v>
      </c>
      <c r="Q696" s="17">
        <f t="shared" si="161"/>
        <v>0.10408469965353906</v>
      </c>
      <c r="R696" s="58">
        <f t="shared" si="169"/>
        <v>0</v>
      </c>
      <c r="S696" s="17">
        <f t="shared" si="170"/>
        <v>0</v>
      </c>
      <c r="T696" s="17">
        <f t="shared" si="171"/>
        <v>0</v>
      </c>
      <c r="U696" s="17">
        <f t="shared" si="172"/>
        <v>0</v>
      </c>
      <c r="V696" s="58">
        <f t="shared" si="173"/>
        <v>0</v>
      </c>
      <c r="W696" s="17">
        <f t="shared" si="162"/>
        <v>0</v>
      </c>
      <c r="X696" s="17">
        <f t="shared" si="163"/>
        <v>9.8184948815591255E-2</v>
      </c>
      <c r="Y696" s="17">
        <f t="shared" si="174"/>
        <v>0</v>
      </c>
      <c r="Z696" s="17">
        <f t="shared" si="175"/>
        <v>0</v>
      </c>
    </row>
    <row r="697" spans="10:26" x14ac:dyDescent="0.25">
      <c r="J697" s="79">
        <v>6860</v>
      </c>
      <c r="K697" s="79">
        <f t="shared" si="164"/>
        <v>0.78310502283105021</v>
      </c>
      <c r="L697" s="79">
        <f t="shared" si="165"/>
        <v>6.3878365499436485E-2</v>
      </c>
      <c r="M697" s="81">
        <f t="shared" si="166"/>
        <v>7.4084465718651247</v>
      </c>
      <c r="N697" s="82">
        <f t="shared" si="167"/>
        <v>0</v>
      </c>
      <c r="O697" s="83">
        <f t="shared" si="168"/>
        <v>0</v>
      </c>
      <c r="P697" s="79">
        <f t="shared" si="160"/>
        <v>0</v>
      </c>
      <c r="Q697" s="17">
        <f t="shared" si="161"/>
        <v>0.10356303467059824</v>
      </c>
      <c r="R697" s="58">
        <f t="shared" si="169"/>
        <v>0</v>
      </c>
      <c r="S697" s="17">
        <f t="shared" si="170"/>
        <v>0</v>
      </c>
      <c r="T697" s="17">
        <f t="shared" si="171"/>
        <v>0</v>
      </c>
      <c r="U697" s="17">
        <f t="shared" si="172"/>
        <v>0</v>
      </c>
      <c r="V697" s="58">
        <f t="shared" si="173"/>
        <v>0</v>
      </c>
      <c r="W697" s="17">
        <f t="shared" si="162"/>
        <v>0</v>
      </c>
      <c r="X697" s="17">
        <f t="shared" si="163"/>
        <v>9.7709871381202351E-2</v>
      </c>
      <c r="Y697" s="17">
        <f t="shared" si="174"/>
        <v>0</v>
      </c>
      <c r="Z697" s="17">
        <f t="shared" si="175"/>
        <v>0</v>
      </c>
    </row>
    <row r="698" spans="10:26" x14ac:dyDescent="0.25">
      <c r="J698" s="79">
        <v>6870</v>
      </c>
      <c r="K698" s="79">
        <f t="shared" si="164"/>
        <v>0.78424657534246578</v>
      </c>
      <c r="L698" s="79">
        <f t="shared" si="165"/>
        <v>6.3644573713089181E-2</v>
      </c>
      <c r="M698" s="81">
        <f t="shared" si="166"/>
        <v>7.3813320089837342</v>
      </c>
      <c r="N698" s="82">
        <f t="shared" si="167"/>
        <v>0</v>
      </c>
      <c r="O698" s="83">
        <f t="shared" si="168"/>
        <v>0</v>
      </c>
      <c r="P698" s="79">
        <f t="shared" si="160"/>
        <v>0</v>
      </c>
      <c r="Q698" s="17">
        <f t="shared" si="161"/>
        <v>0.10304283284501448</v>
      </c>
      <c r="R698" s="58">
        <f t="shared" si="169"/>
        <v>0</v>
      </c>
      <c r="S698" s="17">
        <f t="shared" si="170"/>
        <v>0</v>
      </c>
      <c r="T698" s="17">
        <f t="shared" si="171"/>
        <v>0</v>
      </c>
      <c r="U698" s="17">
        <f t="shared" si="172"/>
        <v>0</v>
      </c>
      <c r="V698" s="58">
        <f t="shared" si="173"/>
        <v>0</v>
      </c>
      <c r="W698" s="17">
        <f t="shared" si="162"/>
        <v>0</v>
      </c>
      <c r="X698" s="17">
        <f t="shared" si="163"/>
        <v>9.7235999887441693E-2</v>
      </c>
      <c r="Y698" s="17">
        <f t="shared" si="174"/>
        <v>0</v>
      </c>
      <c r="Z698" s="17">
        <f t="shared" si="175"/>
        <v>0</v>
      </c>
    </row>
    <row r="699" spans="10:26" x14ac:dyDescent="0.25">
      <c r="J699" s="79">
        <v>6880</v>
      </c>
      <c r="K699" s="79">
        <f t="shared" si="164"/>
        <v>0.78538812785388123</v>
      </c>
      <c r="L699" s="79">
        <f t="shared" si="165"/>
        <v>6.3411063726628192E-2</v>
      </c>
      <c r="M699" s="81">
        <f t="shared" si="166"/>
        <v>7.3542501285197073</v>
      </c>
      <c r="N699" s="82">
        <f t="shared" si="167"/>
        <v>0</v>
      </c>
      <c r="O699" s="83">
        <f t="shared" si="168"/>
        <v>0</v>
      </c>
      <c r="P699" s="79">
        <f t="shared" si="160"/>
        <v>0</v>
      </c>
      <c r="Q699" s="17">
        <f t="shared" si="161"/>
        <v>0.10252408515058253</v>
      </c>
      <c r="R699" s="58">
        <f t="shared" si="169"/>
        <v>0</v>
      </c>
      <c r="S699" s="17">
        <f t="shared" si="170"/>
        <v>0</v>
      </c>
      <c r="T699" s="17">
        <f t="shared" si="171"/>
        <v>0</v>
      </c>
      <c r="U699" s="17">
        <f t="shared" si="172"/>
        <v>0</v>
      </c>
      <c r="V699" s="58">
        <f t="shared" si="173"/>
        <v>0</v>
      </c>
      <c r="W699" s="17">
        <f t="shared" si="162"/>
        <v>0</v>
      </c>
      <c r="X699" s="17">
        <f t="shared" si="163"/>
        <v>9.6763327599251325E-2</v>
      </c>
      <c r="Y699" s="17">
        <f t="shared" si="174"/>
        <v>0</v>
      </c>
      <c r="Z699" s="17">
        <f t="shared" si="175"/>
        <v>0</v>
      </c>
    </row>
    <row r="700" spans="10:26" x14ac:dyDescent="0.25">
      <c r="J700" s="79">
        <v>6890</v>
      </c>
      <c r="K700" s="79">
        <f t="shared" si="164"/>
        <v>0.7865296803652968</v>
      </c>
      <c r="L700" s="79">
        <f t="shared" si="165"/>
        <v>6.3177834791534049E-2</v>
      </c>
      <c r="M700" s="81">
        <f t="shared" si="166"/>
        <v>7.3272008436617027</v>
      </c>
      <c r="N700" s="82">
        <f t="shared" si="167"/>
        <v>0</v>
      </c>
      <c r="O700" s="83">
        <f t="shared" si="168"/>
        <v>0</v>
      </c>
      <c r="P700" s="79">
        <f t="shared" si="160"/>
        <v>0</v>
      </c>
      <c r="Q700" s="17">
        <f t="shared" si="161"/>
        <v>0.10200678264694152</v>
      </c>
      <c r="R700" s="58">
        <f t="shared" si="169"/>
        <v>0</v>
      </c>
      <c r="S700" s="17">
        <f t="shared" si="170"/>
        <v>0</v>
      </c>
      <c r="T700" s="17">
        <f t="shared" si="171"/>
        <v>0</v>
      </c>
      <c r="U700" s="17">
        <f t="shared" si="172"/>
        <v>0</v>
      </c>
      <c r="V700" s="58">
        <f t="shared" si="173"/>
        <v>0</v>
      </c>
      <c r="W700" s="17">
        <f t="shared" si="162"/>
        <v>0</v>
      </c>
      <c r="X700" s="17">
        <f t="shared" si="163"/>
        <v>9.629184783958078E-2</v>
      </c>
      <c r="Y700" s="17">
        <f t="shared" si="174"/>
        <v>0</v>
      </c>
      <c r="Z700" s="17">
        <f t="shared" si="175"/>
        <v>0</v>
      </c>
    </row>
    <row r="701" spans="10:26" x14ac:dyDescent="0.25">
      <c r="J701" s="79">
        <v>6900</v>
      </c>
      <c r="K701" s="79">
        <f t="shared" si="164"/>
        <v>0.78767123287671237</v>
      </c>
      <c r="L701" s="79">
        <f t="shared" si="165"/>
        <v>6.2944886162358493E-2</v>
      </c>
      <c r="M701" s="81">
        <f t="shared" si="166"/>
        <v>7.3001840679545733</v>
      </c>
      <c r="N701" s="82">
        <f t="shared" si="167"/>
        <v>0</v>
      </c>
      <c r="O701" s="83">
        <f t="shared" si="168"/>
        <v>0</v>
      </c>
      <c r="P701" s="79">
        <f t="shared" si="160"/>
        <v>0</v>
      </c>
      <c r="Q701" s="17">
        <f t="shared" si="161"/>
        <v>0.10149091647847397</v>
      </c>
      <c r="R701" s="58">
        <f t="shared" si="169"/>
        <v>0</v>
      </c>
      <c r="S701" s="17">
        <f t="shared" si="170"/>
        <v>0</v>
      </c>
      <c r="T701" s="17">
        <f t="shared" si="171"/>
        <v>0</v>
      </c>
      <c r="U701" s="17">
        <f t="shared" si="172"/>
        <v>0</v>
      </c>
      <c r="V701" s="58">
        <f t="shared" si="173"/>
        <v>0</v>
      </c>
      <c r="W701" s="17">
        <f t="shared" si="162"/>
        <v>0</v>
      </c>
      <c r="X701" s="17">
        <f t="shared" si="163"/>
        <v>9.5821553988713837E-2</v>
      </c>
      <c r="Y701" s="17">
        <f t="shared" si="174"/>
        <v>0</v>
      </c>
      <c r="Z701" s="17">
        <f t="shared" si="175"/>
        <v>0</v>
      </c>
    </row>
    <row r="702" spans="10:26" x14ac:dyDescent="0.25">
      <c r="J702" s="79">
        <v>6910</v>
      </c>
      <c r="K702" s="79">
        <f t="shared" si="164"/>
        <v>0.78881278538812782</v>
      </c>
      <c r="L702" s="79">
        <f t="shared" si="165"/>
        <v>6.2712217096707046E-2</v>
      </c>
      <c r="M702" s="81">
        <f t="shared" si="166"/>
        <v>7.2731997152973387</v>
      </c>
      <c r="N702" s="82">
        <f t="shared" si="167"/>
        <v>0</v>
      </c>
      <c r="O702" s="83">
        <f t="shared" si="168"/>
        <v>0</v>
      </c>
      <c r="P702" s="79">
        <f t="shared" si="160"/>
        <v>0</v>
      </c>
      <c r="Q702" s="17">
        <f t="shared" si="161"/>
        <v>0.10097647787322162</v>
      </c>
      <c r="R702" s="58">
        <f t="shared" si="169"/>
        <v>0</v>
      </c>
      <c r="S702" s="17">
        <f t="shared" si="170"/>
        <v>0</v>
      </c>
      <c r="T702" s="17">
        <f t="shared" si="171"/>
        <v>0</v>
      </c>
      <c r="U702" s="17">
        <f t="shared" si="172"/>
        <v>0</v>
      </c>
      <c r="V702" s="58">
        <f t="shared" si="173"/>
        <v>0</v>
      </c>
      <c r="W702" s="17">
        <f t="shared" si="162"/>
        <v>0</v>
      </c>
      <c r="X702" s="17">
        <f t="shared" si="163"/>
        <v>9.5352439483603613E-2</v>
      </c>
      <c r="Y702" s="17">
        <f t="shared" si="174"/>
        <v>0</v>
      </c>
      <c r="Z702" s="17">
        <f t="shared" si="175"/>
        <v>0</v>
      </c>
    </row>
    <row r="703" spans="10:26" x14ac:dyDescent="0.25">
      <c r="J703" s="79">
        <v>6920</v>
      </c>
      <c r="K703" s="79">
        <f t="shared" si="164"/>
        <v>0.78995433789954339</v>
      </c>
      <c r="L703" s="79">
        <f t="shared" si="165"/>
        <v>6.2479826855222353E-2</v>
      </c>
      <c r="M703" s="81">
        <f t="shared" si="166"/>
        <v>7.2462476999412573</v>
      </c>
      <c r="N703" s="82">
        <f t="shared" si="167"/>
        <v>0</v>
      </c>
      <c r="O703" s="83">
        <f t="shared" si="168"/>
        <v>0</v>
      </c>
      <c r="P703" s="79">
        <f t="shared" si="160"/>
        <v>0</v>
      </c>
      <c r="Q703" s="17">
        <f t="shared" si="161"/>
        <v>0.10046345814181989</v>
      </c>
      <c r="R703" s="58">
        <f t="shared" si="169"/>
        <v>0</v>
      </c>
      <c r="S703" s="17">
        <f t="shared" si="170"/>
        <v>0</v>
      </c>
      <c r="T703" s="17">
        <f t="shared" si="171"/>
        <v>0</v>
      </c>
      <c r="U703" s="17">
        <f t="shared" si="172"/>
        <v>0</v>
      </c>
      <c r="V703" s="58">
        <f t="shared" si="173"/>
        <v>0</v>
      </c>
      <c r="W703" s="17">
        <f t="shared" si="162"/>
        <v>0</v>
      </c>
      <c r="X703" s="17">
        <f t="shared" si="163"/>
        <v>9.4884497817217861E-2</v>
      </c>
      <c r="Y703" s="17">
        <f t="shared" si="174"/>
        <v>0</v>
      </c>
      <c r="Z703" s="17">
        <f t="shared" si="175"/>
        <v>0</v>
      </c>
    </row>
    <row r="704" spans="10:26" x14ac:dyDescent="0.25">
      <c r="J704" s="79">
        <v>6930</v>
      </c>
      <c r="K704" s="79">
        <f t="shared" si="164"/>
        <v>0.79109589041095896</v>
      </c>
      <c r="L704" s="79">
        <f t="shared" si="165"/>
        <v>6.2247714701567425E-2</v>
      </c>
      <c r="M704" s="81">
        <f t="shared" si="166"/>
        <v>7.2193279364878817</v>
      </c>
      <c r="N704" s="82">
        <f t="shared" si="167"/>
        <v>0</v>
      </c>
      <c r="O704" s="83">
        <f t="shared" si="168"/>
        <v>0</v>
      </c>
      <c r="P704" s="79">
        <f t="shared" si="160"/>
        <v>0</v>
      </c>
      <c r="Q704" s="17">
        <f t="shared" si="161"/>
        <v>9.9951848676448019E-2</v>
      </c>
      <c r="R704" s="58">
        <f t="shared" si="169"/>
        <v>0</v>
      </c>
      <c r="S704" s="17">
        <f t="shared" si="170"/>
        <v>0</v>
      </c>
      <c r="T704" s="17">
        <f t="shared" si="171"/>
        <v>0</v>
      </c>
      <c r="U704" s="17">
        <f t="shared" si="172"/>
        <v>0</v>
      </c>
      <c r="V704" s="58">
        <f t="shared" si="173"/>
        <v>0</v>
      </c>
      <c r="W704" s="17">
        <f t="shared" si="162"/>
        <v>0</v>
      </c>
      <c r="X704" s="17">
        <f t="shared" si="163"/>
        <v>9.4417722537894266E-2</v>
      </c>
      <c r="Y704" s="17">
        <f t="shared" si="174"/>
        <v>0</v>
      </c>
      <c r="Z704" s="17">
        <f t="shared" si="175"/>
        <v>0</v>
      </c>
    </row>
    <row r="705" spans="10:26" x14ac:dyDescent="0.25">
      <c r="J705" s="79">
        <v>6940</v>
      </c>
      <c r="K705" s="79">
        <f t="shared" si="164"/>
        <v>0.79223744292237441</v>
      </c>
      <c r="L705" s="79">
        <f t="shared" si="165"/>
        <v>6.2015879902409421E-2</v>
      </c>
      <c r="M705" s="81">
        <f t="shared" si="166"/>
        <v>7.1924403398871783</v>
      </c>
      <c r="N705" s="82">
        <f t="shared" si="167"/>
        <v>0</v>
      </c>
      <c r="O705" s="83">
        <f t="shared" si="168"/>
        <v>0</v>
      </c>
      <c r="P705" s="79">
        <f t="shared" si="160"/>
        <v>0</v>
      </c>
      <c r="Q705" s="17">
        <f t="shared" si="161"/>
        <v>9.9441640949797461E-2</v>
      </c>
      <c r="R705" s="58">
        <f t="shared" si="169"/>
        <v>0</v>
      </c>
      <c r="S705" s="17">
        <f t="shared" si="170"/>
        <v>0</v>
      </c>
      <c r="T705" s="17">
        <f t="shared" si="171"/>
        <v>0</v>
      </c>
      <c r="U705" s="17">
        <f t="shared" si="172"/>
        <v>0</v>
      </c>
      <c r="V705" s="58">
        <f t="shared" si="173"/>
        <v>0</v>
      </c>
      <c r="W705" s="17">
        <f t="shared" si="162"/>
        <v>0</v>
      </c>
      <c r="X705" s="17">
        <f t="shared" si="163"/>
        <v>9.3952107248704175E-2</v>
      </c>
      <c r="Y705" s="17">
        <f t="shared" si="174"/>
        <v>0</v>
      </c>
      <c r="Z705" s="17">
        <f t="shared" si="175"/>
        <v>0</v>
      </c>
    </row>
    <row r="706" spans="10:26" x14ac:dyDescent="0.25">
      <c r="J706" s="79">
        <v>6950</v>
      </c>
      <c r="K706" s="79">
        <f t="shared" si="164"/>
        <v>0.79337899543378998</v>
      </c>
      <c r="L706" s="79">
        <f t="shared" si="165"/>
        <v>6.1784321727401781E-2</v>
      </c>
      <c r="M706" s="81">
        <f t="shared" si="166"/>
        <v>7.1655848254354533</v>
      </c>
      <c r="N706" s="82">
        <f t="shared" si="167"/>
        <v>0</v>
      </c>
      <c r="O706" s="83">
        <f t="shared" si="168"/>
        <v>0</v>
      </c>
      <c r="P706" s="79">
        <f t="shared" si="160"/>
        <v>0</v>
      </c>
      <c r="Q706" s="17">
        <f t="shared" si="161"/>
        <v>9.8932826514055106E-2</v>
      </c>
      <c r="R706" s="58">
        <f t="shared" si="169"/>
        <v>0</v>
      </c>
      <c r="S706" s="17">
        <f t="shared" si="170"/>
        <v>0</v>
      </c>
      <c r="T706" s="17">
        <f t="shared" si="171"/>
        <v>0</v>
      </c>
      <c r="U706" s="17">
        <f t="shared" si="172"/>
        <v>0</v>
      </c>
      <c r="V706" s="58">
        <f t="shared" si="173"/>
        <v>0</v>
      </c>
      <c r="W706" s="17">
        <f t="shared" si="162"/>
        <v>0</v>
      </c>
      <c r="X706" s="17">
        <f t="shared" si="163"/>
        <v>9.3487645606826431E-2</v>
      </c>
      <c r="Y706" s="17">
        <f t="shared" si="174"/>
        <v>0</v>
      </c>
      <c r="Z706" s="17">
        <f t="shared" si="175"/>
        <v>0</v>
      </c>
    </row>
    <row r="707" spans="10:26" x14ac:dyDescent="0.25">
      <c r="J707" s="79">
        <v>6960</v>
      </c>
      <c r="K707" s="79">
        <f t="shared" si="164"/>
        <v>0.79452054794520544</v>
      </c>
      <c r="L707" s="79">
        <f t="shared" si="165"/>
        <v>6.1553039449169122E-2</v>
      </c>
      <c r="M707" s="81">
        <f t="shared" si="166"/>
        <v>7.1387613087736028</v>
      </c>
      <c r="N707" s="82">
        <f t="shared" si="167"/>
        <v>0</v>
      </c>
      <c r="O707" s="83">
        <f t="shared" si="168"/>
        <v>0</v>
      </c>
      <c r="P707" s="79">
        <f t="shared" si="160"/>
        <v>0</v>
      </c>
      <c r="Q707" s="17">
        <f t="shared" si="161"/>
        <v>9.8425396999904491E-2</v>
      </c>
      <c r="R707" s="58">
        <f t="shared" si="169"/>
        <v>0</v>
      </c>
      <c r="S707" s="17">
        <f t="shared" si="170"/>
        <v>0</v>
      </c>
      <c r="T707" s="17">
        <f t="shared" si="171"/>
        <v>0</v>
      </c>
      <c r="U707" s="17">
        <f t="shared" si="172"/>
        <v>0</v>
      </c>
      <c r="V707" s="58">
        <f t="shared" si="173"/>
        <v>0</v>
      </c>
      <c r="W707" s="17">
        <f t="shared" si="162"/>
        <v>0</v>
      </c>
      <c r="X707" s="17">
        <f t="shared" si="163"/>
        <v>9.3024331322929199E-2</v>
      </c>
      <c r="Y707" s="17">
        <f t="shared" si="174"/>
        <v>0</v>
      </c>
      <c r="Z707" s="17">
        <f t="shared" si="175"/>
        <v>0</v>
      </c>
    </row>
    <row r="708" spans="10:26" x14ac:dyDescent="0.25">
      <c r="J708" s="79">
        <v>6970</v>
      </c>
      <c r="K708" s="79">
        <f t="shared" si="164"/>
        <v>0.795662100456621</v>
      </c>
      <c r="L708" s="79">
        <f t="shared" si="165"/>
        <v>6.1322032343290145E-2</v>
      </c>
      <c r="M708" s="81">
        <f t="shared" si="166"/>
        <v>7.1119697058851301</v>
      </c>
      <c r="N708" s="82">
        <f t="shared" si="167"/>
        <v>0</v>
      </c>
      <c r="O708" s="83">
        <f t="shared" si="168"/>
        <v>0</v>
      </c>
      <c r="P708" s="79">
        <f t="shared" si="160"/>
        <v>0</v>
      </c>
      <c r="Q708" s="17">
        <f t="shared" si="161"/>
        <v>9.7919344115540929E-2</v>
      </c>
      <c r="R708" s="58">
        <f t="shared" si="169"/>
        <v>0</v>
      </c>
      <c r="S708" s="17">
        <f t="shared" si="170"/>
        <v>0</v>
      </c>
      <c r="T708" s="17">
        <f t="shared" si="171"/>
        <v>0</v>
      </c>
      <c r="U708" s="17">
        <f t="shared" si="172"/>
        <v>0</v>
      </c>
      <c r="V708" s="58">
        <f t="shared" si="173"/>
        <v>0</v>
      </c>
      <c r="W708" s="17">
        <f t="shared" si="162"/>
        <v>0</v>
      </c>
      <c r="X708" s="17">
        <f t="shared" si="163"/>
        <v>9.256215816056157E-2</v>
      </c>
      <c r="Y708" s="17">
        <f t="shared" si="174"/>
        <v>0</v>
      </c>
      <c r="Z708" s="17">
        <f t="shared" si="175"/>
        <v>0</v>
      </c>
    </row>
    <row r="709" spans="10:26" x14ac:dyDescent="0.25">
      <c r="J709" s="79">
        <v>6980</v>
      </c>
      <c r="K709" s="79">
        <f t="shared" si="164"/>
        <v>0.79680365296803657</v>
      </c>
      <c r="L709" s="79">
        <f t="shared" si="165"/>
        <v>6.1091299688282197E-2</v>
      </c>
      <c r="M709" s="81">
        <f t="shared" si="166"/>
        <v>7.0852099330943563</v>
      </c>
      <c r="N709" s="82">
        <f t="shared" si="167"/>
        <v>0</v>
      </c>
      <c r="O709" s="83">
        <f t="shared" si="168"/>
        <v>0</v>
      </c>
      <c r="P709" s="79">
        <f t="shared" si="160"/>
        <v>0</v>
      </c>
      <c r="Q709" s="17">
        <f t="shared" si="161"/>
        <v>9.7414659645703616E-2</v>
      </c>
      <c r="R709" s="58">
        <f t="shared" si="169"/>
        <v>0</v>
      </c>
      <c r="S709" s="17">
        <f t="shared" si="170"/>
        <v>0</v>
      </c>
      <c r="T709" s="17">
        <f t="shared" si="171"/>
        <v>0</v>
      </c>
      <c r="U709" s="17">
        <f t="shared" si="172"/>
        <v>0</v>
      </c>
      <c r="V709" s="58">
        <f t="shared" si="173"/>
        <v>0</v>
      </c>
      <c r="W709" s="17">
        <f t="shared" si="162"/>
        <v>0</v>
      </c>
      <c r="X709" s="17">
        <f t="shared" si="163"/>
        <v>9.2101119935553699E-2</v>
      </c>
      <c r="Y709" s="17">
        <f t="shared" si="174"/>
        <v>0</v>
      </c>
      <c r="Z709" s="17">
        <f t="shared" si="175"/>
        <v>0</v>
      </c>
    </row>
    <row r="710" spans="10:26" x14ac:dyDescent="0.25">
      <c r="J710" s="79">
        <v>6990</v>
      </c>
      <c r="K710" s="79">
        <f t="shared" si="164"/>
        <v>0.79794520547945202</v>
      </c>
      <c r="L710" s="79">
        <f t="shared" si="165"/>
        <v>6.0860840765583957E-2</v>
      </c>
      <c r="M710" s="81">
        <f t="shared" si="166"/>
        <v>7.0584819070644071</v>
      </c>
      <c r="N710" s="82">
        <f t="shared" si="167"/>
        <v>0</v>
      </c>
      <c r="O710" s="83">
        <f t="shared" si="168"/>
        <v>0</v>
      </c>
      <c r="P710" s="79">
        <f t="shared" si="160"/>
        <v>0</v>
      </c>
      <c r="Q710" s="17">
        <f t="shared" si="161"/>
        <v>9.6911335450721836E-2</v>
      </c>
      <c r="R710" s="58">
        <f t="shared" si="169"/>
        <v>0</v>
      </c>
      <c r="S710" s="17">
        <f t="shared" si="170"/>
        <v>0</v>
      </c>
      <c r="T710" s="17">
        <f t="shared" si="171"/>
        <v>0</v>
      </c>
      <c r="U710" s="17">
        <f t="shared" si="172"/>
        <v>0</v>
      </c>
      <c r="V710" s="58">
        <f t="shared" si="173"/>
        <v>0</v>
      </c>
      <c r="W710" s="17">
        <f t="shared" si="162"/>
        <v>0</v>
      </c>
      <c r="X710" s="17">
        <f t="shared" si="163"/>
        <v>9.1641210515424953E-2</v>
      </c>
      <c r="Y710" s="17">
        <f t="shared" si="174"/>
        <v>0</v>
      </c>
      <c r="Z710" s="17">
        <f t="shared" si="175"/>
        <v>0</v>
      </c>
    </row>
    <row r="711" spans="10:26" x14ac:dyDescent="0.25">
      <c r="J711" s="79">
        <v>7000</v>
      </c>
      <c r="K711" s="79">
        <f t="shared" si="164"/>
        <v>0.79908675799086759</v>
      </c>
      <c r="L711" s="79">
        <f t="shared" si="165"/>
        <v>6.0630654859540334E-2</v>
      </c>
      <c r="M711" s="81">
        <f t="shared" si="166"/>
        <v>7.0317855447954702</v>
      </c>
      <c r="N711" s="82">
        <f t="shared" si="167"/>
        <v>0</v>
      </c>
      <c r="O711" s="83">
        <f t="shared" si="168"/>
        <v>0</v>
      </c>
      <c r="P711" s="79">
        <f t="shared" si="160"/>
        <v>0</v>
      </c>
      <c r="Q711" s="17">
        <f t="shared" si="161"/>
        <v>9.6409363465576714E-2</v>
      </c>
      <c r="R711" s="58">
        <f t="shared" si="169"/>
        <v>0</v>
      </c>
      <c r="S711" s="17">
        <f t="shared" si="170"/>
        <v>0</v>
      </c>
      <c r="T711" s="17">
        <f t="shared" si="171"/>
        <v>0</v>
      </c>
      <c r="U711" s="17">
        <f t="shared" si="172"/>
        <v>0</v>
      </c>
      <c r="V711" s="58">
        <f t="shared" si="173"/>
        <v>0</v>
      </c>
      <c r="W711" s="17">
        <f t="shared" si="162"/>
        <v>0</v>
      </c>
      <c r="X711" s="17">
        <f t="shared" si="163"/>
        <v>9.1182423818800817E-2</v>
      </c>
      <c r="Y711" s="17">
        <f t="shared" si="174"/>
        <v>0</v>
      </c>
      <c r="Z711" s="17">
        <f t="shared" si="175"/>
        <v>0</v>
      </c>
    </row>
    <row r="712" spans="10:26" x14ac:dyDescent="0.25">
      <c r="J712" s="79">
        <v>7010</v>
      </c>
      <c r="K712" s="79">
        <f t="shared" si="164"/>
        <v>0.80022831050228316</v>
      </c>
      <c r="L712" s="79">
        <f t="shared" si="165"/>
        <v>6.0400741257386592E-2</v>
      </c>
      <c r="M712" s="81">
        <f t="shared" si="166"/>
        <v>7.0051207636229451</v>
      </c>
      <c r="N712" s="82">
        <f t="shared" si="167"/>
        <v>0</v>
      </c>
      <c r="O712" s="83">
        <f t="shared" si="168"/>
        <v>0</v>
      </c>
      <c r="P712" s="79">
        <f t="shared" si="160"/>
        <v>0</v>
      </c>
      <c r="Q712" s="17">
        <f t="shared" si="161"/>
        <v>9.5908735698977954E-2</v>
      </c>
      <c r="R712" s="58">
        <f t="shared" si="169"/>
        <v>0</v>
      </c>
      <c r="S712" s="17">
        <f t="shared" si="170"/>
        <v>0</v>
      </c>
      <c r="T712" s="17">
        <f t="shared" si="171"/>
        <v>0</v>
      </c>
      <c r="U712" s="17">
        <f t="shared" si="172"/>
        <v>0</v>
      </c>
      <c r="V712" s="58">
        <f t="shared" si="173"/>
        <v>0</v>
      </c>
      <c r="W712" s="17">
        <f t="shared" si="162"/>
        <v>0</v>
      </c>
      <c r="X712" s="17">
        <f t="shared" si="163"/>
        <v>9.0724753814838799E-2</v>
      </c>
      <c r="Y712" s="17">
        <f t="shared" si="174"/>
        <v>0</v>
      </c>
      <c r="Z712" s="17">
        <f t="shared" si="175"/>
        <v>0</v>
      </c>
    </row>
    <row r="713" spans="10:26" x14ac:dyDescent="0.25">
      <c r="J713" s="79">
        <v>7020</v>
      </c>
      <c r="K713" s="79">
        <f t="shared" si="164"/>
        <v>0.80136986301369861</v>
      </c>
      <c r="L713" s="79">
        <f t="shared" si="165"/>
        <v>6.0171099249231919E-2</v>
      </c>
      <c r="M713" s="81">
        <f t="shared" si="166"/>
        <v>6.9784874812155433</v>
      </c>
      <c r="N713" s="82">
        <f t="shared" si="167"/>
        <v>0</v>
      </c>
      <c r="O713" s="83">
        <f t="shared" si="168"/>
        <v>0</v>
      </c>
      <c r="P713" s="79">
        <f t="shared" si="160"/>
        <v>0</v>
      </c>
      <c r="Q713" s="17">
        <f t="shared" si="161"/>
        <v>9.5409444232454121E-2</v>
      </c>
      <c r="R713" s="58">
        <f t="shared" si="169"/>
        <v>0</v>
      </c>
      <c r="S713" s="17">
        <f t="shared" si="170"/>
        <v>0</v>
      </c>
      <c r="T713" s="17">
        <f t="shared" si="171"/>
        <v>0</v>
      </c>
      <c r="U713" s="17">
        <f t="shared" si="172"/>
        <v>0</v>
      </c>
      <c r="V713" s="58">
        <f t="shared" si="173"/>
        <v>0</v>
      </c>
      <c r="W713" s="17">
        <f t="shared" si="162"/>
        <v>0</v>
      </c>
      <c r="X713" s="17">
        <f t="shared" si="163"/>
        <v>9.0268194522660994E-2</v>
      </c>
      <c r="Y713" s="17">
        <f t="shared" si="174"/>
        <v>0</v>
      </c>
      <c r="Z713" s="17">
        <f t="shared" si="175"/>
        <v>0</v>
      </c>
    </row>
    <row r="714" spans="10:26" x14ac:dyDescent="0.25">
      <c r="J714" s="79">
        <v>7030</v>
      </c>
      <c r="K714" s="79">
        <f t="shared" si="164"/>
        <v>0.80251141552511418</v>
      </c>
      <c r="L714" s="79">
        <f t="shared" si="165"/>
        <v>5.9941728128044547E-2</v>
      </c>
      <c r="M714" s="81">
        <f t="shared" si="166"/>
        <v>6.9518856155735609</v>
      </c>
      <c r="N714" s="82">
        <f t="shared" si="167"/>
        <v>0</v>
      </c>
      <c r="O714" s="83">
        <f t="shared" si="168"/>
        <v>0</v>
      </c>
      <c r="P714" s="79">
        <f t="shared" si="160"/>
        <v>0</v>
      </c>
      <c r="Q714" s="17">
        <f t="shared" si="161"/>
        <v>9.4911481219457139E-2</v>
      </c>
      <c r="R714" s="58">
        <f t="shared" si="169"/>
        <v>0</v>
      </c>
      <c r="S714" s="17">
        <f t="shared" si="170"/>
        <v>0</v>
      </c>
      <c r="T714" s="17">
        <f t="shared" si="171"/>
        <v>0</v>
      </c>
      <c r="U714" s="17">
        <f t="shared" si="172"/>
        <v>0</v>
      </c>
      <c r="V714" s="58">
        <f t="shared" si="173"/>
        <v>0</v>
      </c>
      <c r="W714" s="17">
        <f t="shared" si="162"/>
        <v>0</v>
      </c>
      <c r="X714" s="17">
        <f t="shared" si="163"/>
        <v>8.9812740010795644E-2</v>
      </c>
      <c r="Y714" s="17">
        <f t="shared" si="174"/>
        <v>0</v>
      </c>
      <c r="Z714" s="17">
        <f t="shared" si="175"/>
        <v>0</v>
      </c>
    </row>
    <row r="715" spans="10:26" x14ac:dyDescent="0.25">
      <c r="J715" s="79">
        <v>7040</v>
      </c>
      <c r="K715" s="79">
        <f t="shared" si="164"/>
        <v>0.80365296803652964</v>
      </c>
      <c r="L715" s="79">
        <f t="shared" si="165"/>
        <v>5.971262718963577E-2</v>
      </c>
      <c r="M715" s="81">
        <f t="shared" si="166"/>
        <v>6.9253150850270249</v>
      </c>
      <c r="N715" s="82">
        <f t="shared" si="167"/>
        <v>0</v>
      </c>
      <c r="O715" s="83">
        <f t="shared" si="168"/>
        <v>0</v>
      </c>
      <c r="P715" s="79">
        <f t="shared" ref="P715:P778" si="176">IF(K715&lt;=$B$116,1-$E$24*(K715/$B$116)^$E$25,0)</f>
        <v>0</v>
      </c>
      <c r="Q715" s="17">
        <f t="shared" ref="Q715:Q778" si="177">IF(K715&gt;$B$116,1-$E$24*((K715-$B$116)/(1-$B$116))^$E$25,0)</f>
        <v>9.4414838884481322E-2</v>
      </c>
      <c r="R715" s="58">
        <f t="shared" si="169"/>
        <v>0</v>
      </c>
      <c r="S715" s="17">
        <f t="shared" si="170"/>
        <v>0</v>
      </c>
      <c r="T715" s="17">
        <f t="shared" si="171"/>
        <v>0</v>
      </c>
      <c r="U715" s="17">
        <f t="shared" si="172"/>
        <v>0</v>
      </c>
      <c r="V715" s="58">
        <f t="shared" si="173"/>
        <v>0</v>
      </c>
      <c r="W715" s="17">
        <f t="shared" ref="W715:W778" si="178">IF(K715&lt;=$B$272,1-$E$24*(K715/$B$272)^$E$25,0)</f>
        <v>0</v>
      </c>
      <c r="X715" s="17">
        <f t="shared" ref="X715:X778" si="179">IF(K715&gt;$B$272,1-$E$24*((K715-$B$272)/(1-$B$272))^$E$25,0)</f>
        <v>8.9358384396626578E-2</v>
      </c>
      <c r="Y715" s="17">
        <f t="shared" si="174"/>
        <v>0</v>
      </c>
      <c r="Z715" s="17">
        <f t="shared" si="175"/>
        <v>0</v>
      </c>
    </row>
    <row r="716" spans="10:26" x14ac:dyDescent="0.25">
      <c r="J716" s="79">
        <v>7050</v>
      </c>
      <c r="K716" s="79">
        <f t="shared" ref="K716:K779" si="180">J716/8760</f>
        <v>0.8047945205479452</v>
      </c>
      <c r="L716" s="79">
        <f t="shared" ref="L716:L779" si="181">1-$E$24*K716^$E$25</f>
        <v>5.9483795732644285E-2</v>
      </c>
      <c r="M716" s="81">
        <f t="shared" ref="M716:M779" si="182">L716*$B$28</f>
        <v>6.8987758082338759</v>
      </c>
      <c r="N716" s="82">
        <f t="shared" ref="N716:N779" si="183">IF(K716&lt;=$B$116,$B$110,0)</f>
        <v>0</v>
      </c>
      <c r="O716" s="83">
        <f t="shared" ref="O716:O779" si="184">IF(L716&gt;N716,N716,IF(K716&gt;$B$116,0,L716))</f>
        <v>0</v>
      </c>
      <c r="P716" s="79">
        <f t="shared" si="176"/>
        <v>0</v>
      </c>
      <c r="Q716" s="17">
        <f t="shared" si="177"/>
        <v>9.391950952219541E-2</v>
      </c>
      <c r="R716" s="58">
        <f t="shared" ref="R716:R779" si="185">IF(P716&gt;N716,N716,P716)</f>
        <v>0</v>
      </c>
      <c r="S716" s="17">
        <f t="shared" ref="S716:S779" si="186">IF(K716&lt;=$B$272,$F$272,N716)</f>
        <v>0</v>
      </c>
      <c r="T716" s="17">
        <f t="shared" ref="T716:T779" si="187">IF(S716&lt;L716,S716,L716)</f>
        <v>0</v>
      </c>
      <c r="U716" s="17">
        <f t="shared" ref="U716:U779" si="188">IF(K716&lt;0.04,S716,0)</f>
        <v>0</v>
      </c>
      <c r="V716" s="58">
        <f t="shared" ref="V716:V779" si="189">IF(K716&lt;0.23,T716,0)</f>
        <v>0</v>
      </c>
      <c r="W716" s="17">
        <f t="shared" si="178"/>
        <v>0</v>
      </c>
      <c r="X716" s="17">
        <f t="shared" si="179"/>
        <v>8.8905121845849866E-2</v>
      </c>
      <c r="Y716" s="17">
        <f t="shared" ref="Y716:Y779" si="190">IF(W716&gt;$F$272,$F$272,W716)</f>
        <v>0</v>
      </c>
      <c r="Z716" s="17">
        <f t="shared" ref="Z716:Z779" si="191">IF(W716&gt;$B$110,$B$110,W716)</f>
        <v>0</v>
      </c>
    </row>
    <row r="717" spans="10:26" x14ac:dyDescent="0.25">
      <c r="J717" s="79">
        <v>7060</v>
      </c>
      <c r="K717" s="79">
        <f t="shared" si="180"/>
        <v>0.80593607305936077</v>
      </c>
      <c r="L717" s="79">
        <f t="shared" si="181"/>
        <v>5.9255233058521539E-2</v>
      </c>
      <c r="M717" s="81">
        <f t="shared" si="182"/>
        <v>6.872267704178272</v>
      </c>
      <c r="N717" s="82">
        <f t="shared" si="183"/>
        <v>0</v>
      </c>
      <c r="O717" s="83">
        <f t="shared" si="184"/>
        <v>0</v>
      </c>
      <c r="P717" s="79">
        <f t="shared" si="176"/>
        <v>0</v>
      </c>
      <c r="Q717" s="17">
        <f t="shared" si="177"/>
        <v>9.3425485496588023E-2</v>
      </c>
      <c r="R717" s="58">
        <f t="shared" si="185"/>
        <v>0</v>
      </c>
      <c r="S717" s="17">
        <f t="shared" si="186"/>
        <v>0</v>
      </c>
      <c r="T717" s="17">
        <f t="shared" si="187"/>
        <v>0</v>
      </c>
      <c r="U717" s="17">
        <f t="shared" si="188"/>
        <v>0</v>
      </c>
      <c r="V717" s="58">
        <f t="shared" si="189"/>
        <v>0</v>
      </c>
      <c r="W717" s="17">
        <f t="shared" si="178"/>
        <v>0</v>
      </c>
      <c r="X717" s="17">
        <f t="shared" si="179"/>
        <v>8.8452946571938251E-2</v>
      </c>
      <c r="Y717" s="17">
        <f t="shared" si="190"/>
        <v>0</v>
      </c>
      <c r="Z717" s="17">
        <f t="shared" si="191"/>
        <v>0</v>
      </c>
    </row>
    <row r="718" spans="10:26" x14ac:dyDescent="0.25">
      <c r="J718" s="79">
        <v>7070</v>
      </c>
      <c r="K718" s="79">
        <f t="shared" si="180"/>
        <v>0.80707762557077622</v>
      </c>
      <c r="L718" s="79">
        <f t="shared" si="181"/>
        <v>5.9026938471515633E-2</v>
      </c>
      <c r="M718" s="81">
        <f t="shared" si="182"/>
        <v>6.8457906921687179</v>
      </c>
      <c r="N718" s="82">
        <f t="shared" si="183"/>
        <v>0</v>
      </c>
      <c r="O718" s="83">
        <f t="shared" si="184"/>
        <v>0</v>
      </c>
      <c r="P718" s="79">
        <f t="shared" si="176"/>
        <v>0</v>
      </c>
      <c r="Q718" s="17">
        <f t="shared" si="177"/>
        <v>9.2932759240126228E-2</v>
      </c>
      <c r="R718" s="58">
        <f t="shared" si="185"/>
        <v>0</v>
      </c>
      <c r="S718" s="17">
        <f t="shared" si="186"/>
        <v>0</v>
      </c>
      <c r="T718" s="17">
        <f t="shared" si="187"/>
        <v>0</v>
      </c>
      <c r="U718" s="17">
        <f t="shared" si="188"/>
        <v>0</v>
      </c>
      <c r="V718" s="58">
        <f t="shared" si="189"/>
        <v>0</v>
      </c>
      <c r="W718" s="17">
        <f t="shared" si="178"/>
        <v>0</v>
      </c>
      <c r="X718" s="17">
        <f t="shared" si="179"/>
        <v>8.8001852835613681E-2</v>
      </c>
      <c r="Y718" s="17">
        <f t="shared" si="190"/>
        <v>0</v>
      </c>
      <c r="Z718" s="17">
        <f t="shared" si="191"/>
        <v>0</v>
      </c>
    </row>
    <row r="719" spans="10:26" x14ac:dyDescent="0.25">
      <c r="J719" s="79">
        <v>7080</v>
      </c>
      <c r="K719" s="79">
        <f t="shared" si="180"/>
        <v>0.80821917808219179</v>
      </c>
      <c r="L719" s="79">
        <f t="shared" si="181"/>
        <v>5.8798911278656774E-2</v>
      </c>
      <c r="M719" s="81">
        <f t="shared" si="182"/>
        <v>6.8193446918363803</v>
      </c>
      <c r="N719" s="82">
        <f t="shared" si="183"/>
        <v>0</v>
      </c>
      <c r="O719" s="83">
        <f t="shared" si="184"/>
        <v>0</v>
      </c>
      <c r="P719" s="79">
        <f t="shared" si="176"/>
        <v>0</v>
      </c>
      <c r="Q719" s="17">
        <f t="shared" si="177"/>
        <v>9.2441323252926866E-2</v>
      </c>
      <c r="R719" s="58">
        <f t="shared" si="185"/>
        <v>0</v>
      </c>
      <c r="S719" s="17">
        <f t="shared" si="186"/>
        <v>0</v>
      </c>
      <c r="T719" s="17">
        <f t="shared" si="187"/>
        <v>0</v>
      </c>
      <c r="U719" s="17">
        <f t="shared" si="188"/>
        <v>0</v>
      </c>
      <c r="V719" s="58">
        <f t="shared" si="189"/>
        <v>0</v>
      </c>
      <c r="W719" s="17">
        <f t="shared" si="178"/>
        <v>0</v>
      </c>
      <c r="X719" s="17">
        <f t="shared" si="179"/>
        <v>8.7551834944325724E-2</v>
      </c>
      <c r="Y719" s="17">
        <f t="shared" si="190"/>
        <v>0</v>
      </c>
      <c r="Z719" s="17">
        <f t="shared" si="191"/>
        <v>0</v>
      </c>
    </row>
    <row r="720" spans="10:26" x14ac:dyDescent="0.25">
      <c r="J720" s="79">
        <v>7090</v>
      </c>
      <c r="K720" s="79">
        <f t="shared" si="180"/>
        <v>0.80936073059360736</v>
      </c>
      <c r="L720" s="79">
        <f t="shared" si="181"/>
        <v>5.8571150789742288E-2</v>
      </c>
      <c r="M720" s="81">
        <f t="shared" si="182"/>
        <v>6.7929296231333511</v>
      </c>
      <c r="N720" s="82">
        <f t="shared" si="183"/>
        <v>0</v>
      </c>
      <c r="O720" s="83">
        <f t="shared" si="184"/>
        <v>0</v>
      </c>
      <c r="P720" s="79">
        <f t="shared" si="176"/>
        <v>0</v>
      </c>
      <c r="Q720" s="17">
        <f t="shared" si="177"/>
        <v>9.195117010194076E-2</v>
      </c>
      <c r="R720" s="58">
        <f t="shared" si="185"/>
        <v>0</v>
      </c>
      <c r="S720" s="17">
        <f t="shared" si="186"/>
        <v>0</v>
      </c>
      <c r="T720" s="17">
        <f t="shared" si="187"/>
        <v>0</v>
      </c>
      <c r="U720" s="17">
        <f t="shared" si="188"/>
        <v>0</v>
      </c>
      <c r="V720" s="58">
        <f t="shared" si="189"/>
        <v>0</v>
      </c>
      <c r="W720" s="17">
        <f t="shared" si="178"/>
        <v>0</v>
      </c>
      <c r="X720" s="17">
        <f t="shared" si="179"/>
        <v>8.710288725173887E-2</v>
      </c>
      <c r="Y720" s="17">
        <f t="shared" si="190"/>
        <v>0</v>
      </c>
      <c r="Z720" s="17">
        <f t="shared" si="191"/>
        <v>0</v>
      </c>
    </row>
    <row r="721" spans="10:26" x14ac:dyDescent="0.25">
      <c r="J721" s="79">
        <v>7100</v>
      </c>
      <c r="K721" s="79">
        <f t="shared" si="180"/>
        <v>0.81050228310502281</v>
      </c>
      <c r="L721" s="79">
        <f t="shared" si="181"/>
        <v>5.8343656317321191E-2</v>
      </c>
      <c r="M721" s="81">
        <f t="shared" si="182"/>
        <v>6.7665454063308532</v>
      </c>
      <c r="N721" s="82">
        <f t="shared" si="183"/>
        <v>0</v>
      </c>
      <c r="O721" s="83">
        <f t="shared" si="184"/>
        <v>0</v>
      </c>
      <c r="P721" s="79">
        <f t="shared" si="176"/>
        <v>0</v>
      </c>
      <c r="Q721" s="17">
        <f t="shared" si="177"/>
        <v>9.1462292420149138E-2</v>
      </c>
      <c r="R721" s="58">
        <f t="shared" si="185"/>
        <v>0</v>
      </c>
      <c r="S721" s="17">
        <f t="shared" si="186"/>
        <v>0</v>
      </c>
      <c r="T721" s="17">
        <f t="shared" si="187"/>
        <v>0</v>
      </c>
      <c r="U721" s="17">
        <f t="shared" si="188"/>
        <v>0</v>
      </c>
      <c r="V721" s="58">
        <f t="shared" si="189"/>
        <v>0</v>
      </c>
      <c r="W721" s="17">
        <f t="shared" si="178"/>
        <v>0</v>
      </c>
      <c r="X721" s="17">
        <f t="shared" si="179"/>
        <v>8.6655004157225823E-2</v>
      </c>
      <c r="Y721" s="17">
        <f t="shared" si="190"/>
        <v>0</v>
      </c>
      <c r="Z721" s="17">
        <f t="shared" si="191"/>
        <v>0</v>
      </c>
    </row>
    <row r="722" spans="10:26" x14ac:dyDescent="0.25">
      <c r="J722" s="79">
        <v>7110</v>
      </c>
      <c r="K722" s="79">
        <f t="shared" si="180"/>
        <v>0.81164383561643838</v>
      </c>
      <c r="L722" s="79">
        <f t="shared" si="181"/>
        <v>5.8116427176679752E-2</v>
      </c>
      <c r="M722" s="81">
        <f t="shared" si="182"/>
        <v>6.7401919620175699</v>
      </c>
      <c r="N722" s="82">
        <f t="shared" si="183"/>
        <v>0</v>
      </c>
      <c r="O722" s="83">
        <f t="shared" si="184"/>
        <v>0</v>
      </c>
      <c r="P722" s="79">
        <f t="shared" si="176"/>
        <v>0</v>
      </c>
      <c r="Q722" s="17">
        <f t="shared" si="177"/>
        <v>9.097468290577182E-2</v>
      </c>
      <c r="R722" s="58">
        <f t="shared" si="185"/>
        <v>0</v>
      </c>
      <c r="S722" s="17">
        <f t="shared" si="186"/>
        <v>0</v>
      </c>
      <c r="T722" s="17">
        <f t="shared" si="187"/>
        <v>0</v>
      </c>
      <c r="U722" s="17">
        <f t="shared" si="188"/>
        <v>0</v>
      </c>
      <c r="V722" s="58">
        <f t="shared" si="189"/>
        <v>0</v>
      </c>
      <c r="W722" s="17">
        <f t="shared" si="178"/>
        <v>0</v>
      </c>
      <c r="X722" s="17">
        <f t="shared" si="179"/>
        <v>8.6208180105368015E-2</v>
      </c>
      <c r="Y722" s="17">
        <f t="shared" si="190"/>
        <v>0</v>
      </c>
      <c r="Z722" s="17">
        <f t="shared" si="191"/>
        <v>0</v>
      </c>
    </row>
    <row r="723" spans="10:26" x14ac:dyDescent="0.25">
      <c r="J723" s="79">
        <v>7120</v>
      </c>
      <c r="K723" s="79">
        <f t="shared" si="180"/>
        <v>0.81278538812785384</v>
      </c>
      <c r="L723" s="79">
        <f t="shared" si="181"/>
        <v>5.788946268582662E-2</v>
      </c>
      <c r="M723" s="81">
        <f t="shared" si="182"/>
        <v>6.7138692110979203</v>
      </c>
      <c r="N723" s="82">
        <f t="shared" si="183"/>
        <v>0</v>
      </c>
      <c r="O723" s="83">
        <f t="shared" si="184"/>
        <v>0</v>
      </c>
      <c r="P723" s="79">
        <f t="shared" si="176"/>
        <v>0</v>
      </c>
      <c r="Q723" s="17">
        <f t="shared" si="177"/>
        <v>9.0488334321488284E-2</v>
      </c>
      <c r="R723" s="58">
        <f t="shared" si="185"/>
        <v>0</v>
      </c>
      <c r="S723" s="17">
        <f t="shared" si="186"/>
        <v>0</v>
      </c>
      <c r="T723" s="17">
        <f t="shared" si="187"/>
        <v>0</v>
      </c>
      <c r="U723" s="17">
        <f t="shared" si="188"/>
        <v>0</v>
      </c>
      <c r="V723" s="58">
        <f t="shared" si="189"/>
        <v>0</v>
      </c>
      <c r="W723" s="17">
        <f t="shared" si="178"/>
        <v>0</v>
      </c>
      <c r="X723" s="17">
        <f t="shared" si="179"/>
        <v>8.5762409585463217E-2</v>
      </c>
      <c r="Y723" s="17">
        <f t="shared" si="190"/>
        <v>0</v>
      </c>
      <c r="Z723" s="17">
        <f t="shared" si="191"/>
        <v>0</v>
      </c>
    </row>
    <row r="724" spans="10:26" x14ac:dyDescent="0.25">
      <c r="J724" s="79">
        <v>7130</v>
      </c>
      <c r="K724" s="79">
        <f t="shared" si="180"/>
        <v>0.8139269406392694</v>
      </c>
      <c r="L724" s="79">
        <f t="shared" si="181"/>
        <v>5.7662762165478276E-2</v>
      </c>
      <c r="M724" s="81">
        <f t="shared" si="182"/>
        <v>6.6875770747903704</v>
      </c>
      <c r="N724" s="82">
        <f t="shared" si="183"/>
        <v>0</v>
      </c>
      <c r="O724" s="83">
        <f t="shared" si="184"/>
        <v>0</v>
      </c>
      <c r="P724" s="79">
        <f t="shared" si="176"/>
        <v>0</v>
      </c>
      <c r="Q724" s="17">
        <f t="shared" si="177"/>
        <v>9.0003239493669063E-2</v>
      </c>
      <c r="R724" s="58">
        <f t="shared" si="185"/>
        <v>0</v>
      </c>
      <c r="S724" s="17">
        <f t="shared" si="186"/>
        <v>0</v>
      </c>
      <c r="T724" s="17">
        <f t="shared" si="187"/>
        <v>0</v>
      </c>
      <c r="U724" s="17">
        <f t="shared" si="188"/>
        <v>0</v>
      </c>
      <c r="V724" s="58">
        <f t="shared" si="189"/>
        <v>0</v>
      </c>
      <c r="W724" s="17">
        <f t="shared" si="178"/>
        <v>0</v>
      </c>
      <c r="X724" s="17">
        <f t="shared" si="179"/>
        <v>8.531768713103971E-2</v>
      </c>
      <c r="Y724" s="17">
        <f t="shared" si="190"/>
        <v>0</v>
      </c>
      <c r="Z724" s="17">
        <f t="shared" si="191"/>
        <v>0</v>
      </c>
    </row>
    <row r="725" spans="10:26" x14ac:dyDescent="0.25">
      <c r="J725" s="79">
        <v>7140</v>
      </c>
      <c r="K725" s="79">
        <f t="shared" si="180"/>
        <v>0.81506849315068497</v>
      </c>
      <c r="L725" s="79">
        <f t="shared" si="181"/>
        <v>5.743632493904427E-2</v>
      </c>
      <c r="M725" s="81">
        <f t="shared" si="182"/>
        <v>6.6613154746257184</v>
      </c>
      <c r="N725" s="82">
        <f t="shared" si="183"/>
        <v>0</v>
      </c>
      <c r="O725" s="83">
        <f t="shared" si="184"/>
        <v>0</v>
      </c>
      <c r="P725" s="79">
        <f t="shared" si="176"/>
        <v>0</v>
      </c>
      <c r="Q725" s="17">
        <f t="shared" si="177"/>
        <v>8.9519391311620122E-2</v>
      </c>
      <c r="R725" s="58">
        <f t="shared" si="185"/>
        <v>0</v>
      </c>
      <c r="S725" s="17">
        <f t="shared" si="186"/>
        <v>0</v>
      </c>
      <c r="T725" s="17">
        <f t="shared" si="187"/>
        <v>0</v>
      </c>
      <c r="U725" s="17">
        <f t="shared" si="188"/>
        <v>0</v>
      </c>
      <c r="V725" s="58">
        <f t="shared" si="189"/>
        <v>0</v>
      </c>
      <c r="W725" s="17">
        <f t="shared" si="178"/>
        <v>0</v>
      </c>
      <c r="X725" s="17">
        <f t="shared" si="179"/>
        <v>8.487400731937722E-2</v>
      </c>
      <c r="Y725" s="17">
        <f t="shared" si="190"/>
        <v>0</v>
      </c>
      <c r="Z725" s="17">
        <f t="shared" si="191"/>
        <v>0</v>
      </c>
    </row>
    <row r="726" spans="10:26" x14ac:dyDescent="0.25">
      <c r="J726" s="79">
        <v>7150</v>
      </c>
      <c r="K726" s="79">
        <f t="shared" si="180"/>
        <v>0.81621004566210043</v>
      </c>
      <c r="L726" s="79">
        <f t="shared" si="181"/>
        <v>5.7210150332613452E-2</v>
      </c>
      <c r="M726" s="81">
        <f t="shared" si="182"/>
        <v>6.6350843324455058</v>
      </c>
      <c r="N726" s="82">
        <f t="shared" si="183"/>
        <v>0</v>
      </c>
      <c r="O726" s="83">
        <f t="shared" si="184"/>
        <v>0</v>
      </c>
      <c r="P726" s="79">
        <f t="shared" si="176"/>
        <v>0</v>
      </c>
      <c r="Q726" s="17">
        <f t="shared" si="177"/>
        <v>8.903678272683746E-2</v>
      </c>
      <c r="R726" s="58">
        <f t="shared" si="185"/>
        <v>0</v>
      </c>
      <c r="S726" s="17">
        <f t="shared" si="186"/>
        <v>0</v>
      </c>
      <c r="T726" s="17">
        <f t="shared" si="187"/>
        <v>0</v>
      </c>
      <c r="U726" s="17">
        <f t="shared" si="188"/>
        <v>0</v>
      </c>
      <c r="V726" s="58">
        <f t="shared" si="189"/>
        <v>0</v>
      </c>
      <c r="W726" s="17">
        <f t="shared" si="178"/>
        <v>0</v>
      </c>
      <c r="X726" s="17">
        <f t="shared" si="179"/>
        <v>8.4431364771033968E-2</v>
      </c>
      <c r="Y726" s="17">
        <f t="shared" si="190"/>
        <v>0</v>
      </c>
      <c r="Z726" s="17">
        <f t="shared" si="191"/>
        <v>0</v>
      </c>
    </row>
    <row r="727" spans="10:26" x14ac:dyDescent="0.25">
      <c r="J727" s="79">
        <v>7160</v>
      </c>
      <c r="K727" s="79">
        <f t="shared" si="180"/>
        <v>0.81735159817351599</v>
      </c>
      <c r="L727" s="79">
        <f t="shared" si="181"/>
        <v>5.6984237674938432E-2</v>
      </c>
      <c r="M727" s="81">
        <f t="shared" si="182"/>
        <v>6.6088835704002058</v>
      </c>
      <c r="N727" s="82">
        <f t="shared" si="183"/>
        <v>0</v>
      </c>
      <c r="O727" s="83">
        <f t="shared" si="184"/>
        <v>0</v>
      </c>
      <c r="P727" s="79">
        <f t="shared" si="176"/>
        <v>0</v>
      </c>
      <c r="Q727" s="17">
        <f t="shared" si="177"/>
        <v>8.8555406752273469E-2</v>
      </c>
      <c r="R727" s="58">
        <f t="shared" si="185"/>
        <v>0</v>
      </c>
      <c r="S727" s="17">
        <f t="shared" si="186"/>
        <v>0</v>
      </c>
      <c r="T727" s="17">
        <f t="shared" si="187"/>
        <v>0</v>
      </c>
      <c r="U727" s="17">
        <f t="shared" si="188"/>
        <v>0</v>
      </c>
      <c r="V727" s="58">
        <f t="shared" si="189"/>
        <v>0</v>
      </c>
      <c r="W727" s="17">
        <f t="shared" si="178"/>
        <v>0</v>
      </c>
      <c r="X727" s="17">
        <f t="shared" si="179"/>
        <v>8.3989754149380924E-2</v>
      </c>
      <c r="Y727" s="17">
        <f t="shared" si="190"/>
        <v>0</v>
      </c>
      <c r="Z727" s="17">
        <f t="shared" si="191"/>
        <v>0</v>
      </c>
    </row>
    <row r="728" spans="10:26" x14ac:dyDescent="0.25">
      <c r="J728" s="79">
        <v>7170</v>
      </c>
      <c r="K728" s="79">
        <f t="shared" si="180"/>
        <v>0.81849315068493156</v>
      </c>
      <c r="L728" s="79">
        <f t="shared" si="181"/>
        <v>5.6758586297422697E-2</v>
      </c>
      <c r="M728" s="81">
        <f t="shared" si="182"/>
        <v>6.5827131109477355</v>
      </c>
      <c r="N728" s="82">
        <f t="shared" si="183"/>
        <v>0</v>
      </c>
      <c r="O728" s="83">
        <f t="shared" si="184"/>
        <v>0</v>
      </c>
      <c r="P728" s="79">
        <f t="shared" si="176"/>
        <v>0</v>
      </c>
      <c r="Q728" s="17">
        <f t="shared" si="177"/>
        <v>8.8075256461613405E-2</v>
      </c>
      <c r="R728" s="58">
        <f t="shared" si="185"/>
        <v>0</v>
      </c>
      <c r="S728" s="17">
        <f t="shared" si="186"/>
        <v>0</v>
      </c>
      <c r="T728" s="17">
        <f t="shared" si="187"/>
        <v>0</v>
      </c>
      <c r="U728" s="17">
        <f t="shared" si="188"/>
        <v>0</v>
      </c>
      <c r="V728" s="58">
        <f t="shared" si="189"/>
        <v>0</v>
      </c>
      <c r="W728" s="17">
        <f t="shared" si="178"/>
        <v>0</v>
      </c>
      <c r="X728" s="17">
        <f t="shared" si="179"/>
        <v>8.3549170160141628E-2</v>
      </c>
      <c r="Y728" s="17">
        <f t="shared" si="190"/>
        <v>0</v>
      </c>
      <c r="Z728" s="17">
        <f t="shared" si="191"/>
        <v>0</v>
      </c>
    </row>
    <row r="729" spans="10:26" x14ac:dyDescent="0.25">
      <c r="J729" s="79">
        <v>7180</v>
      </c>
      <c r="K729" s="79">
        <f t="shared" si="180"/>
        <v>0.81963470319634701</v>
      </c>
      <c r="L729" s="79">
        <f t="shared" si="181"/>
        <v>5.6533195534105518E-2</v>
      </c>
      <c r="M729" s="81">
        <f t="shared" si="182"/>
        <v>6.5565728768517024</v>
      </c>
      <c r="N729" s="82">
        <f t="shared" si="183"/>
        <v>0</v>
      </c>
      <c r="O729" s="83">
        <f t="shared" si="184"/>
        <v>0</v>
      </c>
      <c r="P729" s="79">
        <f t="shared" si="176"/>
        <v>0</v>
      </c>
      <c r="Q729" s="17">
        <f t="shared" si="177"/>
        <v>8.7596324988563623E-2</v>
      </c>
      <c r="R729" s="58">
        <f t="shared" si="185"/>
        <v>0</v>
      </c>
      <c r="S729" s="17">
        <f t="shared" si="186"/>
        <v>0</v>
      </c>
      <c r="T729" s="17">
        <f t="shared" si="187"/>
        <v>0</v>
      </c>
      <c r="U729" s="17">
        <f t="shared" si="188"/>
        <v>0</v>
      </c>
      <c r="V729" s="58">
        <f t="shared" si="189"/>
        <v>0</v>
      </c>
      <c r="W729" s="17">
        <f t="shared" si="178"/>
        <v>0</v>
      </c>
      <c r="X729" s="17">
        <f t="shared" si="179"/>
        <v>8.3109607550938547E-2</v>
      </c>
      <c r="Y729" s="17">
        <f t="shared" si="190"/>
        <v>0</v>
      </c>
      <c r="Z729" s="17">
        <f t="shared" si="191"/>
        <v>0</v>
      </c>
    </row>
    <row r="730" spans="10:26" x14ac:dyDescent="0.25">
      <c r="J730" s="79">
        <v>7190</v>
      </c>
      <c r="K730" s="79">
        <f t="shared" si="180"/>
        <v>0.82077625570776258</v>
      </c>
      <c r="L730" s="79">
        <f t="shared" si="181"/>
        <v>5.6308064721648288E-2</v>
      </c>
      <c r="M730" s="81">
        <f t="shared" si="182"/>
        <v>6.5304627911798221</v>
      </c>
      <c r="N730" s="82">
        <f t="shared" si="183"/>
        <v>0</v>
      </c>
      <c r="O730" s="83">
        <f t="shared" si="184"/>
        <v>0</v>
      </c>
      <c r="P730" s="79">
        <f t="shared" si="176"/>
        <v>0</v>
      </c>
      <c r="Q730" s="17">
        <f t="shared" si="177"/>
        <v>8.7118605526149029E-2</v>
      </c>
      <c r="R730" s="58">
        <f t="shared" si="185"/>
        <v>0</v>
      </c>
      <c r="S730" s="17">
        <f t="shared" si="186"/>
        <v>0</v>
      </c>
      <c r="T730" s="17">
        <f t="shared" si="187"/>
        <v>0</v>
      </c>
      <c r="U730" s="17">
        <f t="shared" si="188"/>
        <v>0</v>
      </c>
      <c r="V730" s="58">
        <f t="shared" si="189"/>
        <v>0</v>
      </c>
      <c r="W730" s="17">
        <f t="shared" si="178"/>
        <v>0</v>
      </c>
      <c r="X730" s="17">
        <f t="shared" si="179"/>
        <v>8.2671061110845434E-2</v>
      </c>
      <c r="Y730" s="17">
        <f t="shared" si="190"/>
        <v>0</v>
      </c>
      <c r="Z730" s="17">
        <f t="shared" si="191"/>
        <v>0</v>
      </c>
    </row>
    <row r="731" spans="10:26" x14ac:dyDescent="0.25">
      <c r="J731" s="79">
        <v>7200</v>
      </c>
      <c r="K731" s="79">
        <f t="shared" si="180"/>
        <v>0.82191780821917804</v>
      </c>
      <c r="L731" s="79">
        <f t="shared" si="181"/>
        <v>5.6083193199320536E-2</v>
      </c>
      <c r="M731" s="81">
        <f t="shared" si="182"/>
        <v>6.5043827773022933</v>
      </c>
      <c r="N731" s="82">
        <f t="shared" si="183"/>
        <v>0</v>
      </c>
      <c r="O731" s="83">
        <f t="shared" si="184"/>
        <v>0</v>
      </c>
      <c r="P731" s="79">
        <f t="shared" si="176"/>
        <v>0</v>
      </c>
      <c r="Q731" s="17">
        <f t="shared" si="177"/>
        <v>8.6642091326022186E-2</v>
      </c>
      <c r="R731" s="58">
        <f t="shared" si="185"/>
        <v>0</v>
      </c>
      <c r="S731" s="17">
        <f t="shared" si="186"/>
        <v>0</v>
      </c>
      <c r="T731" s="17">
        <f t="shared" si="187"/>
        <v>0</v>
      </c>
      <c r="U731" s="17">
        <f t="shared" si="188"/>
        <v>0</v>
      </c>
      <c r="V731" s="58">
        <f t="shared" si="189"/>
        <v>0</v>
      </c>
      <c r="W731" s="17">
        <f t="shared" si="178"/>
        <v>0</v>
      </c>
      <c r="X731" s="17">
        <f t="shared" si="179"/>
        <v>8.2233525669946017E-2</v>
      </c>
      <c r="Y731" s="17">
        <f t="shared" si="190"/>
        <v>0</v>
      </c>
      <c r="Z731" s="17">
        <f t="shared" si="191"/>
        <v>0</v>
      </c>
    </row>
    <row r="732" spans="10:26" x14ac:dyDescent="0.25">
      <c r="J732" s="79">
        <v>7210</v>
      </c>
      <c r="K732" s="79">
        <f t="shared" si="180"/>
        <v>0.8230593607305936</v>
      </c>
      <c r="L732" s="79">
        <f t="shared" si="181"/>
        <v>5.5858580308985939E-2</v>
      </c>
      <c r="M732" s="81">
        <f t="shared" si="182"/>
        <v>6.47833275889018</v>
      </c>
      <c r="N732" s="82">
        <f t="shared" si="183"/>
        <v>0</v>
      </c>
      <c r="O732" s="83">
        <f t="shared" si="184"/>
        <v>0</v>
      </c>
      <c r="P732" s="79">
        <f t="shared" si="176"/>
        <v>0</v>
      </c>
      <c r="Q732" s="17">
        <f t="shared" si="177"/>
        <v>8.6166775697781861E-2</v>
      </c>
      <c r="R732" s="58">
        <f t="shared" si="185"/>
        <v>0</v>
      </c>
      <c r="S732" s="17">
        <f t="shared" si="186"/>
        <v>0</v>
      </c>
      <c r="T732" s="17">
        <f t="shared" si="187"/>
        <v>0</v>
      </c>
      <c r="U732" s="17">
        <f t="shared" si="188"/>
        <v>0</v>
      </c>
      <c r="V732" s="58">
        <f t="shared" si="189"/>
        <v>0</v>
      </c>
      <c r="W732" s="17">
        <f t="shared" si="178"/>
        <v>0</v>
      </c>
      <c r="X732" s="17">
        <f t="shared" si="179"/>
        <v>8.1796996098898123E-2</v>
      </c>
      <c r="Y732" s="17">
        <f t="shared" si="190"/>
        <v>0</v>
      </c>
      <c r="Z732" s="17">
        <f t="shared" si="191"/>
        <v>0</v>
      </c>
    </row>
    <row r="733" spans="10:26" x14ac:dyDescent="0.25">
      <c r="J733" s="79">
        <v>7220</v>
      </c>
      <c r="K733" s="79">
        <f t="shared" si="180"/>
        <v>0.82420091324200917</v>
      </c>
      <c r="L733" s="79">
        <f t="shared" si="181"/>
        <v>5.5634225395088666E-2</v>
      </c>
      <c r="M733" s="81">
        <f t="shared" si="182"/>
        <v>6.4523126599138214</v>
      </c>
      <c r="N733" s="82">
        <f t="shared" si="183"/>
        <v>0</v>
      </c>
      <c r="O733" s="83">
        <f t="shared" si="184"/>
        <v>0</v>
      </c>
      <c r="P733" s="79">
        <f t="shared" si="176"/>
        <v>0</v>
      </c>
      <c r="Q733" s="17">
        <f t="shared" si="177"/>
        <v>8.5692652008301007E-2</v>
      </c>
      <c r="R733" s="58">
        <f t="shared" si="185"/>
        <v>0</v>
      </c>
      <c r="S733" s="17">
        <f t="shared" si="186"/>
        <v>0</v>
      </c>
      <c r="T733" s="17">
        <f t="shared" si="187"/>
        <v>0</v>
      </c>
      <c r="U733" s="17">
        <f t="shared" si="188"/>
        <v>0</v>
      </c>
      <c r="V733" s="58">
        <f t="shared" si="189"/>
        <v>0</v>
      </c>
      <c r="W733" s="17">
        <f t="shared" si="178"/>
        <v>0</v>
      </c>
      <c r="X733" s="17">
        <f t="shared" si="179"/>
        <v>8.1361467308504132E-2</v>
      </c>
      <c r="Y733" s="17">
        <f t="shared" si="190"/>
        <v>0</v>
      </c>
      <c r="Z733" s="17">
        <f t="shared" si="191"/>
        <v>0</v>
      </c>
    </row>
    <row r="734" spans="10:26" x14ac:dyDescent="0.25">
      <c r="J734" s="79">
        <v>7230</v>
      </c>
      <c r="K734" s="79">
        <f t="shared" si="180"/>
        <v>0.82534246575342463</v>
      </c>
      <c r="L734" s="79">
        <f t="shared" si="181"/>
        <v>5.5410127804639719E-2</v>
      </c>
      <c r="M734" s="81">
        <f t="shared" si="182"/>
        <v>6.4263224046412537</v>
      </c>
      <c r="N734" s="82">
        <f t="shared" si="183"/>
        <v>0</v>
      </c>
      <c r="O734" s="83">
        <f t="shared" si="184"/>
        <v>0</v>
      </c>
      <c r="P734" s="79">
        <f t="shared" si="176"/>
        <v>0</v>
      </c>
      <c r="Q734" s="17">
        <f t="shared" si="177"/>
        <v>8.5219713681066067E-2</v>
      </c>
      <c r="R734" s="58">
        <f t="shared" si="185"/>
        <v>0</v>
      </c>
      <c r="S734" s="17">
        <f t="shared" si="186"/>
        <v>0</v>
      </c>
      <c r="T734" s="17">
        <f t="shared" si="187"/>
        <v>0</v>
      </c>
      <c r="U734" s="17">
        <f t="shared" si="188"/>
        <v>0</v>
      </c>
      <c r="V734" s="58">
        <f t="shared" si="189"/>
        <v>0</v>
      </c>
      <c r="W734" s="17">
        <f t="shared" si="178"/>
        <v>0</v>
      </c>
      <c r="X734" s="17">
        <f t="shared" si="179"/>
        <v>8.0926934249286431E-2</v>
      </c>
      <c r="Y734" s="17">
        <f t="shared" si="190"/>
        <v>0</v>
      </c>
      <c r="Z734" s="17">
        <f t="shared" si="191"/>
        <v>0</v>
      </c>
    </row>
    <row r="735" spans="10:26" x14ac:dyDescent="0.25">
      <c r="J735" s="79">
        <v>7240</v>
      </c>
      <c r="K735" s="79">
        <f t="shared" si="180"/>
        <v>0.82648401826484019</v>
      </c>
      <c r="L735" s="79">
        <f t="shared" si="181"/>
        <v>5.5186286887203395E-2</v>
      </c>
      <c r="M735" s="81">
        <f t="shared" si="182"/>
        <v>6.4003619176366362</v>
      </c>
      <c r="N735" s="82">
        <f t="shared" si="183"/>
        <v>0</v>
      </c>
      <c r="O735" s="83">
        <f t="shared" si="184"/>
        <v>0</v>
      </c>
      <c r="P735" s="79">
        <f t="shared" si="176"/>
        <v>0</v>
      </c>
      <c r="Q735" s="17">
        <f t="shared" si="177"/>
        <v>8.4747954195523501E-2</v>
      </c>
      <c r="R735" s="58">
        <f t="shared" si="185"/>
        <v>0</v>
      </c>
      <c r="S735" s="17">
        <f t="shared" si="186"/>
        <v>0</v>
      </c>
      <c r="T735" s="17">
        <f t="shared" si="187"/>
        <v>0</v>
      </c>
      <c r="U735" s="17">
        <f t="shared" si="188"/>
        <v>0</v>
      </c>
      <c r="V735" s="58">
        <f t="shared" si="189"/>
        <v>0</v>
      </c>
      <c r="W735" s="17">
        <f t="shared" si="178"/>
        <v>0</v>
      </c>
      <c r="X735" s="17">
        <f t="shared" si="179"/>
        <v>8.0493391911069412E-2</v>
      </c>
      <c r="Y735" s="17">
        <f t="shared" si="190"/>
        <v>0</v>
      </c>
      <c r="Z735" s="17">
        <f t="shared" si="191"/>
        <v>0</v>
      </c>
    </row>
    <row r="736" spans="10:26" x14ac:dyDescent="0.25">
      <c r="J736" s="79">
        <v>7250</v>
      </c>
      <c r="K736" s="79">
        <f t="shared" si="180"/>
        <v>0.82762557077625576</v>
      </c>
      <c r="L736" s="79">
        <f t="shared" si="181"/>
        <v>5.4962701994883401E-2</v>
      </c>
      <c r="M736" s="81">
        <f t="shared" si="182"/>
        <v>6.3744311237586446</v>
      </c>
      <c r="N736" s="82">
        <f t="shared" si="183"/>
        <v>0</v>
      </c>
      <c r="O736" s="83">
        <f t="shared" si="184"/>
        <v>0</v>
      </c>
      <c r="P736" s="79">
        <f t="shared" si="176"/>
        <v>0</v>
      </c>
      <c r="Q736" s="17">
        <f t="shared" si="177"/>
        <v>8.427736708643907E-2</v>
      </c>
      <c r="R736" s="58">
        <f t="shared" si="185"/>
        <v>0</v>
      </c>
      <c r="S736" s="17">
        <f t="shared" si="186"/>
        <v>0</v>
      </c>
      <c r="T736" s="17">
        <f t="shared" si="187"/>
        <v>0</v>
      </c>
      <c r="U736" s="17">
        <f t="shared" si="188"/>
        <v>0</v>
      </c>
      <c r="V736" s="58">
        <f t="shared" si="189"/>
        <v>0</v>
      </c>
      <c r="W736" s="17">
        <f t="shared" si="178"/>
        <v>0</v>
      </c>
      <c r="X736" s="17">
        <f t="shared" si="179"/>
        <v>8.0060835322566359E-2</v>
      </c>
      <c r="Y736" s="17">
        <f t="shared" si="190"/>
        <v>0</v>
      </c>
      <c r="Z736" s="17">
        <f t="shared" si="191"/>
        <v>0</v>
      </c>
    </row>
    <row r="737" spans="10:26" x14ac:dyDescent="0.25">
      <c r="J737" s="79">
        <v>7260</v>
      </c>
      <c r="K737" s="79">
        <f t="shared" si="180"/>
        <v>0.82876712328767121</v>
      </c>
      <c r="L737" s="79">
        <f t="shared" si="181"/>
        <v>5.4739372482310311E-2</v>
      </c>
      <c r="M737" s="81">
        <f t="shared" si="182"/>
        <v>6.3485299481590127</v>
      </c>
      <c r="N737" s="82">
        <f t="shared" si="183"/>
        <v>0</v>
      </c>
      <c r="O737" s="83">
        <f t="shared" si="184"/>
        <v>0</v>
      </c>
      <c r="P737" s="79">
        <f t="shared" si="176"/>
        <v>0</v>
      </c>
      <c r="Q737" s="17">
        <f t="shared" si="177"/>
        <v>8.3807945943263018E-2</v>
      </c>
      <c r="R737" s="58">
        <f t="shared" si="185"/>
        <v>0</v>
      </c>
      <c r="S737" s="17">
        <f t="shared" si="186"/>
        <v>0</v>
      </c>
      <c r="T737" s="17">
        <f t="shared" si="187"/>
        <v>0</v>
      </c>
      <c r="U737" s="17">
        <f t="shared" si="188"/>
        <v>0</v>
      </c>
      <c r="V737" s="58">
        <f t="shared" si="189"/>
        <v>0</v>
      </c>
      <c r="W737" s="17">
        <f t="shared" si="178"/>
        <v>0</v>
      </c>
      <c r="X737" s="17">
        <f t="shared" si="179"/>
        <v>7.962925955097222E-2</v>
      </c>
      <c r="Y737" s="17">
        <f t="shared" si="190"/>
        <v>0</v>
      </c>
      <c r="Z737" s="17">
        <f t="shared" si="191"/>
        <v>0</v>
      </c>
    </row>
    <row r="738" spans="10:26" x14ac:dyDescent="0.25">
      <c r="J738" s="79">
        <v>7270</v>
      </c>
      <c r="K738" s="79">
        <f t="shared" si="180"/>
        <v>0.82990867579908678</v>
      </c>
      <c r="L738" s="79">
        <f t="shared" si="181"/>
        <v>5.4516297706626915E-2</v>
      </c>
      <c r="M738" s="81">
        <f t="shared" si="182"/>
        <v>6.3226583162808323</v>
      </c>
      <c r="N738" s="82">
        <f t="shared" si="183"/>
        <v>0</v>
      </c>
      <c r="O738" s="83">
        <f t="shared" si="184"/>
        <v>0</v>
      </c>
      <c r="P738" s="79">
        <f t="shared" si="176"/>
        <v>0</v>
      </c>
      <c r="Q738" s="17">
        <f t="shared" si="177"/>
        <v>8.3339684409506121E-2</v>
      </c>
      <c r="R738" s="58">
        <f t="shared" si="185"/>
        <v>0</v>
      </c>
      <c r="S738" s="17">
        <f t="shared" si="186"/>
        <v>0</v>
      </c>
      <c r="T738" s="17">
        <f t="shared" si="187"/>
        <v>0</v>
      </c>
      <c r="U738" s="17">
        <f t="shared" si="188"/>
        <v>0</v>
      </c>
      <c r="V738" s="58">
        <f t="shared" si="189"/>
        <v>0</v>
      </c>
      <c r="W738" s="17">
        <f t="shared" si="178"/>
        <v>0</v>
      </c>
      <c r="X738" s="17">
        <f t="shared" si="179"/>
        <v>7.9198659701561036E-2</v>
      </c>
      <c r="Y738" s="17">
        <f t="shared" si="190"/>
        <v>0</v>
      </c>
      <c r="Z738" s="17">
        <f t="shared" si="191"/>
        <v>0</v>
      </c>
    </row>
    <row r="739" spans="10:26" x14ac:dyDescent="0.25">
      <c r="J739" s="79">
        <v>7280</v>
      </c>
      <c r="K739" s="79">
        <f t="shared" si="180"/>
        <v>0.83105022831050224</v>
      </c>
      <c r="L739" s="79">
        <f t="shared" si="181"/>
        <v>5.4293477027476444E-2</v>
      </c>
      <c r="M739" s="81">
        <f t="shared" si="182"/>
        <v>6.2968161538571943</v>
      </c>
      <c r="N739" s="82">
        <f t="shared" si="183"/>
        <v>0</v>
      </c>
      <c r="O739" s="83">
        <f t="shared" si="184"/>
        <v>0</v>
      </c>
      <c r="P739" s="79">
        <f t="shared" si="176"/>
        <v>0</v>
      </c>
      <c r="Q739" s="17">
        <f t="shared" si="177"/>
        <v>8.287257618212529E-2</v>
      </c>
      <c r="R739" s="58">
        <f t="shared" si="185"/>
        <v>0</v>
      </c>
      <c r="S739" s="17">
        <f t="shared" si="186"/>
        <v>0</v>
      </c>
      <c r="T739" s="17">
        <f t="shared" si="187"/>
        <v>0</v>
      </c>
      <c r="U739" s="17">
        <f t="shared" si="188"/>
        <v>0</v>
      </c>
      <c r="V739" s="58">
        <f t="shared" si="189"/>
        <v>0</v>
      </c>
      <c r="W739" s="17">
        <f t="shared" si="178"/>
        <v>0</v>
      </c>
      <c r="X739" s="17">
        <f t="shared" si="179"/>
        <v>7.8769030917289595E-2</v>
      </c>
      <c r="Y739" s="17">
        <f t="shared" si="190"/>
        <v>0</v>
      </c>
      <c r="Z739" s="17">
        <f t="shared" si="191"/>
        <v>0</v>
      </c>
    </row>
    <row r="740" spans="10:26" x14ac:dyDescent="0.25">
      <c r="J740" s="79">
        <v>7290</v>
      </c>
      <c r="K740" s="79">
        <f t="shared" si="180"/>
        <v>0.8321917808219178</v>
      </c>
      <c r="L740" s="79">
        <f t="shared" si="181"/>
        <v>5.4070909806988365E-2</v>
      </c>
      <c r="M740" s="81">
        <f t="shared" si="182"/>
        <v>6.2710033869095341</v>
      </c>
      <c r="N740" s="82">
        <f t="shared" si="183"/>
        <v>0</v>
      </c>
      <c r="O740" s="83">
        <f t="shared" si="184"/>
        <v>0</v>
      </c>
      <c r="P740" s="79">
        <f t="shared" si="176"/>
        <v>0</v>
      </c>
      <c r="Q740" s="17">
        <f t="shared" si="177"/>
        <v>8.2406615010916062E-2</v>
      </c>
      <c r="R740" s="58">
        <f t="shared" si="185"/>
        <v>0</v>
      </c>
      <c r="S740" s="17">
        <f t="shared" si="186"/>
        <v>0</v>
      </c>
      <c r="T740" s="17">
        <f t="shared" si="187"/>
        <v>0</v>
      </c>
      <c r="U740" s="17">
        <f t="shared" si="188"/>
        <v>0</v>
      </c>
      <c r="V740" s="58">
        <f t="shared" si="189"/>
        <v>0</v>
      </c>
      <c r="W740" s="17">
        <f t="shared" si="178"/>
        <v>0</v>
      </c>
      <c r="X740" s="17">
        <f t="shared" si="179"/>
        <v>7.8340368378405412E-2</v>
      </c>
      <c r="Y740" s="17">
        <f t="shared" si="190"/>
        <v>0</v>
      </c>
      <c r="Z740" s="17">
        <f t="shared" si="191"/>
        <v>0</v>
      </c>
    </row>
    <row r="741" spans="10:26" x14ac:dyDescent="0.25">
      <c r="J741" s="79">
        <v>7300</v>
      </c>
      <c r="K741" s="79">
        <f t="shared" si="180"/>
        <v>0.83333333333333337</v>
      </c>
      <c r="L741" s="79">
        <f t="shared" si="181"/>
        <v>5.3848595409766054E-2</v>
      </c>
      <c r="M741" s="81">
        <f t="shared" si="182"/>
        <v>6.2452199417462033</v>
      </c>
      <c r="N741" s="82">
        <f t="shared" si="183"/>
        <v>0</v>
      </c>
      <c r="O741" s="83">
        <f t="shared" si="184"/>
        <v>0</v>
      </c>
      <c r="P741" s="79">
        <f t="shared" si="176"/>
        <v>0</v>
      </c>
      <c r="Q741" s="17">
        <f t="shared" si="177"/>
        <v>8.1941794697915404E-2</v>
      </c>
      <c r="R741" s="58">
        <f t="shared" si="185"/>
        <v>0</v>
      </c>
      <c r="S741" s="17">
        <f t="shared" si="186"/>
        <v>0</v>
      </c>
      <c r="T741" s="17">
        <f t="shared" si="187"/>
        <v>0</v>
      </c>
      <c r="U741" s="17">
        <f t="shared" si="188"/>
        <v>0</v>
      </c>
      <c r="V741" s="58">
        <f t="shared" si="189"/>
        <v>0</v>
      </c>
      <c r="W741" s="17">
        <f t="shared" si="178"/>
        <v>0</v>
      </c>
      <c r="X741" s="17">
        <f t="shared" si="179"/>
        <v>7.7912667302061034E-2</v>
      </c>
      <c r="Y741" s="17">
        <f t="shared" si="190"/>
        <v>0</v>
      </c>
      <c r="Z741" s="17">
        <f t="shared" si="191"/>
        <v>0</v>
      </c>
    </row>
    <row r="742" spans="10:26" x14ac:dyDescent="0.25">
      <c r="J742" s="79">
        <v>7310</v>
      </c>
      <c r="K742" s="79">
        <f t="shared" si="180"/>
        <v>0.83447488584474883</v>
      </c>
      <c r="L742" s="79">
        <f t="shared" si="181"/>
        <v>5.3626533202873139E-2</v>
      </c>
      <c r="M742" s="81">
        <f t="shared" si="182"/>
        <v>6.2194657449608908</v>
      </c>
      <c r="N742" s="82">
        <f t="shared" si="183"/>
        <v>0</v>
      </c>
      <c r="O742" s="83">
        <f t="shared" si="184"/>
        <v>0</v>
      </c>
      <c r="P742" s="79">
        <f t="shared" si="176"/>
        <v>0</v>
      </c>
      <c r="Q742" s="17">
        <f t="shared" si="177"/>
        <v>8.1478109096812745E-2</v>
      </c>
      <c r="R742" s="58">
        <f t="shared" si="185"/>
        <v>0</v>
      </c>
      <c r="S742" s="17">
        <f t="shared" si="186"/>
        <v>0</v>
      </c>
      <c r="T742" s="17">
        <f t="shared" si="187"/>
        <v>0</v>
      </c>
      <c r="U742" s="17">
        <f t="shared" si="188"/>
        <v>0</v>
      </c>
      <c r="V742" s="58">
        <f t="shared" si="189"/>
        <v>0</v>
      </c>
      <c r="W742" s="17">
        <f t="shared" si="178"/>
        <v>0</v>
      </c>
      <c r="X742" s="17">
        <f t="shared" si="179"/>
        <v>7.7485922941931573E-2</v>
      </c>
      <c r="Y742" s="17">
        <f t="shared" si="190"/>
        <v>0</v>
      </c>
      <c r="Z742" s="17">
        <f t="shared" si="191"/>
        <v>0</v>
      </c>
    </row>
    <row r="743" spans="10:26" x14ac:dyDescent="0.25">
      <c r="J743" s="79">
        <v>7320</v>
      </c>
      <c r="K743" s="79">
        <f t="shared" si="180"/>
        <v>0.83561643835616439</v>
      </c>
      <c r="L743" s="79">
        <f t="shared" si="181"/>
        <v>5.3404722555821293E-2</v>
      </c>
      <c r="M743" s="81">
        <f t="shared" si="182"/>
        <v>6.1937407234312003</v>
      </c>
      <c r="N743" s="82">
        <f t="shared" si="183"/>
        <v>0</v>
      </c>
      <c r="O743" s="83">
        <f t="shared" si="184"/>
        <v>0</v>
      </c>
      <c r="P743" s="79">
        <f t="shared" si="176"/>
        <v>0</v>
      </c>
      <c r="Q743" s="17">
        <f t="shared" si="177"/>
        <v>8.1015552112367772E-2</v>
      </c>
      <c r="R743" s="58">
        <f t="shared" si="185"/>
        <v>0</v>
      </c>
      <c r="S743" s="17">
        <f t="shared" si="186"/>
        <v>0</v>
      </c>
      <c r="T743" s="17">
        <f t="shared" si="187"/>
        <v>0</v>
      </c>
      <c r="U743" s="17">
        <f t="shared" si="188"/>
        <v>0</v>
      </c>
      <c r="V743" s="58">
        <f t="shared" si="189"/>
        <v>0</v>
      </c>
      <c r="W743" s="17">
        <f t="shared" si="178"/>
        <v>0</v>
      </c>
      <c r="X743" s="17">
        <f t="shared" si="179"/>
        <v>7.7060130587838893E-2</v>
      </c>
      <c r="Y743" s="17">
        <f t="shared" si="190"/>
        <v>0</v>
      </c>
      <c r="Z743" s="17">
        <f t="shared" si="191"/>
        <v>0</v>
      </c>
    </row>
    <row r="744" spans="10:26" x14ac:dyDescent="0.25">
      <c r="J744" s="79">
        <v>7330</v>
      </c>
      <c r="K744" s="79">
        <f t="shared" si="180"/>
        <v>0.83675799086757996</v>
      </c>
      <c r="L744" s="79">
        <f t="shared" si="181"/>
        <v>5.3183162840556797E-2</v>
      </c>
      <c r="M744" s="81">
        <f t="shared" si="182"/>
        <v>6.1680448043170966</v>
      </c>
      <c r="N744" s="82">
        <f t="shared" si="183"/>
        <v>0</v>
      </c>
      <c r="O744" s="83">
        <f t="shared" si="184"/>
        <v>0</v>
      </c>
      <c r="P744" s="79">
        <f t="shared" si="176"/>
        <v>0</v>
      </c>
      <c r="Q744" s="17">
        <f t="shared" si="177"/>
        <v>8.0554117699839445E-2</v>
      </c>
      <c r="R744" s="58">
        <f t="shared" si="185"/>
        <v>0</v>
      </c>
      <c r="S744" s="17">
        <f t="shared" si="186"/>
        <v>0</v>
      </c>
      <c r="T744" s="17">
        <f t="shared" si="187"/>
        <v>0</v>
      </c>
      <c r="U744" s="17">
        <f t="shared" si="188"/>
        <v>0</v>
      </c>
      <c r="V744" s="58">
        <f t="shared" si="189"/>
        <v>0</v>
      </c>
      <c r="W744" s="17">
        <f t="shared" si="178"/>
        <v>0</v>
      </c>
      <c r="X744" s="17">
        <f t="shared" si="179"/>
        <v>7.6635285565379796E-2</v>
      </c>
      <c r="Y744" s="17">
        <f t="shared" si="190"/>
        <v>0</v>
      </c>
      <c r="Z744" s="17">
        <f t="shared" si="191"/>
        <v>0</v>
      </c>
    </row>
    <row r="745" spans="10:26" x14ac:dyDescent="0.25">
      <c r="J745" s="79">
        <v>7340</v>
      </c>
      <c r="K745" s="79">
        <f t="shared" si="180"/>
        <v>0.83789954337899542</v>
      </c>
      <c r="L745" s="79">
        <f t="shared" si="181"/>
        <v>5.2961853431448658E-2</v>
      </c>
      <c r="M745" s="81">
        <f t="shared" si="182"/>
        <v>6.1423779150595257</v>
      </c>
      <c r="N745" s="82">
        <f t="shared" si="183"/>
        <v>0</v>
      </c>
      <c r="O745" s="83">
        <f t="shared" si="184"/>
        <v>0</v>
      </c>
      <c r="P745" s="79">
        <f t="shared" si="176"/>
        <v>0</v>
      </c>
      <c r="Q745" s="17">
        <f t="shared" si="177"/>
        <v>8.0093799864420001E-2</v>
      </c>
      <c r="R745" s="58">
        <f t="shared" si="185"/>
        <v>0</v>
      </c>
      <c r="S745" s="17">
        <f t="shared" si="186"/>
        <v>0</v>
      </c>
      <c r="T745" s="17">
        <f t="shared" si="187"/>
        <v>0</v>
      </c>
      <c r="U745" s="17">
        <f t="shared" si="188"/>
        <v>0</v>
      </c>
      <c r="V745" s="58">
        <f t="shared" si="189"/>
        <v>0</v>
      </c>
      <c r="W745" s="17">
        <f t="shared" si="178"/>
        <v>0</v>
      </c>
      <c r="X745" s="17">
        <f t="shared" si="179"/>
        <v>7.6211383235559427E-2</v>
      </c>
      <c r="Y745" s="17">
        <f t="shared" si="190"/>
        <v>0</v>
      </c>
      <c r="Z745" s="17">
        <f t="shared" si="191"/>
        <v>0</v>
      </c>
    </row>
    <row r="746" spans="10:26" x14ac:dyDescent="0.25">
      <c r="J746" s="79">
        <v>7350</v>
      </c>
      <c r="K746" s="79">
        <f t="shared" si="180"/>
        <v>0.83904109589041098</v>
      </c>
      <c r="L746" s="79">
        <f t="shared" si="181"/>
        <v>5.2740793705274958E-2</v>
      </c>
      <c r="M746" s="81">
        <f t="shared" si="182"/>
        <v>6.1167399833788307</v>
      </c>
      <c r="N746" s="82">
        <f t="shared" si="183"/>
        <v>0</v>
      </c>
      <c r="O746" s="83">
        <f t="shared" si="184"/>
        <v>0</v>
      </c>
      <c r="P746" s="79">
        <f t="shared" si="176"/>
        <v>0</v>
      </c>
      <c r="Q746" s="17">
        <f t="shared" si="177"/>
        <v>7.9634592660678738E-2</v>
      </c>
      <c r="R746" s="58">
        <f t="shared" si="185"/>
        <v>0</v>
      </c>
      <c r="S746" s="17">
        <f t="shared" si="186"/>
        <v>0</v>
      </c>
      <c r="T746" s="17">
        <f t="shared" si="187"/>
        <v>0</v>
      </c>
      <c r="U746" s="17">
        <f t="shared" si="188"/>
        <v>0</v>
      </c>
      <c r="V746" s="58">
        <f t="shared" si="189"/>
        <v>0</v>
      </c>
      <c r="W746" s="17">
        <f t="shared" si="178"/>
        <v>0</v>
      </c>
      <c r="X746" s="17">
        <f t="shared" si="179"/>
        <v>7.5788418994428897E-2</v>
      </c>
      <c r="Y746" s="17">
        <f t="shared" si="190"/>
        <v>0</v>
      </c>
      <c r="Z746" s="17">
        <f t="shared" si="191"/>
        <v>0</v>
      </c>
    </row>
    <row r="747" spans="10:26" x14ac:dyDescent="0.25">
      <c r="J747" s="79">
        <v>7360</v>
      </c>
      <c r="K747" s="79">
        <f t="shared" si="180"/>
        <v>0.84018264840182644</v>
      </c>
      <c r="L747" s="79">
        <f t="shared" si="181"/>
        <v>5.2519983041210971E-2</v>
      </c>
      <c r="M747" s="81">
        <f t="shared" si="182"/>
        <v>6.0911309372733768</v>
      </c>
      <c r="N747" s="82">
        <f t="shared" si="183"/>
        <v>0</v>
      </c>
      <c r="O747" s="83">
        <f t="shared" si="184"/>
        <v>0</v>
      </c>
      <c r="P747" s="79">
        <f t="shared" si="176"/>
        <v>0</v>
      </c>
      <c r="Q747" s="17">
        <f t="shared" si="177"/>
        <v>7.9176490192013338E-2</v>
      </c>
      <c r="R747" s="58">
        <f t="shared" si="185"/>
        <v>0</v>
      </c>
      <c r="S747" s="17">
        <f t="shared" si="186"/>
        <v>0</v>
      </c>
      <c r="T747" s="17">
        <f t="shared" si="187"/>
        <v>0</v>
      </c>
      <c r="U747" s="17">
        <f t="shared" si="188"/>
        <v>0</v>
      </c>
      <c r="V747" s="58">
        <f t="shared" si="189"/>
        <v>0</v>
      </c>
      <c r="W747" s="17">
        <f t="shared" si="178"/>
        <v>0</v>
      </c>
      <c r="X747" s="17">
        <f t="shared" si="179"/>
        <v>7.5366388272727902E-2</v>
      </c>
      <c r="Y747" s="17">
        <f t="shared" si="190"/>
        <v>0</v>
      </c>
      <c r="Z747" s="17">
        <f t="shared" si="191"/>
        <v>0</v>
      </c>
    </row>
    <row r="748" spans="10:26" x14ac:dyDescent="0.25">
      <c r="J748" s="79">
        <v>7370</v>
      </c>
      <c r="K748" s="79">
        <f t="shared" si="180"/>
        <v>0.841324200913242</v>
      </c>
      <c r="L748" s="79">
        <f t="shared" si="181"/>
        <v>5.2299420820816955E-2</v>
      </c>
      <c r="M748" s="81">
        <f t="shared" si="182"/>
        <v>6.0655507050181319</v>
      </c>
      <c r="N748" s="82">
        <f t="shared" si="183"/>
        <v>0</v>
      </c>
      <c r="O748" s="83">
        <f t="shared" si="184"/>
        <v>0</v>
      </c>
      <c r="P748" s="79">
        <f t="shared" si="176"/>
        <v>0</v>
      </c>
      <c r="Q748" s="17">
        <f t="shared" si="177"/>
        <v>7.8719486610108524E-2</v>
      </c>
      <c r="R748" s="58">
        <f t="shared" si="185"/>
        <v>0</v>
      </c>
      <c r="S748" s="17">
        <f t="shared" si="186"/>
        <v>0</v>
      </c>
      <c r="T748" s="17">
        <f t="shared" si="187"/>
        <v>0</v>
      </c>
      <c r="U748" s="17">
        <f t="shared" si="188"/>
        <v>0</v>
      </c>
      <c r="V748" s="58">
        <f t="shared" si="189"/>
        <v>0</v>
      </c>
      <c r="W748" s="17">
        <f t="shared" si="178"/>
        <v>0</v>
      </c>
      <c r="X748" s="17">
        <f t="shared" si="179"/>
        <v>7.4945286535532341E-2</v>
      </c>
      <c r="Y748" s="17">
        <f t="shared" si="190"/>
        <v>0</v>
      </c>
      <c r="Z748" s="17">
        <f t="shared" si="191"/>
        <v>0</v>
      </c>
    </row>
    <row r="749" spans="10:26" x14ac:dyDescent="0.25">
      <c r="J749" s="79">
        <v>7380</v>
      </c>
      <c r="K749" s="79">
        <f t="shared" si="180"/>
        <v>0.84246575342465757</v>
      </c>
      <c r="L749" s="79">
        <f t="shared" si="181"/>
        <v>5.2079106428024713E-2</v>
      </c>
      <c r="M749" s="81">
        <f t="shared" si="182"/>
        <v>6.0399992151631103</v>
      </c>
      <c r="N749" s="82">
        <f t="shared" si="183"/>
        <v>0</v>
      </c>
      <c r="O749" s="83">
        <f t="shared" si="184"/>
        <v>0</v>
      </c>
      <c r="P749" s="79">
        <f t="shared" si="176"/>
        <v>0</v>
      </c>
      <c r="Q749" s="17">
        <f t="shared" si="177"/>
        <v>7.8263576114402156E-2</v>
      </c>
      <c r="R749" s="58">
        <f t="shared" si="185"/>
        <v>0</v>
      </c>
      <c r="S749" s="17">
        <f t="shared" si="186"/>
        <v>0</v>
      </c>
      <c r="T749" s="17">
        <f t="shared" si="187"/>
        <v>0</v>
      </c>
      <c r="U749" s="17">
        <f t="shared" si="188"/>
        <v>0</v>
      </c>
      <c r="V749" s="58">
        <f t="shared" si="189"/>
        <v>0</v>
      </c>
      <c r="W749" s="17">
        <f t="shared" si="178"/>
        <v>0</v>
      </c>
      <c r="X749" s="17">
        <f t="shared" si="179"/>
        <v>7.4525109281905255E-2</v>
      </c>
      <c r="Y749" s="17">
        <f t="shared" si="190"/>
        <v>0</v>
      </c>
      <c r="Z749" s="17">
        <f t="shared" si="191"/>
        <v>0</v>
      </c>
    </row>
    <row r="750" spans="10:26" x14ac:dyDescent="0.25">
      <c r="J750" s="79">
        <v>7390</v>
      </c>
      <c r="K750" s="79">
        <f t="shared" si="180"/>
        <v>0.84360730593607303</v>
      </c>
      <c r="L750" s="79">
        <f t="shared" si="181"/>
        <v>5.1859039249126604E-2</v>
      </c>
      <c r="M750" s="81">
        <f t="shared" si="182"/>
        <v>6.0144763965320962</v>
      </c>
      <c r="N750" s="82">
        <f t="shared" si="183"/>
        <v>0</v>
      </c>
      <c r="O750" s="83">
        <f t="shared" si="184"/>
        <v>0</v>
      </c>
      <c r="P750" s="79">
        <f t="shared" si="176"/>
        <v>0</v>
      </c>
      <c r="Q750" s="17">
        <f t="shared" si="177"/>
        <v>7.780875295155909E-2</v>
      </c>
      <c r="R750" s="58">
        <f t="shared" si="185"/>
        <v>0</v>
      </c>
      <c r="S750" s="17">
        <f t="shared" si="186"/>
        <v>0</v>
      </c>
      <c r="T750" s="17">
        <f t="shared" si="187"/>
        <v>0</v>
      </c>
      <c r="U750" s="17">
        <f t="shared" si="188"/>
        <v>0</v>
      </c>
      <c r="V750" s="58">
        <f t="shared" si="189"/>
        <v>0</v>
      </c>
      <c r="W750" s="17">
        <f t="shared" si="178"/>
        <v>0</v>
      </c>
      <c r="X750" s="17">
        <f t="shared" si="179"/>
        <v>7.4105852044553777E-2</v>
      </c>
      <c r="Y750" s="17">
        <f t="shared" si="190"/>
        <v>0</v>
      </c>
      <c r="Z750" s="17">
        <f t="shared" si="191"/>
        <v>0</v>
      </c>
    </row>
    <row r="751" spans="10:26" x14ac:dyDescent="0.25">
      <c r="J751" s="79">
        <v>7400</v>
      </c>
      <c r="K751" s="79">
        <f t="shared" si="180"/>
        <v>0.84474885844748859</v>
      </c>
      <c r="L751" s="79">
        <f t="shared" si="181"/>
        <v>5.1639218672762222E-2</v>
      </c>
      <c r="M751" s="81">
        <f t="shared" si="182"/>
        <v>5.9889821782211019</v>
      </c>
      <c r="N751" s="82">
        <f t="shared" si="183"/>
        <v>0</v>
      </c>
      <c r="O751" s="83">
        <f t="shared" si="184"/>
        <v>0</v>
      </c>
      <c r="P751" s="79">
        <f t="shared" si="176"/>
        <v>0</v>
      </c>
      <c r="Q751" s="17">
        <f t="shared" si="177"/>
        <v>7.7355011414952601E-2</v>
      </c>
      <c r="R751" s="58">
        <f t="shared" si="185"/>
        <v>0</v>
      </c>
      <c r="S751" s="17">
        <f t="shared" si="186"/>
        <v>0</v>
      </c>
      <c r="T751" s="17">
        <f t="shared" si="187"/>
        <v>0</v>
      </c>
      <c r="U751" s="17">
        <f t="shared" si="188"/>
        <v>0</v>
      </c>
      <c r="V751" s="58">
        <f t="shared" si="189"/>
        <v>0</v>
      </c>
      <c r="W751" s="17">
        <f t="shared" si="178"/>
        <v>0</v>
      </c>
      <c r="X751" s="17">
        <f t="shared" si="179"/>
        <v>7.3687510389488953E-2</v>
      </c>
      <c r="Y751" s="17">
        <f t="shared" si="190"/>
        <v>0</v>
      </c>
      <c r="Z751" s="17">
        <f t="shared" si="191"/>
        <v>0</v>
      </c>
    </row>
    <row r="752" spans="10:26" x14ac:dyDescent="0.25">
      <c r="J752" s="79">
        <v>7410</v>
      </c>
      <c r="K752" s="79">
        <f t="shared" si="180"/>
        <v>0.84589041095890416</v>
      </c>
      <c r="L752" s="79">
        <f t="shared" si="181"/>
        <v>5.1419644089906957E-2</v>
      </c>
      <c r="M752" s="81">
        <f t="shared" si="182"/>
        <v>5.9635164895970378</v>
      </c>
      <c r="N752" s="82">
        <f t="shared" si="183"/>
        <v>0</v>
      </c>
      <c r="O752" s="83">
        <f t="shared" si="184"/>
        <v>0</v>
      </c>
      <c r="P752" s="79">
        <f t="shared" si="176"/>
        <v>0</v>
      </c>
      <c r="Q752" s="17">
        <f t="shared" si="177"/>
        <v>7.6902345844151898E-2</v>
      </c>
      <c r="R752" s="58">
        <f t="shared" si="185"/>
        <v>0</v>
      </c>
      <c r="S752" s="17">
        <f t="shared" si="186"/>
        <v>0</v>
      </c>
      <c r="T752" s="17">
        <f t="shared" si="187"/>
        <v>0</v>
      </c>
      <c r="U752" s="17">
        <f t="shared" si="188"/>
        <v>0</v>
      </c>
      <c r="V752" s="58">
        <f t="shared" si="189"/>
        <v>0</v>
      </c>
      <c r="W752" s="17">
        <f t="shared" si="178"/>
        <v>0</v>
      </c>
      <c r="X752" s="17">
        <f t="shared" si="179"/>
        <v>7.3270079915691011E-2</v>
      </c>
      <c r="Y752" s="17">
        <f t="shared" si="190"/>
        <v>0</v>
      </c>
      <c r="Z752" s="17">
        <f t="shared" si="191"/>
        <v>0</v>
      </c>
    </row>
    <row r="753" spans="10:26" x14ac:dyDescent="0.25">
      <c r="J753" s="79">
        <v>7420</v>
      </c>
      <c r="K753" s="79">
        <f t="shared" si="180"/>
        <v>0.84703196347031962</v>
      </c>
      <c r="L753" s="79">
        <f t="shared" si="181"/>
        <v>5.1200314893859566E-2</v>
      </c>
      <c r="M753" s="81">
        <f t="shared" si="182"/>
        <v>5.9380792602962735</v>
      </c>
      <c r="N753" s="82">
        <f t="shared" si="183"/>
        <v>0</v>
      </c>
      <c r="O753" s="83">
        <f t="shared" si="184"/>
        <v>0</v>
      </c>
      <c r="P753" s="79">
        <f t="shared" si="176"/>
        <v>0</v>
      </c>
      <c r="Q753" s="17">
        <f t="shared" si="177"/>
        <v>7.6450750624418196E-2</v>
      </c>
      <c r="R753" s="58">
        <f t="shared" si="185"/>
        <v>0</v>
      </c>
      <c r="S753" s="17">
        <f t="shared" si="186"/>
        <v>0</v>
      </c>
      <c r="T753" s="17">
        <f t="shared" si="187"/>
        <v>0</v>
      </c>
      <c r="U753" s="17">
        <f t="shared" si="188"/>
        <v>0</v>
      </c>
      <c r="V753" s="58">
        <f t="shared" si="189"/>
        <v>0</v>
      </c>
      <c r="W753" s="17">
        <f t="shared" si="178"/>
        <v>0</v>
      </c>
      <c r="X753" s="17">
        <f t="shared" si="179"/>
        <v>7.2853556254778185E-2</v>
      </c>
      <c r="Y753" s="17">
        <f t="shared" si="190"/>
        <v>0</v>
      </c>
      <c r="Z753" s="17">
        <f t="shared" si="191"/>
        <v>0</v>
      </c>
    </row>
    <row r="754" spans="10:26" x14ac:dyDescent="0.25">
      <c r="J754" s="79">
        <v>7430</v>
      </c>
      <c r="K754" s="79">
        <f t="shared" si="180"/>
        <v>0.84817351598173518</v>
      </c>
      <c r="L754" s="79">
        <f t="shared" si="181"/>
        <v>5.0981230480230399E-2</v>
      </c>
      <c r="M754" s="81">
        <f t="shared" si="182"/>
        <v>5.9126704202232689</v>
      </c>
      <c r="N754" s="82">
        <f t="shared" si="183"/>
        <v>0</v>
      </c>
      <c r="O754" s="83">
        <f t="shared" si="184"/>
        <v>0</v>
      </c>
      <c r="P754" s="79">
        <f t="shared" si="176"/>
        <v>0</v>
      </c>
      <c r="Q754" s="17">
        <f t="shared" si="177"/>
        <v>7.6000220186206002E-2</v>
      </c>
      <c r="R754" s="58">
        <f t="shared" si="185"/>
        <v>0</v>
      </c>
      <c r="S754" s="17">
        <f t="shared" si="186"/>
        <v>0</v>
      </c>
      <c r="T754" s="17">
        <f t="shared" si="187"/>
        <v>0</v>
      </c>
      <c r="U754" s="17">
        <f t="shared" si="188"/>
        <v>0</v>
      </c>
      <c r="V754" s="58">
        <f t="shared" si="189"/>
        <v>0</v>
      </c>
      <c r="W754" s="17">
        <f t="shared" si="178"/>
        <v>0</v>
      </c>
      <c r="X754" s="17">
        <f t="shared" si="179"/>
        <v>7.2437935070680082E-2</v>
      </c>
      <c r="Y754" s="17">
        <f t="shared" si="190"/>
        <v>0</v>
      </c>
      <c r="Z754" s="17">
        <f t="shared" si="191"/>
        <v>0</v>
      </c>
    </row>
    <row r="755" spans="10:26" x14ac:dyDescent="0.25">
      <c r="J755" s="79">
        <v>7440</v>
      </c>
      <c r="K755" s="79">
        <f t="shared" si="180"/>
        <v>0.84931506849315064</v>
      </c>
      <c r="L755" s="79">
        <f t="shared" si="181"/>
        <v>5.0762390246929412E-2</v>
      </c>
      <c r="M755" s="81">
        <f t="shared" si="182"/>
        <v>5.8872898995491898</v>
      </c>
      <c r="N755" s="82">
        <f t="shared" si="183"/>
        <v>0</v>
      </c>
      <c r="O755" s="83">
        <f t="shared" si="184"/>
        <v>0</v>
      </c>
      <c r="P755" s="79">
        <f t="shared" si="176"/>
        <v>0</v>
      </c>
      <c r="Q755" s="17">
        <f t="shared" si="177"/>
        <v>7.5550749004672957E-2</v>
      </c>
      <c r="R755" s="58">
        <f t="shared" si="185"/>
        <v>0</v>
      </c>
      <c r="S755" s="17">
        <f t="shared" si="186"/>
        <v>0</v>
      </c>
      <c r="T755" s="17">
        <f t="shared" si="187"/>
        <v>0</v>
      </c>
      <c r="U755" s="17">
        <f t="shared" si="188"/>
        <v>0</v>
      </c>
      <c r="V755" s="58">
        <f t="shared" si="189"/>
        <v>0</v>
      </c>
      <c r="W755" s="17">
        <f t="shared" si="178"/>
        <v>0</v>
      </c>
      <c r="X755" s="17">
        <f t="shared" si="179"/>
        <v>7.2023212059314945E-2</v>
      </c>
      <c r="Y755" s="17">
        <f t="shared" si="190"/>
        <v>0</v>
      </c>
      <c r="Z755" s="17">
        <f t="shared" si="191"/>
        <v>0</v>
      </c>
    </row>
    <row r="756" spans="10:26" x14ac:dyDescent="0.25">
      <c r="J756" s="79">
        <v>7450</v>
      </c>
      <c r="K756" s="79">
        <f t="shared" si="180"/>
        <v>0.8504566210045662</v>
      </c>
      <c r="L756" s="79">
        <f t="shared" si="181"/>
        <v>5.0543793594154285E-2</v>
      </c>
      <c r="M756" s="81">
        <f t="shared" si="182"/>
        <v>5.861937628710522</v>
      </c>
      <c r="N756" s="82">
        <f t="shared" si="183"/>
        <v>0</v>
      </c>
      <c r="O756" s="83">
        <f t="shared" si="184"/>
        <v>0</v>
      </c>
      <c r="P756" s="79">
        <f t="shared" si="176"/>
        <v>0</v>
      </c>
      <c r="Q756" s="17">
        <f t="shared" si="177"/>
        <v>7.5102331599194994E-2</v>
      </c>
      <c r="R756" s="58">
        <f t="shared" si="185"/>
        <v>0</v>
      </c>
      <c r="S756" s="17">
        <f t="shared" si="186"/>
        <v>0</v>
      </c>
      <c r="T756" s="17">
        <f t="shared" si="187"/>
        <v>0</v>
      </c>
      <c r="U756" s="17">
        <f t="shared" si="188"/>
        <v>0</v>
      </c>
      <c r="V756" s="58">
        <f t="shared" si="189"/>
        <v>0</v>
      </c>
      <c r="W756" s="17">
        <f t="shared" si="178"/>
        <v>0</v>
      </c>
      <c r="X756" s="17">
        <f t="shared" si="179"/>
        <v>7.1609382948271127E-2</v>
      </c>
      <c r="Y756" s="17">
        <f t="shared" si="190"/>
        <v>0</v>
      </c>
      <c r="Z756" s="17">
        <f t="shared" si="191"/>
        <v>0</v>
      </c>
    </row>
    <row r="757" spans="10:26" x14ac:dyDescent="0.25">
      <c r="J757" s="79">
        <v>7460</v>
      </c>
      <c r="K757" s="79">
        <f t="shared" si="180"/>
        <v>0.85159817351598177</v>
      </c>
      <c r="L757" s="79">
        <f t="shared" si="181"/>
        <v>5.0325439924378768E-2</v>
      </c>
      <c r="M757" s="81">
        <f t="shared" si="182"/>
        <v>5.8366135384077289</v>
      </c>
      <c r="N757" s="82">
        <f t="shared" si="183"/>
        <v>0</v>
      </c>
      <c r="O757" s="83">
        <f t="shared" si="184"/>
        <v>0</v>
      </c>
      <c r="P757" s="79">
        <f t="shared" si="176"/>
        <v>0</v>
      </c>
      <c r="Q757" s="17">
        <f t="shared" si="177"/>
        <v>7.4654962532889391E-2</v>
      </c>
      <c r="R757" s="58">
        <f t="shared" si="185"/>
        <v>0</v>
      </c>
      <c r="S757" s="17">
        <f t="shared" si="186"/>
        <v>0</v>
      </c>
      <c r="T757" s="17">
        <f t="shared" si="187"/>
        <v>0</v>
      </c>
      <c r="U757" s="17">
        <f t="shared" si="188"/>
        <v>0</v>
      </c>
      <c r="V757" s="58">
        <f t="shared" si="189"/>
        <v>0</v>
      </c>
      <c r="W757" s="17">
        <f t="shared" si="178"/>
        <v>0</v>
      </c>
      <c r="X757" s="17">
        <f t="shared" si="179"/>
        <v>7.1196443496492456E-2</v>
      </c>
      <c r="Y757" s="17">
        <f t="shared" si="190"/>
        <v>0</v>
      </c>
      <c r="Z757" s="17">
        <f t="shared" si="191"/>
        <v>0</v>
      </c>
    </row>
    <row r="758" spans="10:26" x14ac:dyDescent="0.25">
      <c r="J758" s="79">
        <v>7470</v>
      </c>
      <c r="K758" s="79">
        <f t="shared" si="180"/>
        <v>0.85273972602739723</v>
      </c>
      <c r="L758" s="79">
        <f t="shared" si="181"/>
        <v>5.010732864234102E-2</v>
      </c>
      <c r="M758" s="81">
        <f t="shared" si="182"/>
        <v>5.8113175596038893</v>
      </c>
      <c r="N758" s="82">
        <f t="shared" si="183"/>
        <v>0</v>
      </c>
      <c r="O758" s="83">
        <f t="shared" si="184"/>
        <v>0</v>
      </c>
      <c r="P758" s="79">
        <f t="shared" si="176"/>
        <v>0</v>
      </c>
      <c r="Q758" s="17">
        <f t="shared" si="177"/>
        <v>7.4208636412142259E-2</v>
      </c>
      <c r="R758" s="58">
        <f t="shared" si="185"/>
        <v>0</v>
      </c>
      <c r="S758" s="17">
        <f t="shared" si="186"/>
        <v>0</v>
      </c>
      <c r="T758" s="17">
        <f t="shared" si="187"/>
        <v>0</v>
      </c>
      <c r="U758" s="17">
        <f t="shared" si="188"/>
        <v>0</v>
      </c>
      <c r="V758" s="58">
        <f t="shared" si="189"/>
        <v>0</v>
      </c>
      <c r="W758" s="17">
        <f t="shared" si="178"/>
        <v>0</v>
      </c>
      <c r="X758" s="17">
        <f t="shared" si="179"/>
        <v>7.0784389493967703E-2</v>
      </c>
      <c r="Y758" s="17">
        <f t="shared" si="190"/>
        <v>0</v>
      </c>
      <c r="Z758" s="17">
        <f t="shared" si="191"/>
        <v>0</v>
      </c>
    </row>
    <row r="759" spans="10:26" x14ac:dyDescent="0.25">
      <c r="J759" s="79">
        <v>7480</v>
      </c>
      <c r="K759" s="79">
        <f t="shared" si="180"/>
        <v>0.85388127853881279</v>
      </c>
      <c r="L759" s="79">
        <f t="shared" si="181"/>
        <v>4.9889459155031624E-2</v>
      </c>
      <c r="M759" s="81">
        <f t="shared" si="182"/>
        <v>5.786049623523315</v>
      </c>
      <c r="N759" s="82">
        <f t="shared" si="183"/>
        <v>0</v>
      </c>
      <c r="O759" s="83">
        <f t="shared" si="184"/>
        <v>0</v>
      </c>
      <c r="P759" s="79">
        <f t="shared" si="176"/>
        <v>0</v>
      </c>
      <c r="Q759" s="17">
        <f t="shared" si="177"/>
        <v>7.3763347886145469E-2</v>
      </c>
      <c r="R759" s="58">
        <f t="shared" si="185"/>
        <v>0</v>
      </c>
      <c r="S759" s="17">
        <f t="shared" si="186"/>
        <v>0</v>
      </c>
      <c r="T759" s="17">
        <f t="shared" si="187"/>
        <v>0</v>
      </c>
      <c r="U759" s="17">
        <f t="shared" si="188"/>
        <v>0</v>
      </c>
      <c r="V759" s="58">
        <f t="shared" si="189"/>
        <v>0</v>
      </c>
      <c r="W759" s="17">
        <f t="shared" si="178"/>
        <v>0</v>
      </c>
      <c r="X759" s="17">
        <f t="shared" si="179"/>
        <v>7.0373216761423274E-2</v>
      </c>
      <c r="Y759" s="17">
        <f t="shared" si="190"/>
        <v>0</v>
      </c>
      <c r="Z759" s="17">
        <f t="shared" si="191"/>
        <v>0</v>
      </c>
    </row>
    <row r="760" spans="10:26" x14ac:dyDescent="0.25">
      <c r="J760" s="79">
        <v>7490</v>
      </c>
      <c r="K760" s="79">
        <f t="shared" si="180"/>
        <v>0.85502283105022836</v>
      </c>
      <c r="L760" s="79">
        <f t="shared" si="181"/>
        <v>4.9671830871683031E-2</v>
      </c>
      <c r="M760" s="81">
        <f t="shared" si="182"/>
        <v>5.7608096616503239</v>
      </c>
      <c r="N760" s="82">
        <f t="shared" si="183"/>
        <v>0</v>
      </c>
      <c r="O760" s="83">
        <f t="shared" si="184"/>
        <v>0</v>
      </c>
      <c r="P760" s="79">
        <f t="shared" si="176"/>
        <v>0</v>
      </c>
      <c r="Q760" s="17">
        <f t="shared" si="177"/>
        <v>7.3319091646436685E-2</v>
      </c>
      <c r="R760" s="58">
        <f t="shared" si="185"/>
        <v>0</v>
      </c>
      <c r="S760" s="17">
        <f t="shared" si="186"/>
        <v>0</v>
      </c>
      <c r="T760" s="17">
        <f t="shared" si="187"/>
        <v>0</v>
      </c>
      <c r="U760" s="17">
        <f t="shared" si="188"/>
        <v>0</v>
      </c>
      <c r="V760" s="58">
        <f t="shared" si="189"/>
        <v>0</v>
      </c>
      <c r="W760" s="17">
        <f t="shared" si="178"/>
        <v>0</v>
      </c>
      <c r="X760" s="17">
        <f t="shared" si="179"/>
        <v>6.9962921150021007E-2</v>
      </c>
      <c r="Y760" s="17">
        <f t="shared" si="190"/>
        <v>0</v>
      </c>
      <c r="Z760" s="17">
        <f t="shared" si="191"/>
        <v>0</v>
      </c>
    </row>
    <row r="761" spans="10:26" x14ac:dyDescent="0.25">
      <c r="J761" s="79">
        <v>7500</v>
      </c>
      <c r="K761" s="79">
        <f t="shared" si="180"/>
        <v>0.85616438356164382</v>
      </c>
      <c r="L761" s="79">
        <f t="shared" si="181"/>
        <v>4.9454443203756693E-2</v>
      </c>
      <c r="M761" s="81">
        <f t="shared" si="182"/>
        <v>5.7355976057277465</v>
      </c>
      <c r="N761" s="82">
        <f t="shared" si="183"/>
        <v>0</v>
      </c>
      <c r="O761" s="83">
        <f t="shared" si="184"/>
        <v>0</v>
      </c>
      <c r="P761" s="79">
        <f t="shared" si="176"/>
        <v>0</v>
      </c>
      <c r="Q761" s="17">
        <f t="shared" si="177"/>
        <v>7.2875862426447502E-2</v>
      </c>
      <c r="R761" s="58">
        <f t="shared" si="185"/>
        <v>0</v>
      </c>
      <c r="S761" s="17">
        <f t="shared" si="186"/>
        <v>0</v>
      </c>
      <c r="T761" s="17">
        <f t="shared" si="187"/>
        <v>0</v>
      </c>
      <c r="U761" s="17">
        <f t="shared" si="188"/>
        <v>0</v>
      </c>
      <c r="V761" s="58">
        <f t="shared" si="189"/>
        <v>0</v>
      </c>
      <c r="W761" s="17">
        <f t="shared" si="178"/>
        <v>0</v>
      </c>
      <c r="X761" s="17">
        <f t="shared" si="179"/>
        <v>6.9553498541058634E-2</v>
      </c>
      <c r="Y761" s="17">
        <f t="shared" si="190"/>
        <v>0</v>
      </c>
      <c r="Z761" s="17">
        <f t="shared" si="191"/>
        <v>0</v>
      </c>
    </row>
    <row r="762" spans="10:26" x14ac:dyDescent="0.25">
      <c r="J762" s="79">
        <v>7510</v>
      </c>
      <c r="K762" s="79">
        <f t="shared" si="180"/>
        <v>0.85730593607305938</v>
      </c>
      <c r="L762" s="79">
        <f t="shared" si="181"/>
        <v>4.9237295564933392E-2</v>
      </c>
      <c r="M762" s="81">
        <f t="shared" si="182"/>
        <v>5.7104133877558061</v>
      </c>
      <c r="N762" s="82">
        <f t="shared" si="183"/>
        <v>0</v>
      </c>
      <c r="O762" s="83">
        <f t="shared" si="184"/>
        <v>0</v>
      </c>
      <c r="P762" s="79">
        <f t="shared" si="176"/>
        <v>0</v>
      </c>
      <c r="Q762" s="17">
        <f t="shared" si="177"/>
        <v>7.2433655001057695E-2</v>
      </c>
      <c r="R762" s="58">
        <f t="shared" si="185"/>
        <v>0</v>
      </c>
      <c r="S762" s="17">
        <f t="shared" si="186"/>
        <v>0</v>
      </c>
      <c r="T762" s="17">
        <f t="shared" si="187"/>
        <v>0</v>
      </c>
      <c r="U762" s="17">
        <f t="shared" si="188"/>
        <v>0</v>
      </c>
      <c r="V762" s="58">
        <f t="shared" si="189"/>
        <v>0</v>
      </c>
      <c r="W762" s="17">
        <f t="shared" si="178"/>
        <v>0</v>
      </c>
      <c r="X762" s="17">
        <f t="shared" si="179"/>
        <v>6.9144944845673573E-2</v>
      </c>
      <c r="Y762" s="17">
        <f t="shared" si="190"/>
        <v>0</v>
      </c>
      <c r="Z762" s="17">
        <f t="shared" si="191"/>
        <v>0</v>
      </c>
    </row>
    <row r="763" spans="10:26" x14ac:dyDescent="0.25">
      <c r="J763" s="79">
        <v>7520</v>
      </c>
      <c r="K763" s="79">
        <f t="shared" si="180"/>
        <v>0.85844748858447484</v>
      </c>
      <c r="L763" s="79">
        <f t="shared" si="181"/>
        <v>4.9020387371100038E-2</v>
      </c>
      <c r="M763" s="81">
        <f t="shared" si="182"/>
        <v>5.6852569399905866</v>
      </c>
      <c r="N763" s="82">
        <f t="shared" si="183"/>
        <v>0</v>
      </c>
      <c r="O763" s="83">
        <f t="shared" si="184"/>
        <v>0</v>
      </c>
      <c r="P763" s="79">
        <f t="shared" si="176"/>
        <v>0</v>
      </c>
      <c r="Q763" s="17">
        <f t="shared" si="177"/>
        <v>7.1992464186154237E-2</v>
      </c>
      <c r="R763" s="58">
        <f t="shared" si="185"/>
        <v>0</v>
      </c>
      <c r="S763" s="17">
        <f t="shared" si="186"/>
        <v>0</v>
      </c>
      <c r="T763" s="17">
        <f t="shared" si="187"/>
        <v>0</v>
      </c>
      <c r="U763" s="17">
        <f t="shared" si="188"/>
        <v>0</v>
      </c>
      <c r="V763" s="58">
        <f t="shared" si="189"/>
        <v>0</v>
      </c>
      <c r="W763" s="17">
        <f t="shared" si="178"/>
        <v>0</v>
      </c>
      <c r="X763" s="17">
        <f t="shared" si="179"/>
        <v>6.8737256004552272E-2</v>
      </c>
      <c r="Y763" s="17">
        <f t="shared" si="190"/>
        <v>0</v>
      </c>
      <c r="Z763" s="17">
        <f t="shared" si="191"/>
        <v>0</v>
      </c>
    </row>
    <row r="764" spans="10:26" x14ac:dyDescent="0.25">
      <c r="J764" s="79">
        <v>7530</v>
      </c>
      <c r="K764" s="79">
        <f t="shared" si="180"/>
        <v>0.8595890410958904</v>
      </c>
      <c r="L764" s="79">
        <f t="shared" si="181"/>
        <v>4.8803718040340116E-2</v>
      </c>
      <c r="M764" s="81">
        <f t="shared" si="182"/>
        <v>5.6601281949429252</v>
      </c>
      <c r="N764" s="82">
        <f t="shared" si="183"/>
        <v>0</v>
      </c>
      <c r="O764" s="83">
        <f t="shared" si="184"/>
        <v>0</v>
      </c>
      <c r="P764" s="79">
        <f t="shared" si="176"/>
        <v>0</v>
      </c>
      <c r="Q764" s="17">
        <f t="shared" si="177"/>
        <v>7.1552284838196867E-2</v>
      </c>
      <c r="R764" s="58">
        <f t="shared" si="185"/>
        <v>0</v>
      </c>
      <c r="S764" s="17">
        <f t="shared" si="186"/>
        <v>0</v>
      </c>
      <c r="T764" s="17">
        <f t="shared" si="187"/>
        <v>0</v>
      </c>
      <c r="U764" s="17">
        <f t="shared" si="188"/>
        <v>0</v>
      </c>
      <c r="V764" s="58">
        <f t="shared" si="189"/>
        <v>0</v>
      </c>
      <c r="W764" s="17">
        <f t="shared" si="178"/>
        <v>0</v>
      </c>
      <c r="X764" s="17">
        <f t="shared" si="179"/>
        <v>6.8330427987640885E-2</v>
      </c>
      <c r="Y764" s="17">
        <f t="shared" si="190"/>
        <v>0</v>
      </c>
      <c r="Z764" s="17">
        <f t="shared" si="191"/>
        <v>0</v>
      </c>
    </row>
    <row r="765" spans="10:26" x14ac:dyDescent="0.25">
      <c r="J765" s="79">
        <v>7540</v>
      </c>
      <c r="K765" s="79">
        <f t="shared" si="180"/>
        <v>0.86073059360730597</v>
      </c>
      <c r="L765" s="79">
        <f t="shared" si="181"/>
        <v>4.8587286992921586E-2</v>
      </c>
      <c r="M765" s="81">
        <f t="shared" si="182"/>
        <v>5.6350270853770095</v>
      </c>
      <c r="N765" s="82">
        <f t="shared" si="183"/>
        <v>0</v>
      </c>
      <c r="O765" s="83">
        <f t="shared" si="184"/>
        <v>0</v>
      </c>
      <c r="P765" s="79">
        <f t="shared" si="176"/>
        <v>0</v>
      </c>
      <c r="Q765" s="17">
        <f t="shared" si="177"/>
        <v>7.1113111853790434E-2</v>
      </c>
      <c r="R765" s="58">
        <f t="shared" si="185"/>
        <v>0</v>
      </c>
      <c r="S765" s="17">
        <f t="shared" si="186"/>
        <v>0</v>
      </c>
      <c r="T765" s="17">
        <f t="shared" si="187"/>
        <v>0</v>
      </c>
      <c r="U765" s="17">
        <f t="shared" si="188"/>
        <v>0</v>
      </c>
      <c r="V765" s="58">
        <f t="shared" si="189"/>
        <v>0</v>
      </c>
      <c r="W765" s="17">
        <f t="shared" si="178"/>
        <v>0</v>
      </c>
      <c r="X765" s="17">
        <f t="shared" si="179"/>
        <v>6.7924456793861165E-2</v>
      </c>
      <c r="Y765" s="17">
        <f t="shared" si="190"/>
        <v>0</v>
      </c>
      <c r="Z765" s="17">
        <f t="shared" si="191"/>
        <v>0</v>
      </c>
    </row>
    <row r="766" spans="10:26" x14ac:dyDescent="0.25">
      <c r="J766" s="79">
        <v>7550</v>
      </c>
      <c r="K766" s="79">
        <f t="shared" si="180"/>
        <v>0.86187214611872143</v>
      </c>
      <c r="L766" s="79">
        <f t="shared" si="181"/>
        <v>4.837109365128589E-2</v>
      </c>
      <c r="M766" s="81">
        <f t="shared" si="182"/>
        <v>5.6099535443091</v>
      </c>
      <c r="N766" s="82">
        <f t="shared" si="183"/>
        <v>0</v>
      </c>
      <c r="O766" s="83">
        <f t="shared" si="184"/>
        <v>0</v>
      </c>
      <c r="P766" s="79">
        <f t="shared" si="176"/>
        <v>0</v>
      </c>
      <c r="Q766" s="17">
        <f t="shared" si="177"/>
        <v>7.067494016926068E-2</v>
      </c>
      <c r="R766" s="58">
        <f t="shared" si="185"/>
        <v>0</v>
      </c>
      <c r="S766" s="17">
        <f t="shared" si="186"/>
        <v>0</v>
      </c>
      <c r="T766" s="17">
        <f t="shared" si="187"/>
        <v>0</v>
      </c>
      <c r="U766" s="17">
        <f t="shared" si="188"/>
        <v>0</v>
      </c>
      <c r="V766" s="58">
        <f t="shared" si="189"/>
        <v>0</v>
      </c>
      <c r="W766" s="17">
        <f t="shared" si="178"/>
        <v>0</v>
      </c>
      <c r="X766" s="17">
        <f t="shared" si="179"/>
        <v>6.7519338450829025E-2</v>
      </c>
      <c r="Y766" s="17">
        <f t="shared" si="190"/>
        <v>0</v>
      </c>
      <c r="Z766" s="17">
        <f t="shared" si="191"/>
        <v>0</v>
      </c>
    </row>
    <row r="767" spans="10:26" x14ac:dyDescent="0.25">
      <c r="J767" s="79">
        <v>7560</v>
      </c>
      <c r="K767" s="79">
        <f t="shared" si="180"/>
        <v>0.86301369863013699</v>
      </c>
      <c r="L767" s="79">
        <f t="shared" si="181"/>
        <v>4.8155137440037299E-2</v>
      </c>
      <c r="M767" s="81">
        <f t="shared" si="182"/>
        <v>5.5849075050062984</v>
      </c>
      <c r="N767" s="82">
        <f t="shared" si="183"/>
        <v>0</v>
      </c>
      <c r="O767" s="83">
        <f t="shared" si="184"/>
        <v>0</v>
      </c>
      <c r="P767" s="79">
        <f t="shared" si="176"/>
        <v>0</v>
      </c>
      <c r="Q767" s="17">
        <f t="shared" si="177"/>
        <v>7.0237764760237464E-2</v>
      </c>
      <c r="R767" s="58">
        <f t="shared" si="185"/>
        <v>0</v>
      </c>
      <c r="S767" s="17">
        <f t="shared" si="186"/>
        <v>0</v>
      </c>
      <c r="T767" s="17">
        <f t="shared" si="187"/>
        <v>0</v>
      </c>
      <c r="U767" s="17">
        <f t="shared" si="188"/>
        <v>0</v>
      </c>
      <c r="V767" s="58">
        <f t="shared" si="189"/>
        <v>0</v>
      </c>
      <c r="W767" s="17">
        <f t="shared" si="178"/>
        <v>0</v>
      </c>
      <c r="X767" s="17">
        <f t="shared" si="179"/>
        <v>6.7115069014576312E-2</v>
      </c>
      <c r="Y767" s="17">
        <f t="shared" si="190"/>
        <v>0</v>
      </c>
      <c r="Z767" s="17">
        <f t="shared" si="191"/>
        <v>0</v>
      </c>
    </row>
    <row r="768" spans="10:26" x14ac:dyDescent="0.25">
      <c r="J768" s="79">
        <v>7570</v>
      </c>
      <c r="K768" s="79">
        <f t="shared" si="180"/>
        <v>0.86415525114155256</v>
      </c>
      <c r="L768" s="79">
        <f t="shared" si="181"/>
        <v>4.7939417785931582E-2</v>
      </c>
      <c r="M768" s="81">
        <f t="shared" si="182"/>
        <v>5.5598889009852313</v>
      </c>
      <c r="N768" s="82">
        <f t="shared" si="183"/>
        <v>0</v>
      </c>
      <c r="O768" s="83">
        <f t="shared" si="184"/>
        <v>0</v>
      </c>
      <c r="P768" s="79">
        <f t="shared" si="176"/>
        <v>0</v>
      </c>
      <c r="Q768" s="17">
        <f t="shared" si="177"/>
        <v>6.9801580641243754E-2</v>
      </c>
      <c r="R768" s="58">
        <f t="shared" si="185"/>
        <v>0</v>
      </c>
      <c r="S768" s="17">
        <f t="shared" si="186"/>
        <v>0</v>
      </c>
      <c r="T768" s="17">
        <f t="shared" si="187"/>
        <v>0</v>
      </c>
      <c r="U768" s="17">
        <f t="shared" si="188"/>
        <v>0</v>
      </c>
      <c r="V768" s="58">
        <f t="shared" si="189"/>
        <v>0</v>
      </c>
      <c r="W768" s="17">
        <f t="shared" si="178"/>
        <v>0</v>
      </c>
      <c r="X768" s="17">
        <f t="shared" si="179"/>
        <v>6.6711644569276918E-2</v>
      </c>
      <c r="Y768" s="17">
        <f t="shared" si="190"/>
        <v>0</v>
      </c>
      <c r="Z768" s="17">
        <f t="shared" si="191"/>
        <v>0</v>
      </c>
    </row>
    <row r="769" spans="10:26" x14ac:dyDescent="0.25">
      <c r="J769" s="79">
        <v>7580</v>
      </c>
      <c r="K769" s="79">
        <f t="shared" si="180"/>
        <v>0.86529680365296802</v>
      </c>
      <c r="L769" s="79">
        <f t="shared" si="181"/>
        <v>4.7723934117865574E-2</v>
      </c>
      <c r="M769" s="81">
        <f t="shared" si="182"/>
        <v>5.5348976660108384</v>
      </c>
      <c r="N769" s="82">
        <f t="shared" si="183"/>
        <v>0</v>
      </c>
      <c r="O769" s="83">
        <f t="shared" si="184"/>
        <v>0</v>
      </c>
      <c r="P769" s="79">
        <f t="shared" si="176"/>
        <v>0</v>
      </c>
      <c r="Q769" s="17">
        <f t="shared" si="177"/>
        <v>6.9366382865287735E-2</v>
      </c>
      <c r="R769" s="58">
        <f t="shared" si="185"/>
        <v>0</v>
      </c>
      <c r="S769" s="17">
        <f t="shared" si="186"/>
        <v>0</v>
      </c>
      <c r="T769" s="17">
        <f t="shared" si="187"/>
        <v>0</v>
      </c>
      <c r="U769" s="17">
        <f t="shared" si="188"/>
        <v>0</v>
      </c>
      <c r="V769" s="58">
        <f t="shared" si="189"/>
        <v>0</v>
      </c>
      <c r="W769" s="17">
        <f t="shared" si="178"/>
        <v>0</v>
      </c>
      <c r="X769" s="17">
        <f t="shared" si="179"/>
        <v>6.6309061226975663E-2</v>
      </c>
      <c r="Y769" s="17">
        <f t="shared" si="190"/>
        <v>0</v>
      </c>
      <c r="Z769" s="17">
        <f t="shared" si="191"/>
        <v>0</v>
      </c>
    </row>
    <row r="770" spans="10:26" x14ac:dyDescent="0.25">
      <c r="J770" s="79">
        <v>7590</v>
      </c>
      <c r="K770" s="79">
        <f t="shared" si="180"/>
        <v>0.86643835616438358</v>
      </c>
      <c r="L770" s="79">
        <f t="shared" si="181"/>
        <v>4.7508685866865741E-2</v>
      </c>
      <c r="M770" s="81">
        <f t="shared" si="182"/>
        <v>5.5099337340950516</v>
      </c>
      <c r="N770" s="82">
        <f t="shared" si="183"/>
        <v>0</v>
      </c>
      <c r="O770" s="83">
        <f t="shared" si="184"/>
        <v>0</v>
      </c>
      <c r="P770" s="79">
        <f t="shared" si="176"/>
        <v>0</v>
      </c>
      <c r="Q770" s="17">
        <f t="shared" si="177"/>
        <v>6.8932166523462901E-2</v>
      </c>
      <c r="R770" s="58">
        <f t="shared" si="185"/>
        <v>0</v>
      </c>
      <c r="S770" s="17">
        <f t="shared" si="186"/>
        <v>0</v>
      </c>
      <c r="T770" s="17">
        <f t="shared" si="187"/>
        <v>0</v>
      </c>
      <c r="U770" s="17">
        <f t="shared" si="188"/>
        <v>0</v>
      </c>
      <c r="V770" s="58">
        <f t="shared" si="189"/>
        <v>0</v>
      </c>
      <c r="W770" s="17">
        <f t="shared" si="178"/>
        <v>0</v>
      </c>
      <c r="X770" s="17">
        <f t="shared" si="179"/>
        <v>6.5907315127319621E-2</v>
      </c>
      <c r="Y770" s="17">
        <f t="shared" si="190"/>
        <v>0</v>
      </c>
      <c r="Z770" s="17">
        <f t="shared" si="191"/>
        <v>0</v>
      </c>
    </row>
    <row r="771" spans="10:26" x14ac:dyDescent="0.25">
      <c r="J771" s="79">
        <v>7600</v>
      </c>
      <c r="K771" s="79">
        <f t="shared" si="180"/>
        <v>0.86757990867579904</v>
      </c>
      <c r="L771" s="79">
        <f t="shared" si="181"/>
        <v>4.7293672466078074E-2</v>
      </c>
      <c r="M771" s="81">
        <f t="shared" si="182"/>
        <v>5.4849970394956182</v>
      </c>
      <c r="N771" s="82">
        <f t="shared" si="183"/>
        <v>0</v>
      </c>
      <c r="O771" s="83">
        <f t="shared" si="184"/>
        <v>0</v>
      </c>
      <c r="P771" s="79">
        <f t="shared" si="176"/>
        <v>0</v>
      </c>
      <c r="Q771" s="17">
        <f t="shared" si="177"/>
        <v>6.8498926744551936E-2</v>
      </c>
      <c r="R771" s="58">
        <f t="shared" si="185"/>
        <v>0</v>
      </c>
      <c r="S771" s="17">
        <f t="shared" si="186"/>
        <v>0</v>
      </c>
      <c r="T771" s="17">
        <f t="shared" si="187"/>
        <v>0</v>
      </c>
      <c r="U771" s="17">
        <f t="shared" si="188"/>
        <v>0</v>
      </c>
      <c r="V771" s="58">
        <f t="shared" si="189"/>
        <v>0</v>
      </c>
      <c r="W771" s="17">
        <f t="shared" si="178"/>
        <v>0</v>
      </c>
      <c r="X771" s="17">
        <f t="shared" si="179"/>
        <v>6.5506402437294997E-2</v>
      </c>
      <c r="Y771" s="17">
        <f t="shared" si="190"/>
        <v>0</v>
      </c>
      <c r="Z771" s="17">
        <f t="shared" si="191"/>
        <v>0</v>
      </c>
    </row>
    <row r="772" spans="10:26" x14ac:dyDescent="0.25">
      <c r="J772" s="79">
        <v>7610</v>
      </c>
      <c r="K772" s="79">
        <f t="shared" si="180"/>
        <v>0.86872146118721461</v>
      </c>
      <c r="L772" s="79">
        <f t="shared" si="181"/>
        <v>4.7078893350756879E-2</v>
      </c>
      <c r="M772" s="81">
        <f t="shared" si="182"/>
        <v>5.4600875167148013</v>
      </c>
      <c r="N772" s="82">
        <f t="shared" si="183"/>
        <v>0</v>
      </c>
      <c r="O772" s="83">
        <f t="shared" si="184"/>
        <v>0</v>
      </c>
      <c r="P772" s="79">
        <f t="shared" si="176"/>
        <v>0</v>
      </c>
      <c r="Q772" s="17">
        <f t="shared" si="177"/>
        <v>6.8066658694635795E-2</v>
      </c>
      <c r="R772" s="58">
        <f t="shared" si="185"/>
        <v>0</v>
      </c>
      <c r="S772" s="17">
        <f t="shared" si="186"/>
        <v>0</v>
      </c>
      <c r="T772" s="17">
        <f t="shared" si="187"/>
        <v>0</v>
      </c>
      <c r="U772" s="17">
        <f t="shared" si="188"/>
        <v>0</v>
      </c>
      <c r="V772" s="58">
        <f t="shared" si="189"/>
        <v>0</v>
      </c>
      <c r="W772" s="17">
        <f t="shared" si="178"/>
        <v>0</v>
      </c>
      <c r="X772" s="17">
        <f t="shared" si="179"/>
        <v>6.5106319350964115E-2</v>
      </c>
      <c r="Y772" s="17">
        <f t="shared" si="190"/>
        <v>0</v>
      </c>
      <c r="Z772" s="17">
        <f t="shared" si="191"/>
        <v>0</v>
      </c>
    </row>
    <row r="773" spans="10:26" x14ac:dyDescent="0.25">
      <c r="J773" s="79">
        <v>7620</v>
      </c>
      <c r="K773" s="79">
        <f t="shared" si="180"/>
        <v>0.86986301369863017</v>
      </c>
      <c r="L773" s="79">
        <f t="shared" si="181"/>
        <v>4.686434795825456E-2</v>
      </c>
      <c r="M773" s="81">
        <f t="shared" si="182"/>
        <v>5.4352051004981989</v>
      </c>
      <c r="N773" s="82">
        <f t="shared" si="183"/>
        <v>0</v>
      </c>
      <c r="O773" s="83">
        <f t="shared" si="184"/>
        <v>0</v>
      </c>
      <c r="P773" s="79">
        <f t="shared" si="176"/>
        <v>0</v>
      </c>
      <c r="Q773" s="17">
        <f t="shared" si="177"/>
        <v>6.7635357576709132E-2</v>
      </c>
      <c r="R773" s="58">
        <f t="shared" si="185"/>
        <v>0</v>
      </c>
      <c r="S773" s="17">
        <f t="shared" si="186"/>
        <v>0</v>
      </c>
      <c r="T773" s="17">
        <f t="shared" si="187"/>
        <v>0</v>
      </c>
      <c r="U773" s="17">
        <f t="shared" si="188"/>
        <v>0</v>
      </c>
      <c r="V773" s="58">
        <f t="shared" si="189"/>
        <v>0</v>
      </c>
      <c r="W773" s="17">
        <f t="shared" si="178"/>
        <v>0</v>
      </c>
      <c r="X773" s="17">
        <f t="shared" si="179"/>
        <v>6.4707062089208622E-2</v>
      </c>
      <c r="Y773" s="17">
        <f t="shared" si="190"/>
        <v>0</v>
      </c>
      <c r="Z773" s="17">
        <f t="shared" si="191"/>
        <v>0</v>
      </c>
    </row>
    <row r="774" spans="10:26" x14ac:dyDescent="0.25">
      <c r="J774" s="79">
        <v>7630</v>
      </c>
      <c r="K774" s="79">
        <f t="shared" si="180"/>
        <v>0.87100456621004563</v>
      </c>
      <c r="L774" s="79">
        <f t="shared" si="181"/>
        <v>4.6650035728011074E-2</v>
      </c>
      <c r="M774" s="81">
        <f t="shared" si="182"/>
        <v>5.4103497258335143</v>
      </c>
      <c r="N774" s="82">
        <f t="shared" si="183"/>
        <v>0</v>
      </c>
      <c r="O774" s="83">
        <f t="shared" si="184"/>
        <v>0</v>
      </c>
      <c r="P774" s="79">
        <f t="shared" si="176"/>
        <v>0</v>
      </c>
      <c r="Q774" s="17">
        <f t="shared" si="177"/>
        <v>6.7205018630298374E-2</v>
      </c>
      <c r="R774" s="58">
        <f t="shared" si="185"/>
        <v>0</v>
      </c>
      <c r="S774" s="17">
        <f t="shared" si="186"/>
        <v>0</v>
      </c>
      <c r="T774" s="17">
        <f t="shared" si="187"/>
        <v>0</v>
      </c>
      <c r="U774" s="17">
        <f t="shared" si="188"/>
        <v>0</v>
      </c>
      <c r="V774" s="58">
        <f t="shared" si="189"/>
        <v>0</v>
      </c>
      <c r="W774" s="17">
        <f t="shared" si="178"/>
        <v>0</v>
      </c>
      <c r="X774" s="17">
        <f t="shared" si="179"/>
        <v>6.4308626899473142E-2</v>
      </c>
      <c r="Y774" s="17">
        <f t="shared" si="190"/>
        <v>0</v>
      </c>
      <c r="Z774" s="17">
        <f t="shared" si="191"/>
        <v>0</v>
      </c>
    </row>
    <row r="775" spans="10:26" x14ac:dyDescent="0.25">
      <c r="J775" s="79">
        <v>7640</v>
      </c>
      <c r="K775" s="79">
        <f t="shared" si="180"/>
        <v>0.87214611872146119</v>
      </c>
      <c r="L775" s="79">
        <f t="shared" si="181"/>
        <v>4.6435956101543052E-2</v>
      </c>
      <c r="M775" s="81">
        <f t="shared" si="182"/>
        <v>5.3855213279493022</v>
      </c>
      <c r="N775" s="82">
        <f t="shared" si="183"/>
        <v>0</v>
      </c>
      <c r="O775" s="83">
        <f t="shared" si="184"/>
        <v>0</v>
      </c>
      <c r="P775" s="79">
        <f t="shared" si="176"/>
        <v>0</v>
      </c>
      <c r="Q775" s="17">
        <f t="shared" si="177"/>
        <v>6.6775637131087473E-2</v>
      </c>
      <c r="R775" s="58">
        <f t="shared" si="185"/>
        <v>0</v>
      </c>
      <c r="S775" s="17">
        <f t="shared" si="186"/>
        <v>0</v>
      </c>
      <c r="T775" s="17">
        <f t="shared" si="187"/>
        <v>0</v>
      </c>
      <c r="U775" s="17">
        <f t="shared" si="188"/>
        <v>0</v>
      </c>
      <c r="V775" s="58">
        <f t="shared" si="189"/>
        <v>0</v>
      </c>
      <c r="W775" s="17">
        <f t="shared" si="178"/>
        <v>0</v>
      </c>
      <c r="X775" s="17">
        <f t="shared" si="179"/>
        <v>6.3911010055514139E-2</v>
      </c>
      <c r="Y775" s="17">
        <f t="shared" si="190"/>
        <v>0</v>
      </c>
      <c r="Z775" s="17">
        <f t="shared" si="191"/>
        <v>0</v>
      </c>
    </row>
    <row r="776" spans="10:26" x14ac:dyDescent="0.25">
      <c r="J776" s="79">
        <v>7650</v>
      </c>
      <c r="K776" s="79">
        <f t="shared" si="180"/>
        <v>0.87328767123287676</v>
      </c>
      <c r="L776" s="79">
        <f t="shared" si="181"/>
        <v>4.6222108522434135E-2</v>
      </c>
      <c r="M776" s="81">
        <f t="shared" si="182"/>
        <v>5.3607198423138387</v>
      </c>
      <c r="N776" s="82">
        <f t="shared" si="183"/>
        <v>0</v>
      </c>
      <c r="O776" s="83">
        <f t="shared" si="184"/>
        <v>0</v>
      </c>
      <c r="P776" s="79">
        <f t="shared" si="176"/>
        <v>0</v>
      </c>
      <c r="Q776" s="17">
        <f t="shared" si="177"/>
        <v>6.634720839054653E-2</v>
      </c>
      <c r="R776" s="58">
        <f t="shared" si="185"/>
        <v>0</v>
      </c>
      <c r="S776" s="17">
        <f t="shared" si="186"/>
        <v>0</v>
      </c>
      <c r="T776" s="17">
        <f t="shared" si="187"/>
        <v>0</v>
      </c>
      <c r="U776" s="17">
        <f t="shared" si="188"/>
        <v>0</v>
      </c>
      <c r="V776" s="58">
        <f t="shared" si="189"/>
        <v>0</v>
      </c>
      <c r="W776" s="17">
        <f t="shared" si="178"/>
        <v>0</v>
      </c>
      <c r="X776" s="17">
        <f t="shared" si="179"/>
        <v>6.3514207857149896E-2</v>
      </c>
      <c r="Y776" s="17">
        <f t="shared" si="190"/>
        <v>0</v>
      </c>
      <c r="Z776" s="17">
        <f t="shared" si="191"/>
        <v>0</v>
      </c>
    </row>
    <row r="777" spans="10:26" x14ac:dyDescent="0.25">
      <c r="J777" s="79">
        <v>7660</v>
      </c>
      <c r="K777" s="79">
        <f t="shared" si="180"/>
        <v>0.87442922374429222</v>
      </c>
      <c r="L777" s="79">
        <f t="shared" si="181"/>
        <v>4.6008492436323656E-2</v>
      </c>
      <c r="M777" s="81">
        <f t="shared" si="182"/>
        <v>5.3359452046338189</v>
      </c>
      <c r="N777" s="82">
        <f t="shared" si="183"/>
        <v>0</v>
      </c>
      <c r="O777" s="83">
        <f t="shared" si="184"/>
        <v>0</v>
      </c>
      <c r="P777" s="79">
        <f t="shared" si="176"/>
        <v>0</v>
      </c>
      <c r="Q777" s="17">
        <f t="shared" si="177"/>
        <v>6.5919727755565649E-2</v>
      </c>
      <c r="R777" s="58">
        <f t="shared" si="185"/>
        <v>0</v>
      </c>
      <c r="S777" s="17">
        <f t="shared" si="186"/>
        <v>0</v>
      </c>
      <c r="T777" s="17">
        <f t="shared" si="187"/>
        <v>0</v>
      </c>
      <c r="U777" s="17">
        <f t="shared" si="188"/>
        <v>0</v>
      </c>
      <c r="V777" s="58">
        <f t="shared" si="189"/>
        <v>0</v>
      </c>
      <c r="W777" s="17">
        <f t="shared" si="178"/>
        <v>0</v>
      </c>
      <c r="X777" s="17">
        <f t="shared" si="179"/>
        <v>6.3118216630015378E-2</v>
      </c>
      <c r="Y777" s="17">
        <f t="shared" si="190"/>
        <v>0</v>
      </c>
      <c r="Z777" s="17">
        <f t="shared" si="191"/>
        <v>0</v>
      </c>
    </row>
    <row r="778" spans="10:26" x14ac:dyDescent="0.25">
      <c r="J778" s="79">
        <v>7670</v>
      </c>
      <c r="K778" s="79">
        <f t="shared" si="180"/>
        <v>0.87557077625570778</v>
      </c>
      <c r="L778" s="79">
        <f t="shared" si="181"/>
        <v>4.5795107290897419E-2</v>
      </c>
      <c r="M778" s="81">
        <f t="shared" si="182"/>
        <v>5.3111973508532788</v>
      </c>
      <c r="N778" s="82">
        <f t="shared" si="183"/>
        <v>0</v>
      </c>
      <c r="O778" s="83">
        <f t="shared" si="184"/>
        <v>0</v>
      </c>
      <c r="P778" s="79">
        <f t="shared" si="176"/>
        <v>0</v>
      </c>
      <c r="Q778" s="17">
        <f t="shared" si="177"/>
        <v>6.5493190608094443E-2</v>
      </c>
      <c r="R778" s="58">
        <f t="shared" si="185"/>
        <v>0</v>
      </c>
      <c r="S778" s="17">
        <f t="shared" si="186"/>
        <v>0</v>
      </c>
      <c r="T778" s="17">
        <f t="shared" si="187"/>
        <v>0</v>
      </c>
      <c r="U778" s="17">
        <f t="shared" si="188"/>
        <v>0</v>
      </c>
      <c r="V778" s="58">
        <f t="shared" si="189"/>
        <v>0</v>
      </c>
      <c r="W778" s="17">
        <f t="shared" si="178"/>
        <v>0</v>
      </c>
      <c r="X778" s="17">
        <f t="shared" si="179"/>
        <v>6.2723032725318095E-2</v>
      </c>
      <c r="Y778" s="17">
        <f t="shared" si="190"/>
        <v>0</v>
      </c>
      <c r="Z778" s="17">
        <f t="shared" si="191"/>
        <v>0</v>
      </c>
    </row>
    <row r="779" spans="10:26" x14ac:dyDescent="0.25">
      <c r="J779" s="79">
        <v>7680</v>
      </c>
      <c r="K779" s="79">
        <f t="shared" si="180"/>
        <v>0.87671232876712324</v>
      </c>
      <c r="L779" s="79">
        <f t="shared" si="181"/>
        <v>4.5581952535876491E-2</v>
      </c>
      <c r="M779" s="81">
        <f t="shared" si="182"/>
        <v>5.2864762171523001</v>
      </c>
      <c r="N779" s="82">
        <f t="shared" si="183"/>
        <v>0</v>
      </c>
      <c r="O779" s="83">
        <f t="shared" si="184"/>
        <v>0</v>
      </c>
      <c r="P779" s="79">
        <f t="shared" ref="P779:P842" si="192">IF(K779&lt;=$B$116,1-$E$24*(K779/$B$116)^$E$25,0)</f>
        <v>0</v>
      </c>
      <c r="Q779" s="17">
        <f t="shared" ref="Q779:Q842" si="193">IF(K779&gt;$B$116,1-$E$24*((K779-$B$116)/(1-$B$116))^$E$25,0)</f>
        <v>6.5067592364784987E-2</v>
      </c>
      <c r="R779" s="58">
        <f t="shared" si="185"/>
        <v>0</v>
      </c>
      <c r="S779" s="17">
        <f t="shared" si="186"/>
        <v>0</v>
      </c>
      <c r="T779" s="17">
        <f t="shared" si="187"/>
        <v>0</v>
      </c>
      <c r="U779" s="17">
        <f t="shared" si="188"/>
        <v>0</v>
      </c>
      <c r="V779" s="58">
        <f t="shared" si="189"/>
        <v>0</v>
      </c>
      <c r="W779" s="17">
        <f t="shared" ref="W779:W842" si="194">IF(K779&lt;=$B$272,1-$E$24*(K779/$B$272)^$E$25,0)</f>
        <v>0</v>
      </c>
      <c r="X779" s="17">
        <f t="shared" ref="X779:X842" si="195">IF(K779&gt;$B$272,1-$E$24*((K779-$B$272)/(1-$B$272))^$E$25,0)</f>
        <v>6.2328652519598626E-2</v>
      </c>
      <c r="Y779" s="17">
        <f t="shared" si="190"/>
        <v>0</v>
      </c>
      <c r="Z779" s="17">
        <f t="shared" si="191"/>
        <v>0</v>
      </c>
    </row>
    <row r="780" spans="10:26" x14ac:dyDescent="0.25">
      <c r="J780" s="79">
        <v>7690</v>
      </c>
      <c r="K780" s="79">
        <f t="shared" ref="K780:K843" si="196">J780/8760</f>
        <v>0.87785388127853881</v>
      </c>
      <c r="L780" s="79">
        <f t="shared" ref="L780:L843" si="197">1-$E$24*K780^$E$25</f>
        <v>4.5369027623007985E-2</v>
      </c>
      <c r="M780" s="81">
        <f t="shared" ref="M780:M843" si="198">L780*$B$28</f>
        <v>5.2617817399459401</v>
      </c>
      <c r="N780" s="82">
        <f t="shared" ref="N780:N843" si="199">IF(K780&lt;=$B$116,$B$110,0)</f>
        <v>0</v>
      </c>
      <c r="O780" s="83">
        <f t="shared" ref="O780:O843" si="200">IF(L780&gt;N780,N780,IF(K780&gt;$B$116,0,L780))</f>
        <v>0</v>
      </c>
      <c r="P780" s="79">
        <f t="shared" si="192"/>
        <v>0</v>
      </c>
      <c r="Q780" s="17">
        <f t="shared" si="193"/>
        <v>6.464292847663955E-2</v>
      </c>
      <c r="R780" s="58">
        <f t="shared" ref="R780:R843" si="201">IF(P780&gt;N780,N780,P780)</f>
        <v>0</v>
      </c>
      <c r="S780" s="17">
        <f t="shared" ref="S780:S843" si="202">IF(K780&lt;=$B$272,$F$272,N780)</f>
        <v>0</v>
      </c>
      <c r="T780" s="17">
        <f t="shared" ref="T780:T843" si="203">IF(S780&lt;L780,S780,L780)</f>
        <v>0</v>
      </c>
      <c r="U780" s="17">
        <f t="shared" ref="U780:U843" si="204">IF(K780&lt;0.04,S780,0)</f>
        <v>0</v>
      </c>
      <c r="V780" s="58">
        <f t="shared" ref="V780:V843" si="205">IF(K780&lt;0.23,T780,0)</f>
        <v>0</v>
      </c>
      <c r="W780" s="17">
        <f t="shared" si="194"/>
        <v>0</v>
      </c>
      <c r="X780" s="17">
        <f t="shared" si="195"/>
        <v>6.1935072414492476E-2</v>
      </c>
      <c r="Y780" s="17">
        <f t="shared" ref="Y780:Y843" si="206">IF(W780&gt;$F$272,$F$272,W780)</f>
        <v>0</v>
      </c>
      <c r="Z780" s="17">
        <f t="shared" ref="Z780:Z843" si="207">IF(W780&gt;$B$110,$B$110,W780)</f>
        <v>0</v>
      </c>
    </row>
    <row r="781" spans="10:26" x14ac:dyDescent="0.25">
      <c r="J781" s="79">
        <v>7700</v>
      </c>
      <c r="K781" s="79">
        <f t="shared" si="196"/>
        <v>0.87899543378995437</v>
      </c>
      <c r="L781" s="79">
        <f t="shared" si="197"/>
        <v>4.5156332006054067E-2</v>
      </c>
      <c r="M781" s="81">
        <f t="shared" si="198"/>
        <v>5.2371138558829573</v>
      </c>
      <c r="N781" s="82">
        <f t="shared" si="199"/>
        <v>0</v>
      </c>
      <c r="O781" s="83">
        <f t="shared" si="200"/>
        <v>0</v>
      </c>
      <c r="P781" s="79">
        <f t="shared" si="192"/>
        <v>0</v>
      </c>
      <c r="Q781" s="17">
        <f t="shared" si="193"/>
        <v>6.421919442866364E-2</v>
      </c>
      <c r="R781" s="58">
        <f t="shared" si="201"/>
        <v>0</v>
      </c>
      <c r="S781" s="17">
        <f t="shared" si="202"/>
        <v>0</v>
      </c>
      <c r="T781" s="17">
        <f t="shared" si="203"/>
        <v>0</v>
      </c>
      <c r="U781" s="17">
        <f t="shared" si="204"/>
        <v>0</v>
      </c>
      <c r="V781" s="58">
        <f t="shared" si="205"/>
        <v>0</v>
      </c>
      <c r="W781" s="17">
        <f t="shared" si="194"/>
        <v>0</v>
      </c>
      <c r="X781" s="17">
        <f t="shared" si="195"/>
        <v>6.1542288836495929E-2</v>
      </c>
      <c r="Y781" s="17">
        <f t="shared" si="206"/>
        <v>0</v>
      </c>
      <c r="Z781" s="17">
        <f t="shared" si="207"/>
        <v>0</v>
      </c>
    </row>
    <row r="782" spans="10:26" x14ac:dyDescent="0.25">
      <c r="J782" s="79">
        <v>7710</v>
      </c>
      <c r="K782" s="79">
        <f t="shared" si="196"/>
        <v>0.88013698630136983</v>
      </c>
      <c r="L782" s="79">
        <f t="shared" si="197"/>
        <v>4.4943865140782857E-2</v>
      </c>
      <c r="M782" s="81">
        <f t="shared" si="198"/>
        <v>5.2124725018447524</v>
      </c>
      <c r="N782" s="82">
        <f t="shared" si="199"/>
        <v>0</v>
      </c>
      <c r="O782" s="83">
        <f t="shared" si="200"/>
        <v>0</v>
      </c>
      <c r="P782" s="79">
        <f t="shared" si="192"/>
        <v>0</v>
      </c>
      <c r="Q782" s="17">
        <f t="shared" si="193"/>
        <v>6.3796385739522288E-2</v>
      </c>
      <c r="R782" s="58">
        <f t="shared" si="201"/>
        <v>0</v>
      </c>
      <c r="S782" s="17">
        <f t="shared" si="202"/>
        <v>0</v>
      </c>
      <c r="T782" s="17">
        <f t="shared" si="203"/>
        <v>0</v>
      </c>
      <c r="U782" s="17">
        <f t="shared" si="204"/>
        <v>0</v>
      </c>
      <c r="V782" s="58">
        <f t="shared" si="205"/>
        <v>0</v>
      </c>
      <c r="W782" s="17">
        <f t="shared" si="194"/>
        <v>0</v>
      </c>
      <c r="X782" s="17">
        <f t="shared" si="195"/>
        <v>6.1150298236733458E-2</v>
      </c>
      <c r="Y782" s="17">
        <f t="shared" si="206"/>
        <v>0</v>
      </c>
      <c r="Z782" s="17">
        <f t="shared" si="207"/>
        <v>0</v>
      </c>
    </row>
    <row r="783" spans="10:26" x14ac:dyDescent="0.25">
      <c r="J783" s="79">
        <v>7720</v>
      </c>
      <c r="K783" s="79">
        <f t="shared" si="196"/>
        <v>0.88127853881278539</v>
      </c>
      <c r="L783" s="79">
        <f t="shared" si="197"/>
        <v>4.4731626484957987E-2</v>
      </c>
      <c r="M783" s="81">
        <f t="shared" si="198"/>
        <v>5.1878576149441651</v>
      </c>
      <c r="N783" s="82">
        <f t="shared" si="199"/>
        <v>0</v>
      </c>
      <c r="O783" s="83">
        <f t="shared" si="200"/>
        <v>0</v>
      </c>
      <c r="P783" s="79">
        <f t="shared" si="192"/>
        <v>0</v>
      </c>
      <c r="Q783" s="17">
        <f t="shared" si="193"/>
        <v>6.3374497961202092E-2</v>
      </c>
      <c r="R783" s="58">
        <f t="shared" si="201"/>
        <v>0</v>
      </c>
      <c r="S783" s="17">
        <f t="shared" si="202"/>
        <v>0</v>
      </c>
      <c r="T783" s="17">
        <f t="shared" si="203"/>
        <v>0</v>
      </c>
      <c r="U783" s="17">
        <f t="shared" si="204"/>
        <v>0</v>
      </c>
      <c r="V783" s="58">
        <f t="shared" si="205"/>
        <v>0</v>
      </c>
      <c r="W783" s="17">
        <f t="shared" si="194"/>
        <v>0</v>
      </c>
      <c r="X783" s="17">
        <f t="shared" si="195"/>
        <v>6.0759097090729464E-2</v>
      </c>
      <c r="Y783" s="17">
        <f t="shared" si="206"/>
        <v>0</v>
      </c>
      <c r="Z783" s="17">
        <f t="shared" si="207"/>
        <v>0</v>
      </c>
    </row>
    <row r="784" spans="10:26" x14ac:dyDescent="0.25">
      <c r="J784" s="79">
        <v>7730</v>
      </c>
      <c r="K784" s="79">
        <f t="shared" si="196"/>
        <v>0.88242009132420096</v>
      </c>
      <c r="L784" s="79">
        <f t="shared" si="197"/>
        <v>4.451961549832828E-2</v>
      </c>
      <c r="M784" s="81">
        <f t="shared" si="198"/>
        <v>5.1632691325242694</v>
      </c>
      <c r="N784" s="82">
        <f t="shared" si="199"/>
        <v>0</v>
      </c>
      <c r="O784" s="83">
        <f t="shared" si="200"/>
        <v>0</v>
      </c>
      <c r="P784" s="79">
        <f t="shared" si="192"/>
        <v>0</v>
      </c>
      <c r="Q784" s="17">
        <f t="shared" si="193"/>
        <v>6.2953526678675487E-2</v>
      </c>
      <c r="R784" s="58">
        <f t="shared" si="201"/>
        <v>0</v>
      </c>
      <c r="S784" s="17">
        <f t="shared" si="202"/>
        <v>0</v>
      </c>
      <c r="T784" s="17">
        <f t="shared" si="203"/>
        <v>0</v>
      </c>
      <c r="U784" s="17">
        <f t="shared" si="204"/>
        <v>0</v>
      </c>
      <c r="V784" s="58">
        <f t="shared" si="205"/>
        <v>0</v>
      </c>
      <c r="W784" s="17">
        <f t="shared" si="194"/>
        <v>0</v>
      </c>
      <c r="X784" s="17">
        <f t="shared" si="195"/>
        <v>6.0368681898180787E-2</v>
      </c>
      <c r="Y784" s="17">
        <f t="shared" si="206"/>
        <v>0</v>
      </c>
      <c r="Z784" s="17">
        <f t="shared" si="207"/>
        <v>0</v>
      </c>
    </row>
    <row r="785" spans="10:26" x14ac:dyDescent="0.25">
      <c r="J785" s="79">
        <v>7740</v>
      </c>
      <c r="K785" s="79">
        <f t="shared" si="196"/>
        <v>0.88356164383561642</v>
      </c>
      <c r="L785" s="79">
        <f t="shared" si="197"/>
        <v>4.4307831642618978E-2</v>
      </c>
      <c r="M785" s="81">
        <f t="shared" si="198"/>
        <v>5.1387069921573589</v>
      </c>
      <c r="N785" s="82">
        <f t="shared" si="199"/>
        <v>0</v>
      </c>
      <c r="O785" s="83">
        <f t="shared" si="200"/>
        <v>0</v>
      </c>
      <c r="P785" s="79">
        <f t="shared" si="192"/>
        <v>0</v>
      </c>
      <c r="Q785" s="17">
        <f t="shared" si="193"/>
        <v>6.2533467509572227E-2</v>
      </c>
      <c r="R785" s="58">
        <f t="shared" si="201"/>
        <v>0</v>
      </c>
      <c r="S785" s="17">
        <f t="shared" si="202"/>
        <v>0</v>
      </c>
      <c r="T785" s="17">
        <f t="shared" si="203"/>
        <v>0</v>
      </c>
      <c r="U785" s="17">
        <f t="shared" si="204"/>
        <v>0</v>
      </c>
      <c r="V785" s="58">
        <f t="shared" si="205"/>
        <v>0</v>
      </c>
      <c r="W785" s="17">
        <f t="shared" si="194"/>
        <v>0</v>
      </c>
      <c r="X785" s="17">
        <f t="shared" si="195"/>
        <v>5.9979049182733779E-2</v>
      </c>
      <c r="Y785" s="17">
        <f t="shared" si="206"/>
        <v>0</v>
      </c>
      <c r="Z785" s="17">
        <f t="shared" si="207"/>
        <v>0</v>
      </c>
    </row>
    <row r="786" spans="10:26" x14ac:dyDescent="0.25">
      <c r="J786" s="79">
        <v>7750</v>
      </c>
      <c r="K786" s="79">
        <f t="shared" si="196"/>
        <v>0.88470319634703198</v>
      </c>
      <c r="L786" s="79">
        <f t="shared" si="197"/>
        <v>4.4096274381521083E-2</v>
      </c>
      <c r="M786" s="81">
        <f t="shared" si="198"/>
        <v>5.1141711316437126</v>
      </c>
      <c r="N786" s="82">
        <f t="shared" si="199"/>
        <v>0</v>
      </c>
      <c r="O786" s="83">
        <f t="shared" si="200"/>
        <v>0</v>
      </c>
      <c r="P786" s="79">
        <f t="shared" si="192"/>
        <v>0</v>
      </c>
      <c r="Q786" s="17">
        <f t="shared" si="193"/>
        <v>6.211431610385143E-2</v>
      </c>
      <c r="R786" s="58">
        <f t="shared" si="201"/>
        <v>0</v>
      </c>
      <c r="S786" s="17">
        <f t="shared" si="202"/>
        <v>0</v>
      </c>
      <c r="T786" s="17">
        <f t="shared" si="203"/>
        <v>0</v>
      </c>
      <c r="U786" s="17">
        <f t="shared" si="204"/>
        <v>0</v>
      </c>
      <c r="V786" s="58">
        <f t="shared" si="205"/>
        <v>0</v>
      </c>
      <c r="W786" s="17">
        <f t="shared" si="194"/>
        <v>0</v>
      </c>
      <c r="X786" s="17">
        <f t="shared" si="195"/>
        <v>5.9590195491762143E-2</v>
      </c>
      <c r="Y786" s="17">
        <f t="shared" si="206"/>
        <v>0</v>
      </c>
      <c r="Z786" s="17">
        <f t="shared" si="207"/>
        <v>0</v>
      </c>
    </row>
    <row r="787" spans="10:26" x14ac:dyDescent="0.25">
      <c r="J787" s="79">
        <v>7760</v>
      </c>
      <c r="K787" s="79">
        <f t="shared" si="196"/>
        <v>0.88584474885844744</v>
      </c>
      <c r="L787" s="79">
        <f t="shared" si="197"/>
        <v>4.3884943180682034E-2</v>
      </c>
      <c r="M787" s="81">
        <f t="shared" si="198"/>
        <v>5.0896614890105116</v>
      </c>
      <c r="N787" s="82">
        <f t="shared" si="199"/>
        <v>0</v>
      </c>
      <c r="O787" s="83">
        <f t="shared" si="200"/>
        <v>0</v>
      </c>
      <c r="P787" s="79">
        <f t="shared" si="192"/>
        <v>0</v>
      </c>
      <c r="Q787" s="17">
        <f t="shared" si="193"/>
        <v>6.1696068143480831E-2</v>
      </c>
      <c r="R787" s="58">
        <f t="shared" si="201"/>
        <v>0</v>
      </c>
      <c r="S787" s="17">
        <f t="shared" si="202"/>
        <v>0</v>
      </c>
      <c r="T787" s="17">
        <f t="shared" si="203"/>
        <v>0</v>
      </c>
      <c r="U787" s="17">
        <f t="shared" si="204"/>
        <v>0</v>
      </c>
      <c r="V787" s="58">
        <f t="shared" si="205"/>
        <v>0</v>
      </c>
      <c r="W787" s="17">
        <f t="shared" si="194"/>
        <v>0</v>
      </c>
      <c r="X787" s="17">
        <f t="shared" si="195"/>
        <v>5.9202117396149001E-2</v>
      </c>
      <c r="Y787" s="17">
        <f t="shared" si="206"/>
        <v>0</v>
      </c>
      <c r="Z787" s="17">
        <f t="shared" si="207"/>
        <v>0</v>
      </c>
    </row>
    <row r="788" spans="10:26" x14ac:dyDescent="0.25">
      <c r="J788" s="79">
        <v>7770</v>
      </c>
      <c r="K788" s="79">
        <f t="shared" si="196"/>
        <v>0.88698630136986301</v>
      </c>
      <c r="L788" s="79">
        <f t="shared" si="197"/>
        <v>4.3673837507695823E-2</v>
      </c>
      <c r="M788" s="81">
        <f t="shared" si="198"/>
        <v>5.0651780025106925</v>
      </c>
      <c r="N788" s="82">
        <f t="shared" si="199"/>
        <v>0</v>
      </c>
      <c r="O788" s="83">
        <f t="shared" si="200"/>
        <v>0</v>
      </c>
      <c r="P788" s="79">
        <f t="shared" si="192"/>
        <v>0</v>
      </c>
      <c r="Q788" s="17">
        <f t="shared" si="193"/>
        <v>6.1278719342118482E-2</v>
      </c>
      <c r="R788" s="58">
        <f t="shared" si="201"/>
        <v>0</v>
      </c>
      <c r="S788" s="17">
        <f t="shared" si="202"/>
        <v>0</v>
      </c>
      <c r="T788" s="17">
        <f t="shared" si="203"/>
        <v>0</v>
      </c>
      <c r="U788" s="17">
        <f t="shared" si="204"/>
        <v>0</v>
      </c>
      <c r="V788" s="58">
        <f t="shared" si="205"/>
        <v>0</v>
      </c>
      <c r="W788" s="17">
        <f t="shared" si="194"/>
        <v>0</v>
      </c>
      <c r="X788" s="17">
        <f t="shared" si="195"/>
        <v>5.8814811490070285E-2</v>
      </c>
      <c r="Y788" s="17">
        <f t="shared" si="206"/>
        <v>0</v>
      </c>
      <c r="Z788" s="17">
        <f t="shared" si="207"/>
        <v>0</v>
      </c>
    </row>
    <row r="789" spans="10:26" x14ac:dyDescent="0.25">
      <c r="J789" s="79">
        <v>7780</v>
      </c>
      <c r="K789" s="79">
        <f t="shared" si="196"/>
        <v>0.88812785388127857</v>
      </c>
      <c r="L789" s="79">
        <f t="shared" si="197"/>
        <v>4.3462956832093891E-2</v>
      </c>
      <c r="M789" s="81">
        <f t="shared" si="198"/>
        <v>5.040720610621892</v>
      </c>
      <c r="N789" s="82">
        <f t="shared" si="199"/>
        <v>0</v>
      </c>
      <c r="O789" s="83">
        <f t="shared" si="200"/>
        <v>0</v>
      </c>
      <c r="P789" s="79">
        <f t="shared" si="192"/>
        <v>0</v>
      </c>
      <c r="Q789" s="17">
        <f t="shared" si="193"/>
        <v>6.0862265444798669E-2</v>
      </c>
      <c r="R789" s="58">
        <f t="shared" si="201"/>
        <v>0</v>
      </c>
      <c r="S789" s="17">
        <f t="shared" si="202"/>
        <v>0</v>
      </c>
      <c r="T789" s="17">
        <f t="shared" si="203"/>
        <v>0</v>
      </c>
      <c r="U789" s="17">
        <f t="shared" si="204"/>
        <v>0</v>
      </c>
      <c r="V789" s="58">
        <f t="shared" si="205"/>
        <v>0</v>
      </c>
      <c r="W789" s="17">
        <f t="shared" si="194"/>
        <v>0</v>
      </c>
      <c r="X789" s="17">
        <f t="shared" si="195"/>
        <v>5.8428274390781354E-2</v>
      </c>
      <c r="Y789" s="17">
        <f t="shared" si="206"/>
        <v>0</v>
      </c>
      <c r="Z789" s="17">
        <f t="shared" si="207"/>
        <v>0</v>
      </c>
    </row>
    <row r="790" spans="10:26" x14ac:dyDescent="0.25">
      <c r="J790" s="79">
        <v>7790</v>
      </c>
      <c r="K790" s="79">
        <f t="shared" si="196"/>
        <v>0.88926940639269403</v>
      </c>
      <c r="L790" s="79">
        <f t="shared" si="197"/>
        <v>4.3252300625335027E-2</v>
      </c>
      <c r="M790" s="81">
        <f t="shared" si="198"/>
        <v>5.0162892520452766</v>
      </c>
      <c r="N790" s="82">
        <f t="shared" si="199"/>
        <v>0</v>
      </c>
      <c r="O790" s="83">
        <f t="shared" si="200"/>
        <v>0</v>
      </c>
      <c r="P790" s="79">
        <f t="shared" si="192"/>
        <v>0</v>
      </c>
      <c r="Q790" s="17">
        <f t="shared" si="193"/>
        <v>6.0446702227622162E-2</v>
      </c>
      <c r="R790" s="58">
        <f t="shared" si="201"/>
        <v>0</v>
      </c>
      <c r="S790" s="17">
        <f t="shared" si="202"/>
        <v>0</v>
      </c>
      <c r="T790" s="17">
        <f t="shared" si="203"/>
        <v>0</v>
      </c>
      <c r="U790" s="17">
        <f t="shared" si="204"/>
        <v>0</v>
      </c>
      <c r="V790" s="58">
        <f t="shared" si="205"/>
        <v>0</v>
      </c>
      <c r="W790" s="17">
        <f t="shared" si="194"/>
        <v>0</v>
      </c>
      <c r="X790" s="17">
        <f t="shared" si="195"/>
        <v>5.8042502738405499E-2</v>
      </c>
      <c r="Y790" s="17">
        <f t="shared" si="206"/>
        <v>0</v>
      </c>
      <c r="Z790" s="17">
        <f t="shared" si="207"/>
        <v>0</v>
      </c>
    </row>
    <row r="791" spans="10:26" x14ac:dyDescent="0.25">
      <c r="J791" s="79">
        <v>7800</v>
      </c>
      <c r="K791" s="79">
        <f t="shared" si="196"/>
        <v>0.8904109589041096</v>
      </c>
      <c r="L791" s="79">
        <f t="shared" si="197"/>
        <v>4.3041868360796265E-2</v>
      </c>
      <c r="M791" s="81">
        <f t="shared" si="198"/>
        <v>4.9918838657044855</v>
      </c>
      <c r="N791" s="82">
        <f t="shared" si="199"/>
        <v>0</v>
      </c>
      <c r="O791" s="83">
        <f t="shared" si="200"/>
        <v>0</v>
      </c>
      <c r="P791" s="79">
        <f t="shared" si="192"/>
        <v>0</v>
      </c>
      <c r="Q791" s="17">
        <f t="shared" si="193"/>
        <v>6.0032025497449237E-2</v>
      </c>
      <c r="R791" s="58">
        <f t="shared" si="201"/>
        <v>0</v>
      </c>
      <c r="S791" s="17">
        <f t="shared" si="202"/>
        <v>0</v>
      </c>
      <c r="T791" s="17">
        <f t="shared" si="203"/>
        <v>0</v>
      </c>
      <c r="U791" s="17">
        <f t="shared" si="204"/>
        <v>0</v>
      </c>
      <c r="V791" s="58">
        <f t="shared" si="205"/>
        <v>0</v>
      </c>
      <c r="W791" s="17">
        <f t="shared" si="194"/>
        <v>0</v>
      </c>
      <c r="X791" s="17">
        <f t="shared" si="195"/>
        <v>5.7657493195725773E-2</v>
      </c>
      <c r="Y791" s="17">
        <f t="shared" si="206"/>
        <v>0</v>
      </c>
      <c r="Z791" s="17">
        <f t="shared" si="207"/>
        <v>0</v>
      </c>
    </row>
    <row r="792" spans="10:26" x14ac:dyDescent="0.25">
      <c r="J792" s="79">
        <v>7810</v>
      </c>
      <c r="K792" s="79">
        <f t="shared" si="196"/>
        <v>0.89155251141552516</v>
      </c>
      <c r="L792" s="79">
        <f t="shared" si="197"/>
        <v>4.2831659513763221E-2</v>
      </c>
      <c r="M792" s="81">
        <f t="shared" si="198"/>
        <v>4.9675043907445104</v>
      </c>
      <c r="N792" s="82">
        <f t="shared" si="199"/>
        <v>0</v>
      </c>
      <c r="O792" s="83">
        <f t="shared" si="200"/>
        <v>0</v>
      </c>
      <c r="P792" s="79">
        <f t="shared" si="192"/>
        <v>0</v>
      </c>
      <c r="Q792" s="17">
        <f t="shared" si="193"/>
        <v>5.9618231091598362E-2</v>
      </c>
      <c r="R792" s="58">
        <f t="shared" si="201"/>
        <v>0</v>
      </c>
      <c r="S792" s="17">
        <f t="shared" si="202"/>
        <v>0</v>
      </c>
      <c r="T792" s="17">
        <f t="shared" si="203"/>
        <v>0</v>
      </c>
      <c r="U792" s="17">
        <f t="shared" si="204"/>
        <v>0</v>
      </c>
      <c r="V792" s="58">
        <f t="shared" si="205"/>
        <v>0</v>
      </c>
      <c r="W792" s="17">
        <f t="shared" si="194"/>
        <v>0</v>
      </c>
      <c r="X792" s="17">
        <f t="shared" si="195"/>
        <v>5.7273242447977823E-2</v>
      </c>
      <c r="Y792" s="17">
        <f t="shared" si="206"/>
        <v>0</v>
      </c>
      <c r="Z792" s="17">
        <f t="shared" si="207"/>
        <v>0</v>
      </c>
    </row>
    <row r="793" spans="10:26" x14ac:dyDescent="0.25">
      <c r="J793" s="79">
        <v>7820</v>
      </c>
      <c r="K793" s="79">
        <f t="shared" si="196"/>
        <v>0.89269406392694062</v>
      </c>
      <c r="L793" s="79">
        <f t="shared" si="197"/>
        <v>4.2621673561420992E-2</v>
      </c>
      <c r="M793" s="81">
        <f t="shared" si="198"/>
        <v>4.9431507665306382</v>
      </c>
      <c r="N793" s="82">
        <f t="shared" si="199"/>
        <v>0</v>
      </c>
      <c r="O793" s="83">
        <f t="shared" si="200"/>
        <v>0</v>
      </c>
      <c r="P793" s="79">
        <f t="shared" si="192"/>
        <v>0</v>
      </c>
      <c r="Q793" s="17">
        <f t="shared" si="193"/>
        <v>5.9205314877546544E-2</v>
      </c>
      <c r="R793" s="58">
        <f t="shared" si="201"/>
        <v>0</v>
      </c>
      <c r="S793" s="17">
        <f t="shared" si="202"/>
        <v>0</v>
      </c>
      <c r="T793" s="17">
        <f t="shared" si="203"/>
        <v>0</v>
      </c>
      <c r="U793" s="17">
        <f t="shared" si="204"/>
        <v>0</v>
      </c>
      <c r="V793" s="58">
        <f t="shared" si="205"/>
        <v>0</v>
      </c>
      <c r="W793" s="17">
        <f t="shared" si="194"/>
        <v>0</v>
      </c>
      <c r="X793" s="17">
        <f t="shared" si="195"/>
        <v>5.6889747202646723E-2</v>
      </c>
      <c r="Y793" s="17">
        <f t="shared" si="206"/>
        <v>0</v>
      </c>
      <c r="Z793" s="17">
        <f t="shared" si="207"/>
        <v>0</v>
      </c>
    </row>
    <row r="794" spans="10:26" x14ac:dyDescent="0.25">
      <c r="J794" s="79">
        <v>7830</v>
      </c>
      <c r="K794" s="79">
        <f t="shared" si="196"/>
        <v>0.89383561643835618</v>
      </c>
      <c r="L794" s="79">
        <f t="shared" si="197"/>
        <v>4.241190998284472E-2</v>
      </c>
      <c r="M794" s="81">
        <f t="shared" si="198"/>
        <v>4.9188229326473616</v>
      </c>
      <c r="N794" s="82">
        <f t="shared" si="199"/>
        <v>0</v>
      </c>
      <c r="O794" s="83">
        <f t="shared" si="200"/>
        <v>0</v>
      </c>
      <c r="P794" s="79">
        <f t="shared" si="192"/>
        <v>0</v>
      </c>
      <c r="Q794" s="17">
        <f t="shared" si="193"/>
        <v>5.8793272752634795E-2</v>
      </c>
      <c r="R794" s="58">
        <f t="shared" si="201"/>
        <v>0</v>
      </c>
      <c r="S794" s="17">
        <f t="shared" si="202"/>
        <v>0</v>
      </c>
      <c r="T794" s="17">
        <f t="shared" si="203"/>
        <v>0</v>
      </c>
      <c r="U794" s="17">
        <f t="shared" si="204"/>
        <v>0</v>
      </c>
      <c r="V794" s="58">
        <f t="shared" si="205"/>
        <v>0</v>
      </c>
      <c r="W794" s="17">
        <f t="shared" si="194"/>
        <v>0</v>
      </c>
      <c r="X794" s="17">
        <f t="shared" si="195"/>
        <v>5.6507004189264687E-2</v>
      </c>
      <c r="Y794" s="17">
        <f t="shared" si="206"/>
        <v>0</v>
      </c>
      <c r="Z794" s="17">
        <f t="shared" si="207"/>
        <v>0</v>
      </c>
    </row>
    <row r="795" spans="10:26" x14ac:dyDescent="0.25">
      <c r="J795" s="79">
        <v>7840</v>
      </c>
      <c r="K795" s="79">
        <f t="shared" si="196"/>
        <v>0.89497716894977164</v>
      </c>
      <c r="L795" s="79">
        <f t="shared" si="197"/>
        <v>4.2202368258990486E-2</v>
      </c>
      <c r="M795" s="81">
        <f t="shared" si="198"/>
        <v>4.8945208288973161</v>
      </c>
      <c r="N795" s="82">
        <f t="shared" si="199"/>
        <v>0</v>
      </c>
      <c r="O795" s="83">
        <f t="shared" si="200"/>
        <v>0</v>
      </c>
      <c r="P795" s="79">
        <f t="shared" si="192"/>
        <v>0</v>
      </c>
      <c r="Q795" s="17">
        <f t="shared" si="193"/>
        <v>5.838210064377658E-2</v>
      </c>
      <c r="R795" s="58">
        <f t="shared" si="201"/>
        <v>0</v>
      </c>
      <c r="S795" s="17">
        <f t="shared" si="202"/>
        <v>0</v>
      </c>
      <c r="T795" s="17">
        <f t="shared" si="203"/>
        <v>0</v>
      </c>
      <c r="U795" s="17">
        <f t="shared" si="204"/>
        <v>0</v>
      </c>
      <c r="V795" s="58">
        <f t="shared" si="205"/>
        <v>0</v>
      </c>
      <c r="W795" s="17">
        <f t="shared" si="194"/>
        <v>0</v>
      </c>
      <c r="X795" s="17">
        <f t="shared" si="195"/>
        <v>5.612501015921223E-2</v>
      </c>
      <c r="Y795" s="17">
        <f t="shared" si="206"/>
        <v>0</v>
      </c>
      <c r="Z795" s="17">
        <f t="shared" si="207"/>
        <v>0</v>
      </c>
    </row>
    <row r="796" spans="10:26" x14ac:dyDescent="0.25">
      <c r="J796" s="79">
        <v>7850</v>
      </c>
      <c r="K796" s="79">
        <f t="shared" si="196"/>
        <v>0.89611872146118721</v>
      </c>
      <c r="L796" s="79">
        <f t="shared" si="197"/>
        <v>4.1993047872685874E-2</v>
      </c>
      <c r="M796" s="81">
        <f t="shared" si="198"/>
        <v>4.8702443953001922</v>
      </c>
      <c r="N796" s="82">
        <f t="shared" si="199"/>
        <v>0</v>
      </c>
      <c r="O796" s="83">
        <f t="shared" si="200"/>
        <v>0</v>
      </c>
      <c r="P796" s="79">
        <f t="shared" si="192"/>
        <v>0</v>
      </c>
      <c r="Q796" s="17">
        <f t="shared" si="193"/>
        <v>5.7971794507170382E-2</v>
      </c>
      <c r="R796" s="58">
        <f t="shared" si="201"/>
        <v>0</v>
      </c>
      <c r="S796" s="17">
        <f t="shared" si="202"/>
        <v>0</v>
      </c>
      <c r="T796" s="17">
        <f t="shared" si="203"/>
        <v>0</v>
      </c>
      <c r="U796" s="17">
        <f t="shared" si="204"/>
        <v>0</v>
      </c>
      <c r="V796" s="58">
        <f t="shared" si="205"/>
        <v>0</v>
      </c>
      <c r="W796" s="17">
        <f t="shared" si="194"/>
        <v>0</v>
      </c>
      <c r="X796" s="17">
        <f t="shared" si="195"/>
        <v>5.5743761885520327E-2</v>
      </c>
      <c r="Y796" s="17">
        <f t="shared" si="206"/>
        <v>0</v>
      </c>
      <c r="Z796" s="17">
        <f t="shared" si="207"/>
        <v>0</v>
      </c>
    </row>
    <row r="797" spans="10:26" x14ac:dyDescent="0.25">
      <c r="J797" s="79">
        <v>7860</v>
      </c>
      <c r="K797" s="79">
        <f t="shared" si="196"/>
        <v>0.89726027397260277</v>
      </c>
      <c r="L797" s="79">
        <f t="shared" si="197"/>
        <v>4.1783948308620977E-2</v>
      </c>
      <c r="M797" s="81">
        <f t="shared" si="198"/>
        <v>4.8459935720916878</v>
      </c>
      <c r="N797" s="82">
        <f t="shared" si="199"/>
        <v>0</v>
      </c>
      <c r="O797" s="83">
        <f t="shared" si="200"/>
        <v>0</v>
      </c>
      <c r="P797" s="79">
        <f t="shared" si="192"/>
        <v>0</v>
      </c>
      <c r="Q797" s="17">
        <f t="shared" si="193"/>
        <v>5.7562350328014933E-2</v>
      </c>
      <c r="R797" s="58">
        <f t="shared" si="201"/>
        <v>0</v>
      </c>
      <c r="S797" s="17">
        <f t="shared" si="202"/>
        <v>0</v>
      </c>
      <c r="T797" s="17">
        <f t="shared" si="203"/>
        <v>0</v>
      </c>
      <c r="U797" s="17">
        <f t="shared" si="204"/>
        <v>0</v>
      </c>
      <c r="V797" s="58">
        <f t="shared" si="205"/>
        <v>0</v>
      </c>
      <c r="W797" s="17">
        <f t="shared" si="194"/>
        <v>0</v>
      </c>
      <c r="X797" s="17">
        <f t="shared" si="195"/>
        <v>5.5363256162676455E-2</v>
      </c>
      <c r="Y797" s="17">
        <f t="shared" si="206"/>
        <v>0</v>
      </c>
      <c r="Z797" s="17">
        <f t="shared" si="207"/>
        <v>0</v>
      </c>
    </row>
    <row r="798" spans="10:26" x14ac:dyDescent="0.25">
      <c r="J798" s="79">
        <v>7870</v>
      </c>
      <c r="K798" s="79">
        <f t="shared" si="196"/>
        <v>0.89840182648401823</v>
      </c>
      <c r="L798" s="79">
        <f t="shared" si="197"/>
        <v>4.157506905333952E-2</v>
      </c>
      <c r="M798" s="81">
        <f t="shared" si="198"/>
        <v>4.8217682997224802</v>
      </c>
      <c r="N798" s="82">
        <f t="shared" si="199"/>
        <v>0</v>
      </c>
      <c r="O798" s="83">
        <f t="shared" si="200"/>
        <v>0</v>
      </c>
      <c r="P798" s="79">
        <f t="shared" si="192"/>
        <v>0</v>
      </c>
      <c r="Q798" s="17">
        <f t="shared" si="193"/>
        <v>5.7153764120228878E-2</v>
      </c>
      <c r="R798" s="58">
        <f t="shared" si="201"/>
        <v>0</v>
      </c>
      <c r="S798" s="17">
        <f t="shared" si="202"/>
        <v>0</v>
      </c>
      <c r="T798" s="17">
        <f t="shared" si="203"/>
        <v>0</v>
      </c>
      <c r="U798" s="17">
        <f t="shared" si="204"/>
        <v>0</v>
      </c>
      <c r="V798" s="58">
        <f t="shared" si="205"/>
        <v>0</v>
      </c>
      <c r="W798" s="17">
        <f t="shared" si="194"/>
        <v>0</v>
      </c>
      <c r="X798" s="17">
        <f t="shared" si="195"/>
        <v>5.498348980643164E-2</v>
      </c>
      <c r="Y798" s="17">
        <f t="shared" si="206"/>
        <v>0</v>
      </c>
      <c r="Z798" s="17">
        <f t="shared" si="207"/>
        <v>0</v>
      </c>
    </row>
    <row r="799" spans="10:26" x14ac:dyDescent="0.25">
      <c r="J799" s="79">
        <v>7880</v>
      </c>
      <c r="K799" s="79">
        <f t="shared" si="196"/>
        <v>0.8995433789954338</v>
      </c>
      <c r="L799" s="79">
        <f t="shared" si="197"/>
        <v>4.1366409595229525E-2</v>
      </c>
      <c r="M799" s="81">
        <f t="shared" si="198"/>
        <v>4.797568518857144</v>
      </c>
      <c r="N799" s="82">
        <f t="shared" si="199"/>
        <v>0</v>
      </c>
      <c r="O799" s="83">
        <f t="shared" si="200"/>
        <v>0</v>
      </c>
      <c r="P799" s="79">
        <f t="shared" si="192"/>
        <v>0</v>
      </c>
      <c r="Q799" s="17">
        <f t="shared" si="193"/>
        <v>5.6746031926173002E-2</v>
      </c>
      <c r="R799" s="58">
        <f t="shared" si="201"/>
        <v>0</v>
      </c>
      <c r="S799" s="17">
        <f t="shared" si="202"/>
        <v>0</v>
      </c>
      <c r="T799" s="17">
        <f t="shared" si="203"/>
        <v>0</v>
      </c>
      <c r="U799" s="17">
        <f t="shared" si="204"/>
        <v>0</v>
      </c>
      <c r="V799" s="58">
        <f t="shared" si="205"/>
        <v>0</v>
      </c>
      <c r="W799" s="17">
        <f t="shared" si="194"/>
        <v>0</v>
      </c>
      <c r="X799" s="17">
        <f t="shared" si="195"/>
        <v>5.4604459653609605E-2</v>
      </c>
      <c r="Y799" s="17">
        <f t="shared" si="206"/>
        <v>0</v>
      </c>
      <c r="Z799" s="17">
        <f t="shared" si="207"/>
        <v>0</v>
      </c>
    </row>
    <row r="800" spans="10:26" x14ac:dyDescent="0.25">
      <c r="J800" s="79">
        <v>7890</v>
      </c>
      <c r="K800" s="79">
        <f t="shared" si="196"/>
        <v>0.90068493150684936</v>
      </c>
      <c r="L800" s="79">
        <f t="shared" si="197"/>
        <v>4.1157969424514662E-2</v>
      </c>
      <c r="M800" s="81">
        <f t="shared" si="198"/>
        <v>4.7733941703731464</v>
      </c>
      <c r="N800" s="82">
        <f t="shared" si="199"/>
        <v>0</v>
      </c>
      <c r="O800" s="83">
        <f t="shared" si="200"/>
        <v>0</v>
      </c>
      <c r="P800" s="79">
        <f t="shared" si="192"/>
        <v>0</v>
      </c>
      <c r="Q800" s="17">
        <f t="shared" si="193"/>
        <v>5.6339149816376333E-2</v>
      </c>
      <c r="R800" s="58">
        <f t="shared" si="201"/>
        <v>0</v>
      </c>
      <c r="S800" s="17">
        <f t="shared" si="202"/>
        <v>0</v>
      </c>
      <c r="T800" s="17">
        <f t="shared" si="203"/>
        <v>0</v>
      </c>
      <c r="U800" s="17">
        <f t="shared" si="204"/>
        <v>0</v>
      </c>
      <c r="V800" s="58">
        <f t="shared" si="205"/>
        <v>0</v>
      </c>
      <c r="W800" s="17">
        <f t="shared" si="194"/>
        <v>0</v>
      </c>
      <c r="X800" s="17">
        <f t="shared" si="195"/>
        <v>5.42261625619187E-2</v>
      </c>
      <c r="Y800" s="17">
        <f t="shared" si="206"/>
        <v>0</v>
      </c>
      <c r="Z800" s="17">
        <f t="shared" si="207"/>
        <v>0</v>
      </c>
    </row>
    <row r="801" spans="10:26" x14ac:dyDescent="0.25">
      <c r="J801" s="79">
        <v>7900</v>
      </c>
      <c r="K801" s="79">
        <f t="shared" si="196"/>
        <v>0.90182648401826482</v>
      </c>
      <c r="L801" s="79">
        <f t="shared" si="197"/>
        <v>4.0949748033245026E-2</v>
      </c>
      <c r="M801" s="81">
        <f t="shared" si="198"/>
        <v>4.749245195359781</v>
      </c>
      <c r="N801" s="82">
        <f t="shared" si="199"/>
        <v>0</v>
      </c>
      <c r="O801" s="83">
        <f t="shared" si="200"/>
        <v>0</v>
      </c>
      <c r="P801" s="79">
        <f t="shared" si="192"/>
        <v>0</v>
      </c>
      <c r="Q801" s="17">
        <f t="shared" si="193"/>
        <v>5.5933113889266028E-2</v>
      </c>
      <c r="R801" s="58">
        <f t="shared" si="201"/>
        <v>0</v>
      </c>
      <c r="S801" s="17">
        <f t="shared" si="202"/>
        <v>0</v>
      </c>
      <c r="T801" s="17">
        <f t="shared" si="203"/>
        <v>0</v>
      </c>
      <c r="U801" s="17">
        <f t="shared" si="204"/>
        <v>0</v>
      </c>
      <c r="V801" s="58">
        <f t="shared" si="205"/>
        <v>0</v>
      </c>
      <c r="W801" s="17">
        <f t="shared" si="194"/>
        <v>0</v>
      </c>
      <c r="X801" s="17">
        <f t="shared" si="195"/>
        <v>5.3848595409766054E-2</v>
      </c>
      <c r="Y801" s="17">
        <f t="shared" si="206"/>
        <v>0</v>
      </c>
      <c r="Z801" s="17">
        <f t="shared" si="207"/>
        <v>0</v>
      </c>
    </row>
    <row r="802" spans="10:26" x14ac:dyDescent="0.25">
      <c r="J802" s="79">
        <v>7910</v>
      </c>
      <c r="K802" s="79">
        <f t="shared" si="196"/>
        <v>0.90296803652968038</v>
      </c>
      <c r="L802" s="79">
        <f t="shared" si="197"/>
        <v>4.0741744915288702E-2</v>
      </c>
      <c r="M802" s="81">
        <f t="shared" si="198"/>
        <v>4.7251215351171849</v>
      </c>
      <c r="N802" s="82">
        <f t="shared" si="199"/>
        <v>0</v>
      </c>
      <c r="O802" s="83">
        <f t="shared" si="200"/>
        <v>0</v>
      </c>
      <c r="P802" s="79">
        <f t="shared" si="192"/>
        <v>0</v>
      </c>
      <c r="Q802" s="17">
        <f t="shared" si="193"/>
        <v>5.5527920270898923E-2</v>
      </c>
      <c r="R802" s="58">
        <f t="shared" si="201"/>
        <v>0</v>
      </c>
      <c r="S802" s="17">
        <f t="shared" si="202"/>
        <v>0</v>
      </c>
      <c r="T802" s="17">
        <f t="shared" si="203"/>
        <v>0</v>
      </c>
      <c r="U802" s="17">
        <f t="shared" si="204"/>
        <v>0</v>
      </c>
      <c r="V802" s="58">
        <f t="shared" si="205"/>
        <v>0</v>
      </c>
      <c r="W802" s="17">
        <f t="shared" si="194"/>
        <v>0</v>
      </c>
      <c r="X802" s="17">
        <f t="shared" si="195"/>
        <v>5.3471755096072826E-2</v>
      </c>
      <c r="Y802" s="17">
        <f t="shared" si="206"/>
        <v>0</v>
      </c>
      <c r="Z802" s="17">
        <f t="shared" si="207"/>
        <v>0</v>
      </c>
    </row>
    <row r="803" spans="10:26" x14ac:dyDescent="0.25">
      <c r="J803" s="79">
        <v>7920</v>
      </c>
      <c r="K803" s="79">
        <f t="shared" si="196"/>
        <v>0.90410958904109584</v>
      </c>
      <c r="L803" s="79">
        <f t="shared" si="197"/>
        <v>4.0533959566322331E-2</v>
      </c>
      <c r="M803" s="81">
        <f t="shared" si="198"/>
        <v>4.7010231311552477</v>
      </c>
      <c r="N803" s="82">
        <f t="shared" si="199"/>
        <v>0</v>
      </c>
      <c r="O803" s="83">
        <f t="shared" si="200"/>
        <v>0</v>
      </c>
      <c r="P803" s="79">
        <f t="shared" si="192"/>
        <v>0</v>
      </c>
      <c r="Q803" s="17">
        <f t="shared" si="193"/>
        <v>5.5123565114697959E-2</v>
      </c>
      <c r="R803" s="58">
        <f t="shared" si="201"/>
        <v>0</v>
      </c>
      <c r="S803" s="17">
        <f t="shared" si="202"/>
        <v>0</v>
      </c>
      <c r="T803" s="17">
        <f t="shared" si="203"/>
        <v>0</v>
      </c>
      <c r="U803" s="17">
        <f t="shared" si="204"/>
        <v>0</v>
      </c>
      <c r="V803" s="58">
        <f t="shared" si="205"/>
        <v>0</v>
      </c>
      <c r="W803" s="17">
        <f t="shared" si="194"/>
        <v>0</v>
      </c>
      <c r="X803" s="17">
        <f t="shared" si="195"/>
        <v>5.3095638540092804E-2</v>
      </c>
      <c r="Y803" s="17">
        <f t="shared" si="206"/>
        <v>0</v>
      </c>
      <c r="Z803" s="17">
        <f t="shared" si="207"/>
        <v>0</v>
      </c>
    </row>
    <row r="804" spans="10:26" x14ac:dyDescent="0.25">
      <c r="J804" s="79">
        <v>7930</v>
      </c>
      <c r="K804" s="79">
        <f t="shared" si="196"/>
        <v>0.90525114155251141</v>
      </c>
      <c r="L804" s="79">
        <f t="shared" si="197"/>
        <v>4.032639148382311E-2</v>
      </c>
      <c r="M804" s="81">
        <f t="shared" si="198"/>
        <v>4.676949925192682</v>
      </c>
      <c r="N804" s="82">
        <f t="shared" si="199"/>
        <v>0</v>
      </c>
      <c r="O804" s="83">
        <f t="shared" si="200"/>
        <v>0</v>
      </c>
      <c r="P804" s="79">
        <f t="shared" si="192"/>
        <v>0</v>
      </c>
      <c r="Q804" s="17">
        <f t="shared" si="193"/>
        <v>5.4720044601191176E-2</v>
      </c>
      <c r="R804" s="58">
        <f t="shared" si="201"/>
        <v>0</v>
      </c>
      <c r="S804" s="17">
        <f t="shared" si="202"/>
        <v>0</v>
      </c>
      <c r="T804" s="17">
        <f t="shared" si="203"/>
        <v>0</v>
      </c>
      <c r="U804" s="17">
        <f t="shared" si="204"/>
        <v>0</v>
      </c>
      <c r="V804" s="58">
        <f t="shared" si="205"/>
        <v>0</v>
      </c>
      <c r="W804" s="17">
        <f t="shared" si="194"/>
        <v>0</v>
      </c>
      <c r="X804" s="17">
        <f t="shared" si="195"/>
        <v>5.2720242681231655E-2</v>
      </c>
      <c r="Y804" s="17">
        <f t="shared" si="206"/>
        <v>0</v>
      </c>
      <c r="Z804" s="17">
        <f t="shared" si="207"/>
        <v>0</v>
      </c>
    </row>
    <row r="805" spans="10:26" x14ac:dyDescent="0.25">
      <c r="J805" s="79">
        <v>7940</v>
      </c>
      <c r="K805" s="79">
        <f t="shared" si="196"/>
        <v>0.90639269406392697</v>
      </c>
      <c r="L805" s="79">
        <f t="shared" si="197"/>
        <v>4.0119040167059805E-2</v>
      </c>
      <c r="M805" s="81">
        <f t="shared" si="198"/>
        <v>4.6529018591559836</v>
      </c>
      <c r="N805" s="82">
        <f t="shared" si="199"/>
        <v>0</v>
      </c>
      <c r="O805" s="83">
        <f t="shared" si="200"/>
        <v>0</v>
      </c>
      <c r="P805" s="79">
        <f t="shared" si="192"/>
        <v>0</v>
      </c>
      <c r="Q805" s="17">
        <f t="shared" si="193"/>
        <v>5.4317354937754025E-2</v>
      </c>
      <c r="R805" s="58">
        <f t="shared" si="201"/>
        <v>0</v>
      </c>
      <c r="S805" s="17">
        <f t="shared" si="202"/>
        <v>0</v>
      </c>
      <c r="T805" s="17">
        <f t="shared" si="203"/>
        <v>0</v>
      </c>
      <c r="U805" s="17">
        <f t="shared" si="204"/>
        <v>0</v>
      </c>
      <c r="V805" s="58">
        <f t="shared" si="205"/>
        <v>0</v>
      </c>
      <c r="W805" s="17">
        <f t="shared" si="194"/>
        <v>0</v>
      </c>
      <c r="X805" s="17">
        <f t="shared" si="195"/>
        <v>5.2345564478869511E-2</v>
      </c>
      <c r="Y805" s="17">
        <f t="shared" si="206"/>
        <v>0</v>
      </c>
      <c r="Z805" s="17">
        <f t="shared" si="207"/>
        <v>0</v>
      </c>
    </row>
    <row r="806" spans="10:26" x14ac:dyDescent="0.25">
      <c r="J806" s="79">
        <v>7950</v>
      </c>
      <c r="K806" s="79">
        <f t="shared" si="196"/>
        <v>0.90753424657534243</v>
      </c>
      <c r="L806" s="79">
        <f t="shared" si="197"/>
        <v>3.9911905117083868E-2</v>
      </c>
      <c r="M806" s="81">
        <f t="shared" si="198"/>
        <v>4.6288788751783976</v>
      </c>
      <c r="N806" s="82">
        <f t="shared" si="199"/>
        <v>0</v>
      </c>
      <c r="O806" s="83">
        <f t="shared" si="200"/>
        <v>0</v>
      </c>
      <c r="P806" s="79">
        <f t="shared" si="192"/>
        <v>0</v>
      </c>
      <c r="Q806" s="17">
        <f t="shared" si="193"/>
        <v>5.3915492358354133E-2</v>
      </c>
      <c r="R806" s="58">
        <f t="shared" si="201"/>
        <v>0</v>
      </c>
      <c r="S806" s="17">
        <f t="shared" si="202"/>
        <v>0</v>
      </c>
      <c r="T806" s="17">
        <f t="shared" si="203"/>
        <v>0</v>
      </c>
      <c r="U806" s="17">
        <f t="shared" si="204"/>
        <v>0</v>
      </c>
      <c r="V806" s="58">
        <f t="shared" si="205"/>
        <v>0</v>
      </c>
      <c r="W806" s="17">
        <f t="shared" si="194"/>
        <v>0</v>
      </c>
      <c r="X806" s="17">
        <f t="shared" si="195"/>
        <v>5.1971600912184668E-2</v>
      </c>
      <c r="Y806" s="17">
        <f t="shared" si="206"/>
        <v>0</v>
      </c>
      <c r="Z806" s="17">
        <f t="shared" si="207"/>
        <v>0</v>
      </c>
    </row>
    <row r="807" spans="10:26" x14ac:dyDescent="0.25">
      <c r="J807" s="79">
        <v>7960</v>
      </c>
      <c r="K807" s="79">
        <f t="shared" si="196"/>
        <v>0.908675799086758</v>
      </c>
      <c r="L807" s="79">
        <f t="shared" si="197"/>
        <v>3.9704985836720774E-2</v>
      </c>
      <c r="M807" s="81">
        <f t="shared" si="198"/>
        <v>4.6048809155989172</v>
      </c>
      <c r="N807" s="82">
        <f t="shared" si="199"/>
        <v>0</v>
      </c>
      <c r="O807" s="83">
        <f t="shared" si="200"/>
        <v>0</v>
      </c>
      <c r="P807" s="79">
        <f t="shared" si="192"/>
        <v>0</v>
      </c>
      <c r="Q807" s="17">
        <f t="shared" si="193"/>
        <v>5.3514453123299277E-2</v>
      </c>
      <c r="R807" s="58">
        <f t="shared" si="201"/>
        <v>0</v>
      </c>
      <c r="S807" s="17">
        <f t="shared" si="202"/>
        <v>0</v>
      </c>
      <c r="T807" s="17">
        <f t="shared" si="203"/>
        <v>0</v>
      </c>
      <c r="U807" s="17">
        <f t="shared" si="204"/>
        <v>0</v>
      </c>
      <c r="V807" s="58">
        <f t="shared" si="205"/>
        <v>0</v>
      </c>
      <c r="W807" s="17">
        <f t="shared" si="194"/>
        <v>0</v>
      </c>
      <c r="X807" s="17">
        <f t="shared" si="195"/>
        <v>5.1598348979979614E-2</v>
      </c>
      <c r="Y807" s="17">
        <f t="shared" si="206"/>
        <v>0</v>
      </c>
      <c r="Z807" s="17">
        <f t="shared" si="207"/>
        <v>0</v>
      </c>
    </row>
    <row r="808" spans="10:26" x14ac:dyDescent="0.25">
      <c r="J808" s="79">
        <v>7970</v>
      </c>
      <c r="K808" s="79">
        <f t="shared" si="196"/>
        <v>0.90981735159817356</v>
      </c>
      <c r="L808" s="79">
        <f t="shared" si="197"/>
        <v>3.9498281830562698E-2</v>
      </c>
      <c r="M808" s="81">
        <f t="shared" si="198"/>
        <v>4.5809079229614316</v>
      </c>
      <c r="N808" s="82">
        <f t="shared" si="199"/>
        <v>0</v>
      </c>
      <c r="O808" s="83">
        <f t="shared" si="200"/>
        <v>0</v>
      </c>
      <c r="P808" s="79">
        <f t="shared" si="192"/>
        <v>0</v>
      </c>
      <c r="Q808" s="17">
        <f t="shared" si="193"/>
        <v>5.3114233518989806E-2</v>
      </c>
      <c r="R808" s="58">
        <f t="shared" si="201"/>
        <v>0</v>
      </c>
      <c r="S808" s="17">
        <f t="shared" si="202"/>
        <v>0</v>
      </c>
      <c r="T808" s="17">
        <f t="shared" si="203"/>
        <v>0</v>
      </c>
      <c r="U808" s="17">
        <f t="shared" si="204"/>
        <v>0</v>
      </c>
      <c r="V808" s="58">
        <f t="shared" si="205"/>
        <v>0</v>
      </c>
      <c r="W808" s="17">
        <f t="shared" si="194"/>
        <v>0</v>
      </c>
      <c r="X808" s="17">
        <f t="shared" si="195"/>
        <v>5.122580570050872E-2</v>
      </c>
      <c r="Y808" s="17">
        <f t="shared" si="206"/>
        <v>0</v>
      </c>
      <c r="Z808" s="17">
        <f t="shared" si="207"/>
        <v>0</v>
      </c>
    </row>
    <row r="809" spans="10:26" x14ac:dyDescent="0.25">
      <c r="J809" s="79">
        <v>7980</v>
      </c>
      <c r="K809" s="79">
        <f t="shared" si="196"/>
        <v>0.91095890410958902</v>
      </c>
      <c r="L809" s="79">
        <f t="shared" si="197"/>
        <v>3.9291792604958187E-2</v>
      </c>
      <c r="M809" s="81">
        <f t="shared" si="198"/>
        <v>4.5569598400135307</v>
      </c>
      <c r="N809" s="82">
        <f t="shared" si="199"/>
        <v>0</v>
      </c>
      <c r="O809" s="83">
        <f t="shared" si="200"/>
        <v>0</v>
      </c>
      <c r="P809" s="79">
        <f t="shared" si="192"/>
        <v>0</v>
      </c>
      <c r="Q809" s="17">
        <f t="shared" si="193"/>
        <v>5.271482985767173E-2</v>
      </c>
      <c r="R809" s="58">
        <f t="shared" si="201"/>
        <v>0</v>
      </c>
      <c r="S809" s="17">
        <f t="shared" si="202"/>
        <v>0</v>
      </c>
      <c r="T809" s="17">
        <f t="shared" si="203"/>
        <v>0</v>
      </c>
      <c r="U809" s="17">
        <f t="shared" si="204"/>
        <v>0</v>
      </c>
      <c r="V809" s="58">
        <f t="shared" si="205"/>
        <v>0</v>
      </c>
      <c r="W809" s="17">
        <f t="shared" si="194"/>
        <v>0</v>
      </c>
      <c r="X809" s="17">
        <f t="shared" si="195"/>
        <v>5.0853968111308268E-2</v>
      </c>
      <c r="Y809" s="17">
        <f t="shared" si="206"/>
        <v>0</v>
      </c>
      <c r="Z809" s="17">
        <f t="shared" si="207"/>
        <v>0</v>
      </c>
    </row>
    <row r="810" spans="10:26" x14ac:dyDescent="0.25">
      <c r="J810" s="79">
        <v>7990</v>
      </c>
      <c r="K810" s="79">
        <f t="shared" si="196"/>
        <v>0.91210045662100458</v>
      </c>
      <c r="L810" s="79">
        <f t="shared" si="197"/>
        <v>3.9085517668005165E-2</v>
      </c>
      <c r="M810" s="81">
        <f t="shared" si="198"/>
        <v>4.5330366097056922</v>
      </c>
      <c r="N810" s="82">
        <f t="shared" si="199"/>
        <v>0</v>
      </c>
      <c r="O810" s="83">
        <f t="shared" si="200"/>
        <v>0</v>
      </c>
      <c r="P810" s="79">
        <f t="shared" si="192"/>
        <v>0</v>
      </c>
      <c r="Q810" s="17">
        <f t="shared" si="193"/>
        <v>5.2316238477194243E-2</v>
      </c>
      <c r="R810" s="58">
        <f t="shared" si="201"/>
        <v>0</v>
      </c>
      <c r="S810" s="17">
        <f t="shared" si="202"/>
        <v>0</v>
      </c>
      <c r="T810" s="17">
        <f t="shared" si="203"/>
        <v>0</v>
      </c>
      <c r="U810" s="17">
        <f t="shared" si="204"/>
        <v>0</v>
      </c>
      <c r="V810" s="58">
        <f t="shared" si="205"/>
        <v>0</v>
      </c>
      <c r="W810" s="17">
        <f t="shared" si="194"/>
        <v>0</v>
      </c>
      <c r="X810" s="17">
        <f t="shared" si="195"/>
        <v>5.0482833269027583E-2</v>
      </c>
      <c r="Y810" s="17">
        <f t="shared" si="206"/>
        <v>0</v>
      </c>
      <c r="Z810" s="17">
        <f t="shared" si="207"/>
        <v>0</v>
      </c>
    </row>
    <row r="811" spans="10:26" x14ac:dyDescent="0.25">
      <c r="J811" s="79">
        <v>8000</v>
      </c>
      <c r="K811" s="79">
        <f t="shared" si="196"/>
        <v>0.91324200913242004</v>
      </c>
      <c r="L811" s="79">
        <f t="shared" si="197"/>
        <v>3.8879456529541834E-2</v>
      </c>
      <c r="M811" s="81">
        <f t="shared" si="198"/>
        <v>4.509138175190226</v>
      </c>
      <c r="N811" s="82">
        <f t="shared" si="199"/>
        <v>0</v>
      </c>
      <c r="O811" s="83">
        <f t="shared" si="200"/>
        <v>0</v>
      </c>
      <c r="P811" s="79">
        <f t="shared" si="192"/>
        <v>0</v>
      </c>
      <c r="Q811" s="17">
        <f t="shared" si="193"/>
        <v>5.1918455740769809E-2</v>
      </c>
      <c r="R811" s="58">
        <f t="shared" si="201"/>
        <v>0</v>
      </c>
      <c r="S811" s="17">
        <f t="shared" si="202"/>
        <v>0</v>
      </c>
      <c r="T811" s="17">
        <f t="shared" si="203"/>
        <v>0</v>
      </c>
      <c r="U811" s="17">
        <f t="shared" si="204"/>
        <v>0</v>
      </c>
      <c r="V811" s="58">
        <f t="shared" si="205"/>
        <v>0</v>
      </c>
      <c r="W811" s="17">
        <f t="shared" si="194"/>
        <v>0</v>
      </c>
      <c r="X811" s="17">
        <f t="shared" si="195"/>
        <v>5.0112398249262835E-2</v>
      </c>
      <c r="Y811" s="17">
        <f t="shared" si="206"/>
        <v>0</v>
      </c>
      <c r="Z811" s="17">
        <f t="shared" si="207"/>
        <v>0</v>
      </c>
    </row>
    <row r="812" spans="10:26" x14ac:dyDescent="0.25">
      <c r="J812" s="79">
        <v>8010</v>
      </c>
      <c r="K812" s="79">
        <f t="shared" si="196"/>
        <v>0.91438356164383561</v>
      </c>
      <c r="L812" s="79">
        <f t="shared" si="197"/>
        <v>3.8673608701138673E-2</v>
      </c>
      <c r="M812" s="81">
        <f t="shared" si="198"/>
        <v>4.4852644798203478</v>
      </c>
      <c r="N812" s="82">
        <f t="shared" si="199"/>
        <v>0</v>
      </c>
      <c r="O812" s="83">
        <f t="shared" si="200"/>
        <v>0</v>
      </c>
      <c r="P812" s="79">
        <f t="shared" si="192"/>
        <v>0</v>
      </c>
      <c r="Q812" s="17">
        <f t="shared" si="193"/>
        <v>5.1521478036736901E-2</v>
      </c>
      <c r="R812" s="58">
        <f t="shared" si="201"/>
        <v>0</v>
      </c>
      <c r="S812" s="17">
        <f t="shared" si="202"/>
        <v>0</v>
      </c>
      <c r="T812" s="17">
        <f t="shared" si="203"/>
        <v>0</v>
      </c>
      <c r="U812" s="17">
        <f t="shared" si="204"/>
        <v>0</v>
      </c>
      <c r="V812" s="58">
        <f t="shared" si="205"/>
        <v>0</v>
      </c>
      <c r="W812" s="17">
        <f t="shared" si="194"/>
        <v>0</v>
      </c>
      <c r="X812" s="17">
        <f t="shared" si="195"/>
        <v>4.9742660146392614E-2</v>
      </c>
      <c r="Y812" s="17">
        <f t="shared" si="206"/>
        <v>0</v>
      </c>
      <c r="Z812" s="17">
        <f t="shared" si="207"/>
        <v>0</v>
      </c>
    </row>
    <row r="813" spans="10:26" x14ac:dyDescent="0.25">
      <c r="J813" s="79">
        <v>8020</v>
      </c>
      <c r="K813" s="79">
        <f t="shared" si="196"/>
        <v>0.91552511415525117</v>
      </c>
      <c r="L813" s="79">
        <f t="shared" si="197"/>
        <v>3.8467973696090119E-2</v>
      </c>
      <c r="M813" s="81">
        <f t="shared" si="198"/>
        <v>4.4614154671492132</v>
      </c>
      <c r="N813" s="82">
        <f t="shared" si="199"/>
        <v>0</v>
      </c>
      <c r="O813" s="83">
        <f t="shared" si="200"/>
        <v>0</v>
      </c>
      <c r="P813" s="79">
        <f t="shared" si="192"/>
        <v>0</v>
      </c>
      <c r="Q813" s="17">
        <f t="shared" si="193"/>
        <v>5.1125301778325416E-2</v>
      </c>
      <c r="R813" s="58">
        <f t="shared" si="201"/>
        <v>0</v>
      </c>
      <c r="S813" s="17">
        <f t="shared" si="202"/>
        <v>0</v>
      </c>
      <c r="T813" s="17">
        <f t="shared" si="203"/>
        <v>0</v>
      </c>
      <c r="U813" s="17">
        <f t="shared" si="204"/>
        <v>0</v>
      </c>
      <c r="V813" s="58">
        <f t="shared" si="205"/>
        <v>0</v>
      </c>
      <c r="W813" s="17">
        <f t="shared" si="194"/>
        <v>0</v>
      </c>
      <c r="X813" s="17">
        <f t="shared" si="195"/>
        <v>4.9373616073414284E-2</v>
      </c>
      <c r="Y813" s="17">
        <f t="shared" si="206"/>
        <v>0</v>
      </c>
      <c r="Z813" s="17">
        <f t="shared" si="207"/>
        <v>0</v>
      </c>
    </row>
    <row r="814" spans="10:26" x14ac:dyDescent="0.25">
      <c r="J814" s="79">
        <v>8030</v>
      </c>
      <c r="K814" s="79">
        <f t="shared" si="196"/>
        <v>0.91666666666666663</v>
      </c>
      <c r="L814" s="79">
        <f t="shared" si="197"/>
        <v>3.8262551029406122E-2</v>
      </c>
      <c r="M814" s="81">
        <f t="shared" si="198"/>
        <v>4.4375910809289385</v>
      </c>
      <c r="N814" s="82">
        <f t="shared" si="199"/>
        <v>0</v>
      </c>
      <c r="O814" s="83">
        <f t="shared" si="200"/>
        <v>0</v>
      </c>
      <c r="P814" s="79">
        <f t="shared" si="192"/>
        <v>0</v>
      </c>
      <c r="Q814" s="17">
        <f t="shared" si="193"/>
        <v>5.0729923403425414E-2</v>
      </c>
      <c r="R814" s="58">
        <f t="shared" si="201"/>
        <v>0</v>
      </c>
      <c r="S814" s="17">
        <f t="shared" si="202"/>
        <v>0</v>
      </c>
      <c r="T814" s="17">
        <f t="shared" si="203"/>
        <v>0</v>
      </c>
      <c r="U814" s="17">
        <f t="shared" si="204"/>
        <v>0</v>
      </c>
      <c r="V814" s="58">
        <f t="shared" si="205"/>
        <v>0</v>
      </c>
      <c r="W814" s="17">
        <f t="shared" si="194"/>
        <v>0</v>
      </c>
      <c r="X814" s="17">
        <f t="shared" si="195"/>
        <v>4.9005263161783552E-2</v>
      </c>
      <c r="Y814" s="17">
        <f t="shared" si="206"/>
        <v>0</v>
      </c>
      <c r="Z814" s="17">
        <f t="shared" si="207"/>
        <v>0</v>
      </c>
    </row>
    <row r="815" spans="10:26" x14ac:dyDescent="0.25">
      <c r="J815" s="79">
        <v>8040</v>
      </c>
      <c r="K815" s="79">
        <f t="shared" si="196"/>
        <v>0.9178082191780822</v>
      </c>
      <c r="L815" s="79">
        <f t="shared" si="197"/>
        <v>3.8057340217804381E-2</v>
      </c>
      <c r="M815" s="81">
        <f t="shared" si="198"/>
        <v>4.4137912651097002</v>
      </c>
      <c r="N815" s="82">
        <f t="shared" si="199"/>
        <v>0</v>
      </c>
      <c r="O815" s="83">
        <f t="shared" si="200"/>
        <v>0</v>
      </c>
      <c r="P815" s="79">
        <f t="shared" si="192"/>
        <v>0</v>
      </c>
      <c r="Q815" s="17">
        <f t="shared" si="193"/>
        <v>5.0335339374357746E-2</v>
      </c>
      <c r="R815" s="58">
        <f t="shared" si="201"/>
        <v>0</v>
      </c>
      <c r="S815" s="17">
        <f t="shared" si="202"/>
        <v>0</v>
      </c>
      <c r="T815" s="17">
        <f t="shared" si="203"/>
        <v>0</v>
      </c>
      <c r="U815" s="17">
        <f t="shared" si="204"/>
        <v>0</v>
      </c>
      <c r="V815" s="58">
        <f t="shared" si="205"/>
        <v>0</v>
      </c>
      <c r="W815" s="17">
        <f t="shared" si="194"/>
        <v>0</v>
      </c>
      <c r="X815" s="17">
        <f t="shared" si="195"/>
        <v>4.8637598561254491E-2</v>
      </c>
      <c r="Y815" s="17">
        <f t="shared" si="206"/>
        <v>0</v>
      </c>
      <c r="Z815" s="17">
        <f t="shared" si="207"/>
        <v>0</v>
      </c>
    </row>
    <row r="816" spans="10:26" x14ac:dyDescent="0.25">
      <c r="J816" s="79">
        <v>8050</v>
      </c>
      <c r="K816" s="79">
        <f t="shared" si="196"/>
        <v>0.91894977168949776</v>
      </c>
      <c r="L816" s="79">
        <f t="shared" si="197"/>
        <v>3.7852340779701454E-2</v>
      </c>
      <c r="M816" s="81">
        <f t="shared" si="198"/>
        <v>4.390015963838704</v>
      </c>
      <c r="N816" s="82">
        <f t="shared" si="199"/>
        <v>0</v>
      </c>
      <c r="O816" s="83">
        <f t="shared" si="200"/>
        <v>0</v>
      </c>
      <c r="P816" s="79">
        <f t="shared" si="192"/>
        <v>0</v>
      </c>
      <c r="Q816" s="17">
        <f t="shared" si="193"/>
        <v>4.9941546177648233E-2</v>
      </c>
      <c r="R816" s="58">
        <f t="shared" si="201"/>
        <v>0</v>
      </c>
      <c r="S816" s="17">
        <f t="shared" si="202"/>
        <v>0</v>
      </c>
      <c r="T816" s="17">
        <f t="shared" si="203"/>
        <v>0</v>
      </c>
      <c r="U816" s="17">
        <f t="shared" si="204"/>
        <v>0</v>
      </c>
      <c r="V816" s="58">
        <f t="shared" si="205"/>
        <v>0</v>
      </c>
      <c r="W816" s="17">
        <f t="shared" si="194"/>
        <v>0</v>
      </c>
      <c r="X816" s="17">
        <f t="shared" si="195"/>
        <v>4.8270619439722662E-2</v>
      </c>
      <c r="Y816" s="17">
        <f t="shared" si="206"/>
        <v>0</v>
      </c>
      <c r="Z816" s="17">
        <f t="shared" si="207"/>
        <v>0</v>
      </c>
    </row>
    <row r="817" spans="10:26" x14ac:dyDescent="0.25">
      <c r="J817" s="79">
        <v>8060</v>
      </c>
      <c r="K817" s="79">
        <f t="shared" si="196"/>
        <v>0.92009132420091322</v>
      </c>
      <c r="L817" s="79">
        <f t="shared" si="197"/>
        <v>3.7647552235205883E-2</v>
      </c>
      <c r="M817" s="81">
        <f t="shared" si="198"/>
        <v>4.3662651214593886</v>
      </c>
      <c r="N817" s="82">
        <f t="shared" si="199"/>
        <v>0</v>
      </c>
      <c r="O817" s="83">
        <f t="shared" si="200"/>
        <v>0</v>
      </c>
      <c r="P817" s="79">
        <f t="shared" si="192"/>
        <v>0</v>
      </c>
      <c r="Q817" s="17">
        <f t="shared" si="193"/>
        <v>4.9548540323803736E-2</v>
      </c>
      <c r="R817" s="58">
        <f t="shared" si="201"/>
        <v>0</v>
      </c>
      <c r="S817" s="17">
        <f t="shared" si="202"/>
        <v>0</v>
      </c>
      <c r="T817" s="17">
        <f t="shared" si="203"/>
        <v>0</v>
      </c>
      <c r="U817" s="17">
        <f t="shared" si="204"/>
        <v>0</v>
      </c>
      <c r="V817" s="58">
        <f t="shared" si="205"/>
        <v>0</v>
      </c>
      <c r="W817" s="17">
        <f t="shared" si="194"/>
        <v>0</v>
      </c>
      <c r="X817" s="17">
        <f t="shared" si="195"/>
        <v>4.7904322983068459E-2</v>
      </c>
      <c r="Y817" s="17">
        <f t="shared" si="206"/>
        <v>0</v>
      </c>
      <c r="Z817" s="17">
        <f t="shared" si="207"/>
        <v>0</v>
      </c>
    </row>
    <row r="818" spans="10:26" x14ac:dyDescent="0.25">
      <c r="J818" s="79">
        <v>8070</v>
      </c>
      <c r="K818" s="79">
        <f t="shared" si="196"/>
        <v>0.92123287671232879</v>
      </c>
      <c r="L818" s="79">
        <f t="shared" si="197"/>
        <v>3.7442974106109195E-2</v>
      </c>
      <c r="M818" s="81">
        <f t="shared" si="198"/>
        <v>4.3425386825103782</v>
      </c>
      <c r="N818" s="82">
        <f t="shared" si="199"/>
        <v>0</v>
      </c>
      <c r="O818" s="83">
        <f t="shared" si="200"/>
        <v>0</v>
      </c>
      <c r="P818" s="79">
        <f t="shared" si="192"/>
        <v>0</v>
      </c>
      <c r="Q818" s="17">
        <f t="shared" si="193"/>
        <v>4.9156318347091443E-2</v>
      </c>
      <c r="R818" s="58">
        <f t="shared" si="201"/>
        <v>0</v>
      </c>
      <c r="S818" s="17">
        <f t="shared" si="202"/>
        <v>0</v>
      </c>
      <c r="T818" s="17">
        <f t="shared" si="203"/>
        <v>0</v>
      </c>
      <c r="U818" s="17">
        <f t="shared" si="204"/>
        <v>0</v>
      </c>
      <c r="V818" s="58">
        <f t="shared" si="205"/>
        <v>0</v>
      </c>
      <c r="W818" s="17">
        <f t="shared" si="194"/>
        <v>0</v>
      </c>
      <c r="X818" s="17">
        <f t="shared" si="195"/>
        <v>4.7538706395003016E-2</v>
      </c>
      <c r="Y818" s="17">
        <f t="shared" si="206"/>
        <v>0</v>
      </c>
      <c r="Z818" s="17">
        <f t="shared" si="207"/>
        <v>0</v>
      </c>
    </row>
    <row r="819" spans="10:26" x14ac:dyDescent="0.25">
      <c r="J819" s="79">
        <v>8080</v>
      </c>
      <c r="K819" s="79">
        <f t="shared" si="196"/>
        <v>0.92237442922374424</v>
      </c>
      <c r="L819" s="79">
        <f t="shared" si="197"/>
        <v>3.7238605915877798E-2</v>
      </c>
      <c r="M819" s="81">
        <f t="shared" si="198"/>
        <v>4.3188365917245477</v>
      </c>
      <c r="N819" s="82">
        <f t="shared" si="199"/>
        <v>0</v>
      </c>
      <c r="O819" s="83">
        <f t="shared" si="200"/>
        <v>0</v>
      </c>
      <c r="P819" s="79">
        <f t="shared" si="192"/>
        <v>0</v>
      </c>
      <c r="Q819" s="17">
        <f t="shared" si="193"/>
        <v>4.8764876805319934E-2</v>
      </c>
      <c r="R819" s="58">
        <f t="shared" si="201"/>
        <v>0</v>
      </c>
      <c r="S819" s="17">
        <f t="shared" si="202"/>
        <v>0</v>
      </c>
      <c r="T819" s="17">
        <f t="shared" si="203"/>
        <v>0</v>
      </c>
      <c r="U819" s="17">
        <f t="shared" si="204"/>
        <v>0</v>
      </c>
      <c r="V819" s="58">
        <f t="shared" si="205"/>
        <v>0</v>
      </c>
      <c r="W819" s="17">
        <f t="shared" si="194"/>
        <v>0</v>
      </c>
      <c r="X819" s="17">
        <f t="shared" si="195"/>
        <v>4.7173766896916103E-2</v>
      </c>
      <c r="Y819" s="17">
        <f t="shared" si="206"/>
        <v>0</v>
      </c>
      <c r="Z819" s="17">
        <f t="shared" si="207"/>
        <v>0</v>
      </c>
    </row>
    <row r="820" spans="10:26" x14ac:dyDescent="0.25">
      <c r="J820" s="79">
        <v>8090</v>
      </c>
      <c r="K820" s="79">
        <f t="shared" si="196"/>
        <v>0.92351598173515981</v>
      </c>
      <c r="L820" s="79">
        <f t="shared" si="197"/>
        <v>3.7034447189646102E-2</v>
      </c>
      <c r="M820" s="81">
        <f t="shared" si="198"/>
        <v>4.2951587940282234</v>
      </c>
      <c r="N820" s="82">
        <f t="shared" si="199"/>
        <v>0</v>
      </c>
      <c r="O820" s="83">
        <f t="shared" si="200"/>
        <v>0</v>
      </c>
      <c r="P820" s="79">
        <f t="shared" si="192"/>
        <v>0</v>
      </c>
      <c r="Q820" s="17">
        <f t="shared" si="193"/>
        <v>4.8374212279623907E-2</v>
      </c>
      <c r="R820" s="58">
        <f t="shared" si="201"/>
        <v>0</v>
      </c>
      <c r="S820" s="17">
        <f t="shared" si="202"/>
        <v>0</v>
      </c>
      <c r="T820" s="17">
        <f t="shared" si="203"/>
        <v>0</v>
      </c>
      <c r="U820" s="17">
        <f t="shared" si="204"/>
        <v>0</v>
      </c>
      <c r="V820" s="58">
        <f t="shared" si="205"/>
        <v>0</v>
      </c>
      <c r="W820" s="17">
        <f t="shared" si="194"/>
        <v>0</v>
      </c>
      <c r="X820" s="17">
        <f t="shared" si="195"/>
        <v>4.6809501727724467E-2</v>
      </c>
      <c r="Y820" s="17">
        <f t="shared" si="206"/>
        <v>0</v>
      </c>
      <c r="Z820" s="17">
        <f t="shared" si="207"/>
        <v>0</v>
      </c>
    </row>
    <row r="821" spans="10:26" x14ac:dyDescent="0.25">
      <c r="J821" s="79">
        <v>8100</v>
      </c>
      <c r="K821" s="79">
        <f t="shared" si="196"/>
        <v>0.92465753424657537</v>
      </c>
      <c r="L821" s="79">
        <f t="shared" si="197"/>
        <v>3.6830497454207412E-2</v>
      </c>
      <c r="M821" s="81">
        <f t="shared" si="198"/>
        <v>4.2715052345401219</v>
      </c>
      <c r="N821" s="82">
        <f t="shared" si="199"/>
        <v>0</v>
      </c>
      <c r="O821" s="83">
        <f t="shared" si="200"/>
        <v>0</v>
      </c>
      <c r="P821" s="79">
        <f t="shared" si="192"/>
        <v>0</v>
      </c>
      <c r="Q821" s="17">
        <f t="shared" si="193"/>
        <v>4.7984321374249905E-2</v>
      </c>
      <c r="R821" s="58">
        <f t="shared" si="201"/>
        <v>0</v>
      </c>
      <c r="S821" s="17">
        <f t="shared" si="202"/>
        <v>0</v>
      </c>
      <c r="T821" s="17">
        <f t="shared" si="203"/>
        <v>0</v>
      </c>
      <c r="U821" s="17">
        <f t="shared" si="204"/>
        <v>0</v>
      </c>
      <c r="V821" s="58">
        <f t="shared" si="205"/>
        <v>0</v>
      </c>
      <c r="W821" s="17">
        <f t="shared" si="194"/>
        <v>0</v>
      </c>
      <c r="X821" s="17">
        <f t="shared" si="195"/>
        <v>4.644590814372318E-2</v>
      </c>
      <c r="Y821" s="17">
        <f t="shared" si="206"/>
        <v>0</v>
      </c>
      <c r="Z821" s="17">
        <f t="shared" si="207"/>
        <v>0</v>
      </c>
    </row>
    <row r="822" spans="10:26" x14ac:dyDescent="0.25">
      <c r="J822" s="79">
        <v>8110</v>
      </c>
      <c r="K822" s="79">
        <f t="shared" si="196"/>
        <v>0.92579908675799083</v>
      </c>
      <c r="L822" s="79">
        <f t="shared" si="197"/>
        <v>3.6626756238007263E-2</v>
      </c>
      <c r="M822" s="81">
        <f t="shared" si="198"/>
        <v>4.2478758585705867</v>
      </c>
      <c r="N822" s="82">
        <f t="shared" si="199"/>
        <v>0</v>
      </c>
      <c r="O822" s="83">
        <f t="shared" si="200"/>
        <v>0</v>
      </c>
      <c r="P822" s="79">
        <f t="shared" si="192"/>
        <v>0</v>
      </c>
      <c r="Q822" s="17">
        <f t="shared" si="193"/>
        <v>4.7595200716346375E-2</v>
      </c>
      <c r="R822" s="58">
        <f t="shared" si="201"/>
        <v>0</v>
      </c>
      <c r="S822" s="17">
        <f t="shared" si="202"/>
        <v>0</v>
      </c>
      <c r="T822" s="17">
        <f t="shared" si="203"/>
        <v>0</v>
      </c>
      <c r="U822" s="17">
        <f t="shared" si="204"/>
        <v>0</v>
      </c>
      <c r="V822" s="58">
        <f t="shared" si="205"/>
        <v>0</v>
      </c>
      <c r="W822" s="17">
        <f t="shared" si="194"/>
        <v>0</v>
      </c>
      <c r="X822" s="17">
        <f t="shared" si="195"/>
        <v>4.6082983418437529E-2</v>
      </c>
      <c r="Y822" s="17">
        <f t="shared" si="206"/>
        <v>0</v>
      </c>
      <c r="Z822" s="17">
        <f t="shared" si="207"/>
        <v>0</v>
      </c>
    </row>
    <row r="823" spans="10:26" x14ac:dyDescent="0.25">
      <c r="J823" s="79">
        <v>8120</v>
      </c>
      <c r="K823" s="79">
        <f t="shared" si="196"/>
        <v>0.9269406392694064</v>
      </c>
      <c r="L823" s="79">
        <f t="shared" si="197"/>
        <v>3.6423223071134436E-2</v>
      </c>
      <c r="M823" s="81">
        <f t="shared" si="198"/>
        <v>4.2242706116205344</v>
      </c>
      <c r="N823" s="82">
        <f t="shared" si="199"/>
        <v>0</v>
      </c>
      <c r="O823" s="83">
        <f t="shared" si="200"/>
        <v>0</v>
      </c>
      <c r="P823" s="79">
        <f t="shared" si="192"/>
        <v>0</v>
      </c>
      <c r="Q823" s="17">
        <f t="shared" si="193"/>
        <v>4.7206846955754056E-2</v>
      </c>
      <c r="R823" s="58">
        <f t="shared" si="201"/>
        <v>0</v>
      </c>
      <c r="S823" s="17">
        <f t="shared" si="202"/>
        <v>0</v>
      </c>
      <c r="T823" s="17">
        <f t="shared" si="203"/>
        <v>0</v>
      </c>
      <c r="U823" s="17">
        <f t="shared" si="204"/>
        <v>0</v>
      </c>
      <c r="V823" s="58">
        <f t="shared" si="205"/>
        <v>0</v>
      </c>
      <c r="W823" s="17">
        <f t="shared" si="194"/>
        <v>0</v>
      </c>
      <c r="X823" s="17">
        <f t="shared" si="195"/>
        <v>4.5720724842476912E-2</v>
      </c>
      <c r="Y823" s="17">
        <f t="shared" si="206"/>
        <v>0</v>
      </c>
      <c r="Z823" s="17">
        <f t="shared" si="207"/>
        <v>0</v>
      </c>
    </row>
    <row r="824" spans="10:26" x14ac:dyDescent="0.25">
      <c r="J824" s="79">
        <v>8130</v>
      </c>
      <c r="K824" s="79">
        <f t="shared" si="196"/>
        <v>0.92808219178082196</v>
      </c>
      <c r="L824" s="79">
        <f t="shared" si="197"/>
        <v>3.6219897485313957E-2</v>
      </c>
      <c r="M824" s="81">
        <f t="shared" si="198"/>
        <v>4.2006894393806551</v>
      </c>
      <c r="N824" s="82">
        <f t="shared" si="199"/>
        <v>0</v>
      </c>
      <c r="O824" s="83">
        <f t="shared" si="200"/>
        <v>0</v>
      </c>
      <c r="P824" s="79">
        <f t="shared" si="192"/>
        <v>0</v>
      </c>
      <c r="Q824" s="17">
        <f t="shared" si="193"/>
        <v>4.6819256764800588E-2</v>
      </c>
      <c r="R824" s="58">
        <f t="shared" si="201"/>
        <v>0</v>
      </c>
      <c r="S824" s="17">
        <f t="shared" si="202"/>
        <v>0</v>
      </c>
      <c r="T824" s="17">
        <f t="shared" si="203"/>
        <v>0</v>
      </c>
      <c r="U824" s="17">
        <f t="shared" si="204"/>
        <v>0</v>
      </c>
      <c r="V824" s="58">
        <f t="shared" si="205"/>
        <v>0</v>
      </c>
      <c r="W824" s="17">
        <f t="shared" si="194"/>
        <v>0</v>
      </c>
      <c r="X824" s="17">
        <f t="shared" si="195"/>
        <v>4.5359129723390401E-2</v>
      </c>
      <c r="Y824" s="17">
        <f t="shared" si="206"/>
        <v>0</v>
      </c>
      <c r="Z824" s="17">
        <f t="shared" si="207"/>
        <v>0</v>
      </c>
    </row>
    <row r="825" spans="10:26" x14ac:dyDescent="0.25">
      <c r="J825" s="79">
        <v>8140</v>
      </c>
      <c r="K825" s="79">
        <f t="shared" si="196"/>
        <v>0.92922374429223742</v>
      </c>
      <c r="L825" s="79">
        <f t="shared" si="197"/>
        <v>3.6016779013899547E-2</v>
      </c>
      <c r="M825" s="81">
        <f t="shared" si="198"/>
        <v>4.1771322877305268</v>
      </c>
      <c r="N825" s="82">
        <f t="shared" si="199"/>
        <v>0</v>
      </c>
      <c r="O825" s="83">
        <f t="shared" si="200"/>
        <v>0</v>
      </c>
      <c r="P825" s="79">
        <f t="shared" si="192"/>
        <v>0</v>
      </c>
      <c r="Q825" s="17">
        <f t="shared" si="193"/>
        <v>4.6432426838096452E-2</v>
      </c>
      <c r="R825" s="58">
        <f t="shared" si="201"/>
        <v>0</v>
      </c>
      <c r="S825" s="17">
        <f t="shared" si="202"/>
        <v>0</v>
      </c>
      <c r="T825" s="17">
        <f t="shared" si="203"/>
        <v>0</v>
      </c>
      <c r="U825" s="17">
        <f t="shared" si="204"/>
        <v>0</v>
      </c>
      <c r="V825" s="58">
        <f t="shared" si="205"/>
        <v>0</v>
      </c>
      <c r="W825" s="17">
        <f t="shared" si="194"/>
        <v>0</v>
      </c>
      <c r="X825" s="17">
        <f t="shared" si="195"/>
        <v>4.4998195385523632E-2</v>
      </c>
      <c r="Y825" s="17">
        <f t="shared" si="206"/>
        <v>0</v>
      </c>
      <c r="Z825" s="17">
        <f t="shared" si="207"/>
        <v>0</v>
      </c>
    </row>
    <row r="826" spans="10:26" x14ac:dyDescent="0.25">
      <c r="J826" s="79">
        <v>8150</v>
      </c>
      <c r="K826" s="79">
        <f t="shared" si="196"/>
        <v>0.93036529680365299</v>
      </c>
      <c r="L826" s="79">
        <f t="shared" si="197"/>
        <v>3.5813867191865301E-2</v>
      </c>
      <c r="M826" s="81">
        <f t="shared" si="198"/>
        <v>4.1535991027376546</v>
      </c>
      <c r="N826" s="82">
        <f t="shared" si="199"/>
        <v>0</v>
      </c>
      <c r="O826" s="83">
        <f t="shared" si="200"/>
        <v>0</v>
      </c>
      <c r="P826" s="79">
        <f t="shared" si="192"/>
        <v>0</v>
      </c>
      <c r="Q826" s="17">
        <f t="shared" si="193"/>
        <v>4.6046353892333136E-2</v>
      </c>
      <c r="R826" s="58">
        <f t="shared" si="201"/>
        <v>0</v>
      </c>
      <c r="S826" s="17">
        <f t="shared" si="202"/>
        <v>0</v>
      </c>
      <c r="T826" s="17">
        <f t="shared" si="203"/>
        <v>0</v>
      </c>
      <c r="U826" s="17">
        <f t="shared" si="204"/>
        <v>0</v>
      </c>
      <c r="V826" s="58">
        <f t="shared" si="205"/>
        <v>0</v>
      </c>
      <c r="W826" s="17">
        <f t="shared" si="194"/>
        <v>0</v>
      </c>
      <c r="X826" s="17">
        <f t="shared" si="195"/>
        <v>4.4637919169877471E-2</v>
      </c>
      <c r="Y826" s="17">
        <f t="shared" si="206"/>
        <v>0</v>
      </c>
      <c r="Z826" s="17">
        <f t="shared" si="207"/>
        <v>0</v>
      </c>
    </row>
    <row r="827" spans="10:26" x14ac:dyDescent="0.25">
      <c r="J827" s="79">
        <v>8160</v>
      </c>
      <c r="K827" s="79">
        <f t="shared" si="196"/>
        <v>0.93150684931506844</v>
      </c>
      <c r="L827" s="79">
        <f t="shared" si="197"/>
        <v>3.5611161555798465E-2</v>
      </c>
      <c r="M827" s="81">
        <f t="shared" si="198"/>
        <v>4.1300898306566349</v>
      </c>
      <c r="N827" s="82">
        <f t="shared" si="199"/>
        <v>0</v>
      </c>
      <c r="O827" s="83">
        <f t="shared" si="200"/>
        <v>0</v>
      </c>
      <c r="P827" s="79">
        <f t="shared" si="192"/>
        <v>0</v>
      </c>
      <c r="Q827" s="17">
        <f t="shared" si="193"/>
        <v>4.5661034666084843E-2</v>
      </c>
      <c r="R827" s="58">
        <f t="shared" si="201"/>
        <v>0</v>
      </c>
      <c r="S827" s="17">
        <f t="shared" si="202"/>
        <v>0</v>
      </c>
      <c r="T827" s="17">
        <f t="shared" si="203"/>
        <v>0</v>
      </c>
      <c r="U827" s="17">
        <f t="shared" si="204"/>
        <v>0</v>
      </c>
      <c r="V827" s="58">
        <f t="shared" si="205"/>
        <v>0</v>
      </c>
      <c r="W827" s="17">
        <f t="shared" si="194"/>
        <v>0</v>
      </c>
      <c r="X827" s="17">
        <f t="shared" si="195"/>
        <v>4.4278298433967245E-2</v>
      </c>
      <c r="Y827" s="17">
        <f t="shared" si="206"/>
        <v>0</v>
      </c>
      <c r="Z827" s="17">
        <f t="shared" si="207"/>
        <v>0</v>
      </c>
    </row>
    <row r="828" spans="10:26" x14ac:dyDescent="0.25">
      <c r="J828" s="79">
        <v>8170</v>
      </c>
      <c r="K828" s="79">
        <f t="shared" si="196"/>
        <v>0.93264840182648401</v>
      </c>
      <c r="L828" s="79">
        <f t="shared" si="197"/>
        <v>3.5408661643892114E-2</v>
      </c>
      <c r="M828" s="81">
        <f t="shared" si="198"/>
        <v>4.1066044179283017</v>
      </c>
      <c r="N828" s="82">
        <f t="shared" si="199"/>
        <v>0</v>
      </c>
      <c r="O828" s="83">
        <f t="shared" si="200"/>
        <v>0</v>
      </c>
      <c r="P828" s="79">
        <f t="shared" si="192"/>
        <v>0</v>
      </c>
      <c r="Q828" s="17">
        <f t="shared" si="193"/>
        <v>4.5276465919610431E-2</v>
      </c>
      <c r="R828" s="58">
        <f t="shared" si="201"/>
        <v>0</v>
      </c>
      <c r="S828" s="17">
        <f t="shared" si="202"/>
        <v>0</v>
      </c>
      <c r="T828" s="17">
        <f t="shared" si="203"/>
        <v>0</v>
      </c>
      <c r="U828" s="17">
        <f t="shared" si="204"/>
        <v>0</v>
      </c>
      <c r="V828" s="58">
        <f t="shared" si="205"/>
        <v>0</v>
      </c>
      <c r="W828" s="17">
        <f t="shared" si="194"/>
        <v>0</v>
      </c>
      <c r="X828" s="17">
        <f t="shared" si="195"/>
        <v>4.3919330551685509E-2</v>
      </c>
      <c r="Y828" s="17">
        <f t="shared" si="206"/>
        <v>0</v>
      </c>
      <c r="Z828" s="17">
        <f t="shared" si="207"/>
        <v>0</v>
      </c>
    </row>
    <row r="829" spans="10:26" x14ac:dyDescent="0.25">
      <c r="J829" s="79">
        <v>8180</v>
      </c>
      <c r="K829" s="79">
        <f t="shared" si="196"/>
        <v>0.93378995433789957</v>
      </c>
      <c r="L829" s="79">
        <f t="shared" si="197"/>
        <v>3.5206366995937044E-2</v>
      </c>
      <c r="M829" s="81">
        <f t="shared" si="198"/>
        <v>4.0831428111787886</v>
      </c>
      <c r="N829" s="82">
        <f t="shared" si="199"/>
        <v>0</v>
      </c>
      <c r="O829" s="83">
        <f t="shared" si="200"/>
        <v>0</v>
      </c>
      <c r="P829" s="79">
        <f t="shared" si="192"/>
        <v>0</v>
      </c>
      <c r="Q829" s="17">
        <f t="shared" si="193"/>
        <v>4.4892644434659346E-2</v>
      </c>
      <c r="R829" s="58">
        <f t="shared" si="201"/>
        <v>0</v>
      </c>
      <c r="S829" s="17">
        <f t="shared" si="202"/>
        <v>0</v>
      </c>
      <c r="T829" s="17">
        <f t="shared" si="203"/>
        <v>0</v>
      </c>
      <c r="U829" s="17">
        <f t="shared" si="204"/>
        <v>0</v>
      </c>
      <c r="V829" s="58">
        <f t="shared" si="205"/>
        <v>0</v>
      </c>
      <c r="W829" s="17">
        <f t="shared" si="194"/>
        <v>0</v>
      </c>
      <c r="X829" s="17">
        <f t="shared" si="195"/>
        <v>4.356101291316361E-2</v>
      </c>
      <c r="Y829" s="17">
        <f t="shared" si="206"/>
        <v>0</v>
      </c>
      <c r="Z829" s="17">
        <f t="shared" si="207"/>
        <v>0</v>
      </c>
    </row>
    <row r="830" spans="10:26" x14ac:dyDescent="0.25">
      <c r="J830" s="79">
        <v>8190</v>
      </c>
      <c r="K830" s="79">
        <f t="shared" si="196"/>
        <v>0.93493150684931503</v>
      </c>
      <c r="L830" s="79">
        <f t="shared" si="197"/>
        <v>3.5004277153314778E-2</v>
      </c>
      <c r="M830" s="81">
        <f t="shared" si="198"/>
        <v>4.0597049572187203</v>
      </c>
      <c r="N830" s="82">
        <f t="shared" si="199"/>
        <v>0</v>
      </c>
      <c r="O830" s="83">
        <f t="shared" si="200"/>
        <v>0</v>
      </c>
      <c r="P830" s="79">
        <f t="shared" si="192"/>
        <v>0</v>
      </c>
      <c r="Q830" s="17">
        <f t="shared" si="193"/>
        <v>4.4509567014279439E-2</v>
      </c>
      <c r="R830" s="58">
        <f t="shared" si="201"/>
        <v>0</v>
      </c>
      <c r="S830" s="17">
        <f t="shared" si="202"/>
        <v>0</v>
      </c>
      <c r="T830" s="17">
        <f t="shared" si="203"/>
        <v>0</v>
      </c>
      <c r="U830" s="17">
        <f t="shared" si="204"/>
        <v>0</v>
      </c>
      <c r="V830" s="58">
        <f t="shared" si="205"/>
        <v>0</v>
      </c>
      <c r="W830" s="17">
        <f t="shared" si="194"/>
        <v>0</v>
      </c>
      <c r="X830" s="17">
        <f t="shared" si="195"/>
        <v>4.3203342924637234E-2</v>
      </c>
      <c r="Y830" s="17">
        <f t="shared" si="206"/>
        <v>0</v>
      </c>
      <c r="Z830" s="17">
        <f t="shared" si="207"/>
        <v>0</v>
      </c>
    </row>
    <row r="831" spans="10:26" x14ac:dyDescent="0.25">
      <c r="J831" s="79">
        <v>8200</v>
      </c>
      <c r="K831" s="79">
        <f t="shared" si="196"/>
        <v>0.9360730593607306</v>
      </c>
      <c r="L831" s="79">
        <f t="shared" si="197"/>
        <v>3.4802391658989795E-2</v>
      </c>
      <c r="M831" s="81">
        <f t="shared" si="198"/>
        <v>4.0362908030423048</v>
      </c>
      <c r="N831" s="82">
        <f t="shared" si="199"/>
        <v>0</v>
      </c>
      <c r="O831" s="83">
        <f t="shared" si="200"/>
        <v>0</v>
      </c>
      <c r="P831" s="79">
        <f t="shared" si="192"/>
        <v>0</v>
      </c>
      <c r="Q831" s="17">
        <f t="shared" si="193"/>
        <v>4.4127230482625679E-2</v>
      </c>
      <c r="R831" s="58">
        <f t="shared" si="201"/>
        <v>0</v>
      </c>
      <c r="S831" s="17">
        <f t="shared" si="202"/>
        <v>0</v>
      </c>
      <c r="T831" s="17">
        <f t="shared" si="203"/>
        <v>0</v>
      </c>
      <c r="U831" s="17">
        <f t="shared" si="204"/>
        <v>0</v>
      </c>
      <c r="V831" s="58">
        <f t="shared" si="205"/>
        <v>0</v>
      </c>
      <c r="W831" s="17">
        <f t="shared" si="194"/>
        <v>0</v>
      </c>
      <c r="X831" s="17">
        <f t="shared" si="195"/>
        <v>4.284631800831129E-2</v>
      </c>
      <c r="Y831" s="17">
        <f t="shared" si="206"/>
        <v>0</v>
      </c>
      <c r="Z831" s="17">
        <f t="shared" si="207"/>
        <v>0</v>
      </c>
    </row>
    <row r="832" spans="10:26" x14ac:dyDescent="0.25">
      <c r="J832" s="79">
        <v>8210</v>
      </c>
      <c r="K832" s="79">
        <f t="shared" si="196"/>
        <v>0.93721461187214616</v>
      </c>
      <c r="L832" s="79">
        <f t="shared" si="197"/>
        <v>3.4600710057502648E-2</v>
      </c>
      <c r="M832" s="81">
        <f t="shared" si="198"/>
        <v>4.0129002958265421</v>
      </c>
      <c r="N832" s="82">
        <f t="shared" si="199"/>
        <v>0</v>
      </c>
      <c r="O832" s="83">
        <f t="shared" si="200"/>
        <v>0</v>
      </c>
      <c r="P832" s="79">
        <f t="shared" si="192"/>
        <v>0</v>
      </c>
      <c r="Q832" s="17">
        <f t="shared" si="193"/>
        <v>4.3745631684772968E-2</v>
      </c>
      <c r="R832" s="58">
        <f t="shared" si="201"/>
        <v>0</v>
      </c>
      <c r="S832" s="17">
        <f t="shared" si="202"/>
        <v>0</v>
      </c>
      <c r="T832" s="17">
        <f t="shared" si="203"/>
        <v>0</v>
      </c>
      <c r="U832" s="17">
        <f t="shared" si="204"/>
        <v>0</v>
      </c>
      <c r="V832" s="58">
        <f t="shared" si="205"/>
        <v>0</v>
      </c>
      <c r="W832" s="17">
        <f t="shared" si="194"/>
        <v>0</v>
      </c>
      <c r="X832" s="17">
        <f t="shared" si="195"/>
        <v>4.2489935602227802E-2</v>
      </c>
      <c r="Y832" s="17">
        <f t="shared" si="206"/>
        <v>0</v>
      </c>
      <c r="Z832" s="17">
        <f t="shared" si="207"/>
        <v>0</v>
      </c>
    </row>
    <row r="833" spans="10:26" x14ac:dyDescent="0.25">
      <c r="J833" s="79">
        <v>8220</v>
      </c>
      <c r="K833" s="79">
        <f t="shared" si="196"/>
        <v>0.93835616438356162</v>
      </c>
      <c r="L833" s="79">
        <f t="shared" si="197"/>
        <v>3.4399231894961968E-2</v>
      </c>
      <c r="M833" s="81">
        <f t="shared" si="198"/>
        <v>3.9895333829302912</v>
      </c>
      <c r="N833" s="82">
        <f t="shared" si="199"/>
        <v>0</v>
      </c>
      <c r="O833" s="83">
        <f t="shared" si="200"/>
        <v>0</v>
      </c>
      <c r="P833" s="79">
        <f t="shared" si="192"/>
        <v>0</v>
      </c>
      <c r="Q833" s="17">
        <f t="shared" si="193"/>
        <v>4.3364767486529288E-2</v>
      </c>
      <c r="R833" s="58">
        <f t="shared" si="201"/>
        <v>0</v>
      </c>
      <c r="S833" s="17">
        <f t="shared" si="202"/>
        <v>0</v>
      </c>
      <c r="T833" s="17">
        <f t="shared" si="203"/>
        <v>0</v>
      </c>
      <c r="U833" s="17">
        <f t="shared" si="204"/>
        <v>0</v>
      </c>
      <c r="V833" s="58">
        <f t="shared" si="205"/>
        <v>0</v>
      </c>
      <c r="W833" s="17">
        <f t="shared" si="194"/>
        <v>0</v>
      </c>
      <c r="X833" s="17">
        <f t="shared" si="195"/>
        <v>4.2134193160133782E-2</v>
      </c>
      <c r="Y833" s="17">
        <f t="shared" si="206"/>
        <v>0</v>
      </c>
      <c r="Z833" s="17">
        <f t="shared" si="207"/>
        <v>0</v>
      </c>
    </row>
    <row r="834" spans="10:26" x14ac:dyDescent="0.25">
      <c r="J834" s="79">
        <v>8230</v>
      </c>
      <c r="K834" s="79">
        <f t="shared" si="196"/>
        <v>0.93949771689497719</v>
      </c>
      <c r="L834" s="79">
        <f t="shared" si="197"/>
        <v>3.419795671903747E-2</v>
      </c>
      <c r="M834" s="81">
        <f t="shared" si="198"/>
        <v>3.9661900118934641</v>
      </c>
      <c r="N834" s="82">
        <f t="shared" si="199"/>
        <v>0</v>
      </c>
      <c r="O834" s="83">
        <f t="shared" si="200"/>
        <v>0</v>
      </c>
      <c r="P834" s="79">
        <f t="shared" si="192"/>
        <v>0</v>
      </c>
      <c r="Q834" s="17">
        <f t="shared" si="193"/>
        <v>4.2984634774252295E-2</v>
      </c>
      <c r="R834" s="58">
        <f t="shared" si="201"/>
        <v>0</v>
      </c>
      <c r="S834" s="17">
        <f t="shared" si="202"/>
        <v>0</v>
      </c>
      <c r="T834" s="17">
        <f t="shared" si="203"/>
        <v>0</v>
      </c>
      <c r="U834" s="17">
        <f t="shared" si="204"/>
        <v>0</v>
      </c>
      <c r="V834" s="58">
        <f t="shared" si="205"/>
        <v>0</v>
      </c>
      <c r="W834" s="17">
        <f t="shared" si="194"/>
        <v>0</v>
      </c>
      <c r="X834" s="17">
        <f t="shared" si="195"/>
        <v>4.1779088151351895E-2</v>
      </c>
      <c r="Y834" s="17">
        <f t="shared" si="206"/>
        <v>0</v>
      </c>
      <c r="Z834" s="17">
        <f t="shared" si="207"/>
        <v>0</v>
      </c>
    </row>
    <row r="835" spans="10:26" x14ac:dyDescent="0.25">
      <c r="J835" s="79">
        <v>8240</v>
      </c>
      <c r="K835" s="79">
        <f t="shared" si="196"/>
        <v>0.94063926940639264</v>
      </c>
      <c r="L835" s="79">
        <f t="shared" si="197"/>
        <v>3.399688407895296E-2</v>
      </c>
      <c r="M835" s="81">
        <f t="shared" si="198"/>
        <v>3.9428701304362108</v>
      </c>
      <c r="N835" s="82">
        <f t="shared" si="199"/>
        <v>0</v>
      </c>
      <c r="O835" s="83">
        <f t="shared" si="200"/>
        <v>0</v>
      </c>
      <c r="P835" s="79">
        <f t="shared" si="192"/>
        <v>0</v>
      </c>
      <c r="Q835" s="17">
        <f t="shared" si="193"/>
        <v>4.2605230454666687E-2</v>
      </c>
      <c r="R835" s="58">
        <f t="shared" si="201"/>
        <v>0</v>
      </c>
      <c r="S835" s="17">
        <f t="shared" si="202"/>
        <v>0</v>
      </c>
      <c r="T835" s="17">
        <f t="shared" si="203"/>
        <v>0</v>
      </c>
      <c r="U835" s="17">
        <f t="shared" si="204"/>
        <v>0</v>
      </c>
      <c r="V835" s="58">
        <f t="shared" si="205"/>
        <v>0</v>
      </c>
      <c r="W835" s="17">
        <f t="shared" si="194"/>
        <v>0</v>
      </c>
      <c r="X835" s="17">
        <f t="shared" si="195"/>
        <v>4.1424618060651452E-2</v>
      </c>
      <c r="Y835" s="17">
        <f t="shared" si="206"/>
        <v>0</v>
      </c>
      <c r="Z835" s="17">
        <f t="shared" si="207"/>
        <v>0</v>
      </c>
    </row>
    <row r="836" spans="10:26" x14ac:dyDescent="0.25">
      <c r="J836" s="79">
        <v>8250</v>
      </c>
      <c r="K836" s="79">
        <f t="shared" si="196"/>
        <v>0.94178082191780821</v>
      </c>
      <c r="L836" s="79">
        <f t="shared" si="197"/>
        <v>3.3796013525478785E-2</v>
      </c>
      <c r="M836" s="81">
        <f t="shared" si="198"/>
        <v>3.9195736864580453</v>
      </c>
      <c r="N836" s="82">
        <f t="shared" si="199"/>
        <v>0</v>
      </c>
      <c r="O836" s="83">
        <f t="shared" si="200"/>
        <v>0</v>
      </c>
      <c r="P836" s="79">
        <f t="shared" si="192"/>
        <v>0</v>
      </c>
      <c r="Q836" s="17">
        <f t="shared" si="193"/>
        <v>4.2226551454685235E-2</v>
      </c>
      <c r="R836" s="58">
        <f t="shared" si="201"/>
        <v>0</v>
      </c>
      <c r="S836" s="17">
        <f t="shared" si="202"/>
        <v>0</v>
      </c>
      <c r="T836" s="17">
        <f t="shared" si="203"/>
        <v>0</v>
      </c>
      <c r="U836" s="17">
        <f t="shared" si="204"/>
        <v>0</v>
      </c>
      <c r="V836" s="58">
        <f t="shared" si="205"/>
        <v>0</v>
      </c>
      <c r="W836" s="17">
        <f t="shared" si="194"/>
        <v>0</v>
      </c>
      <c r="X836" s="17">
        <f t="shared" si="195"/>
        <v>4.1070780388121175E-2</v>
      </c>
      <c r="Y836" s="17">
        <f t="shared" si="206"/>
        <v>0</v>
      </c>
      <c r="Z836" s="17">
        <f t="shared" si="207"/>
        <v>0</v>
      </c>
    </row>
    <row r="837" spans="10:26" x14ac:dyDescent="0.25">
      <c r="J837" s="79">
        <v>8260</v>
      </c>
      <c r="K837" s="79">
        <f t="shared" si="196"/>
        <v>0.94292237442922378</v>
      </c>
      <c r="L837" s="79">
        <f t="shared" si="197"/>
        <v>3.3595344610924505E-2</v>
      </c>
      <c r="M837" s="81">
        <f t="shared" si="198"/>
        <v>3.8963006280369958</v>
      </c>
      <c r="N837" s="82">
        <f t="shared" si="199"/>
        <v>0</v>
      </c>
      <c r="O837" s="83">
        <f t="shared" si="200"/>
        <v>0</v>
      </c>
      <c r="P837" s="79">
        <f t="shared" si="192"/>
        <v>0</v>
      </c>
      <c r="Q837" s="17">
        <f t="shared" si="193"/>
        <v>4.1848594721229926E-2</v>
      </c>
      <c r="R837" s="58">
        <f t="shared" si="201"/>
        <v>0</v>
      </c>
      <c r="S837" s="17">
        <f t="shared" si="202"/>
        <v>0</v>
      </c>
      <c r="T837" s="17">
        <f t="shared" si="203"/>
        <v>0</v>
      </c>
      <c r="U837" s="17">
        <f t="shared" si="204"/>
        <v>0</v>
      </c>
      <c r="V837" s="58">
        <f t="shared" si="205"/>
        <v>0</v>
      </c>
      <c r="W837" s="17">
        <f t="shared" si="194"/>
        <v>0</v>
      </c>
      <c r="X837" s="17">
        <f t="shared" si="195"/>
        <v>4.0717572649042966E-2</v>
      </c>
      <c r="Y837" s="17">
        <f t="shared" si="206"/>
        <v>0</v>
      </c>
      <c r="Z837" s="17">
        <f t="shared" si="207"/>
        <v>0</v>
      </c>
    </row>
    <row r="838" spans="10:26" x14ac:dyDescent="0.25">
      <c r="J838" s="79">
        <v>8270</v>
      </c>
      <c r="K838" s="79">
        <f t="shared" si="196"/>
        <v>0.94406392694063923</v>
      </c>
      <c r="L838" s="79">
        <f t="shared" si="197"/>
        <v>3.3394876889132119E-2</v>
      </c>
      <c r="M838" s="81">
        <f t="shared" si="198"/>
        <v>3.8730509034288181</v>
      </c>
      <c r="N838" s="82">
        <f t="shared" si="199"/>
        <v>0</v>
      </c>
      <c r="O838" s="83">
        <f t="shared" si="200"/>
        <v>0</v>
      </c>
      <c r="P838" s="79">
        <f t="shared" si="192"/>
        <v>0</v>
      </c>
      <c r="Q838" s="17">
        <f t="shared" si="193"/>
        <v>4.1471357221056548E-2</v>
      </c>
      <c r="R838" s="58">
        <f t="shared" si="201"/>
        <v>0</v>
      </c>
      <c r="S838" s="17">
        <f t="shared" si="202"/>
        <v>0</v>
      </c>
      <c r="T838" s="17">
        <f t="shared" si="203"/>
        <v>0</v>
      </c>
      <c r="U838" s="17">
        <f t="shared" si="204"/>
        <v>0</v>
      </c>
      <c r="V838" s="58">
        <f t="shared" si="205"/>
        <v>0</v>
      </c>
      <c r="W838" s="17">
        <f t="shared" si="194"/>
        <v>0</v>
      </c>
      <c r="X838" s="17">
        <f t="shared" si="195"/>
        <v>4.0364992373767228E-2</v>
      </c>
      <c r="Y838" s="17">
        <f t="shared" si="206"/>
        <v>0</v>
      </c>
      <c r="Z838" s="17">
        <f t="shared" si="207"/>
        <v>0</v>
      </c>
    </row>
    <row r="839" spans="10:26" x14ac:dyDescent="0.25">
      <c r="J839" s="79">
        <v>8280</v>
      </c>
      <c r="K839" s="79">
        <f t="shared" si="196"/>
        <v>0.9452054794520548</v>
      </c>
      <c r="L839" s="79">
        <f t="shared" si="197"/>
        <v>3.3194609915469075E-2</v>
      </c>
      <c r="M839" s="81">
        <f t="shared" si="198"/>
        <v>3.8498244610661865</v>
      </c>
      <c r="N839" s="82">
        <f t="shared" si="199"/>
        <v>0</v>
      </c>
      <c r="O839" s="83">
        <f t="shared" si="200"/>
        <v>0</v>
      </c>
      <c r="P839" s="79">
        <f t="shared" si="192"/>
        <v>0</v>
      </c>
      <c r="Q839" s="17">
        <f t="shared" si="193"/>
        <v>4.1094835940580499E-2</v>
      </c>
      <c r="R839" s="58">
        <f t="shared" si="201"/>
        <v>0</v>
      </c>
      <c r="S839" s="17">
        <f t="shared" si="202"/>
        <v>0</v>
      </c>
      <c r="T839" s="17">
        <f t="shared" si="203"/>
        <v>0</v>
      </c>
      <c r="U839" s="17">
        <f t="shared" si="204"/>
        <v>0</v>
      </c>
      <c r="V839" s="58">
        <f t="shared" si="205"/>
        <v>0</v>
      </c>
      <c r="W839" s="17">
        <f t="shared" si="194"/>
        <v>0</v>
      </c>
      <c r="X839" s="17">
        <f t="shared" si="195"/>
        <v>4.0013037107589966E-2</v>
      </c>
      <c r="Y839" s="17">
        <f t="shared" si="206"/>
        <v>0</v>
      </c>
      <c r="Z839" s="17">
        <f t="shared" si="207"/>
        <v>0</v>
      </c>
    </row>
    <row r="840" spans="10:26" x14ac:dyDescent="0.25">
      <c r="J840" s="79">
        <v>8290</v>
      </c>
      <c r="K840" s="79">
        <f t="shared" si="196"/>
        <v>0.94634703196347036</v>
      </c>
      <c r="L840" s="79">
        <f t="shared" si="197"/>
        <v>3.2994543246820607E-2</v>
      </c>
      <c r="M840" s="81">
        <f t="shared" si="198"/>
        <v>3.8266212495578036</v>
      </c>
      <c r="N840" s="82">
        <f t="shared" si="199"/>
        <v>0</v>
      </c>
      <c r="O840" s="83">
        <f t="shared" si="200"/>
        <v>0</v>
      </c>
      <c r="P840" s="79">
        <f t="shared" si="192"/>
        <v>0</v>
      </c>
      <c r="Q840" s="17">
        <f t="shared" si="193"/>
        <v>4.0719027885705028E-2</v>
      </c>
      <c r="R840" s="58">
        <f t="shared" si="201"/>
        <v>0</v>
      </c>
      <c r="S840" s="17">
        <f t="shared" si="202"/>
        <v>0</v>
      </c>
      <c r="T840" s="17">
        <f t="shared" si="203"/>
        <v>0</v>
      </c>
      <c r="U840" s="17">
        <f t="shared" si="204"/>
        <v>0</v>
      </c>
      <c r="V840" s="58">
        <f t="shared" si="205"/>
        <v>0</v>
      </c>
      <c r="W840" s="17">
        <f t="shared" si="194"/>
        <v>0</v>
      </c>
      <c r="X840" s="17">
        <f t="shared" si="195"/>
        <v>3.9661704410629772E-2</v>
      </c>
      <c r="Y840" s="17">
        <f t="shared" si="206"/>
        <v>0</v>
      </c>
      <c r="Z840" s="17">
        <f t="shared" si="207"/>
        <v>0</v>
      </c>
    </row>
    <row r="841" spans="10:26" x14ac:dyDescent="0.25">
      <c r="J841" s="79">
        <v>8300</v>
      </c>
      <c r="K841" s="79">
        <f t="shared" si="196"/>
        <v>0.94748858447488582</v>
      </c>
      <c r="L841" s="79">
        <f t="shared" si="197"/>
        <v>3.2794676441583404E-2</v>
      </c>
      <c r="M841" s="81">
        <f t="shared" si="198"/>
        <v>3.8034412176876664</v>
      </c>
      <c r="N841" s="82">
        <f t="shared" si="199"/>
        <v>0</v>
      </c>
      <c r="O841" s="83">
        <f t="shared" si="200"/>
        <v>0</v>
      </c>
      <c r="P841" s="79">
        <f t="shared" si="192"/>
        <v>0</v>
      </c>
      <c r="Q841" s="17">
        <f t="shared" si="193"/>
        <v>4.0343930081650381E-2</v>
      </c>
      <c r="R841" s="58">
        <f t="shared" si="201"/>
        <v>0</v>
      </c>
      <c r="S841" s="17">
        <f t="shared" si="202"/>
        <v>0</v>
      </c>
      <c r="T841" s="17">
        <f t="shared" si="203"/>
        <v>0</v>
      </c>
      <c r="U841" s="17">
        <f t="shared" si="204"/>
        <v>0</v>
      </c>
      <c r="V841" s="58">
        <f t="shared" si="205"/>
        <v>0</v>
      </c>
      <c r="W841" s="17">
        <f t="shared" si="194"/>
        <v>0</v>
      </c>
      <c r="X841" s="17">
        <f t="shared" si="195"/>
        <v>3.9310991857707589E-2</v>
      </c>
      <c r="Y841" s="17">
        <f t="shared" si="206"/>
        <v>0</v>
      </c>
      <c r="Z841" s="17">
        <f t="shared" si="207"/>
        <v>0</v>
      </c>
    </row>
    <row r="842" spans="10:26" x14ac:dyDescent="0.25">
      <c r="J842" s="79">
        <v>8310</v>
      </c>
      <c r="K842" s="79">
        <f t="shared" si="196"/>
        <v>0.94863013698630139</v>
      </c>
      <c r="L842" s="79">
        <f t="shared" si="197"/>
        <v>3.2595009059658286E-2</v>
      </c>
      <c r="M842" s="81">
        <f t="shared" si="198"/>
        <v>3.7802843144142182</v>
      </c>
      <c r="N842" s="82">
        <f t="shared" si="199"/>
        <v>0</v>
      </c>
      <c r="O842" s="83">
        <f t="shared" si="200"/>
        <v>0</v>
      </c>
      <c r="P842" s="79">
        <f t="shared" si="192"/>
        <v>0</v>
      </c>
      <c r="Q842" s="17">
        <f t="shared" si="193"/>
        <v>3.9969539572786483E-2</v>
      </c>
      <c r="R842" s="58">
        <f t="shared" si="201"/>
        <v>0</v>
      </c>
      <c r="S842" s="17">
        <f t="shared" si="202"/>
        <v>0</v>
      </c>
      <c r="T842" s="17">
        <f t="shared" si="203"/>
        <v>0</v>
      </c>
      <c r="U842" s="17">
        <f t="shared" si="204"/>
        <v>0</v>
      </c>
      <c r="V842" s="58">
        <f t="shared" si="205"/>
        <v>0</v>
      </c>
      <c r="W842" s="17">
        <f t="shared" si="194"/>
        <v>0</v>
      </c>
      <c r="X842" s="17">
        <f t="shared" si="195"/>
        <v>3.8960897038226805E-2</v>
      </c>
      <c r="Y842" s="17">
        <f t="shared" si="206"/>
        <v>0</v>
      </c>
      <c r="Z842" s="17">
        <f t="shared" si="207"/>
        <v>0</v>
      </c>
    </row>
    <row r="843" spans="10:26" x14ac:dyDescent="0.25">
      <c r="J843" s="79">
        <v>8320</v>
      </c>
      <c r="K843" s="79">
        <f t="shared" si="196"/>
        <v>0.94977168949771684</v>
      </c>
      <c r="L843" s="79">
        <f t="shared" si="197"/>
        <v>3.2395540662443212E-2</v>
      </c>
      <c r="M843" s="81">
        <f t="shared" si="198"/>
        <v>3.7571504888695353</v>
      </c>
      <c r="N843" s="82">
        <f t="shared" si="199"/>
        <v>0</v>
      </c>
      <c r="O843" s="83">
        <f t="shared" si="200"/>
        <v>0</v>
      </c>
      <c r="P843" s="79">
        <f t="shared" ref="P843:P888" si="208">IF(K843&lt;=$B$116,1-$E$24*(K843/$B$116)^$E$25,0)</f>
        <v>0</v>
      </c>
      <c r="Q843" s="17">
        <f t="shared" ref="Q843:Q888" si="209">IF(K843&gt;$B$116,1-$E$24*((K843-$B$116)/(1-$B$116))^$E$25,0)</f>
        <v>3.9595853422465299E-2</v>
      </c>
      <c r="R843" s="58">
        <f t="shared" si="201"/>
        <v>0</v>
      </c>
      <c r="S843" s="17">
        <f t="shared" si="202"/>
        <v>0</v>
      </c>
      <c r="T843" s="17">
        <f t="shared" si="203"/>
        <v>0</v>
      </c>
      <c r="U843" s="17">
        <f t="shared" si="204"/>
        <v>0</v>
      </c>
      <c r="V843" s="58">
        <f t="shared" si="205"/>
        <v>0</v>
      </c>
      <c r="W843" s="17">
        <f t="shared" ref="W843:W888" si="210">IF(K843&lt;=$B$272,1-$E$24*(K843/$B$272)^$E$25,0)</f>
        <v>0</v>
      </c>
      <c r="X843" s="17">
        <f t="shared" ref="X843:X888" si="211">IF(K843&gt;$B$272,1-$E$24*((K843-$B$272)/(1-$B$272))^$E$25,0)</f>
        <v>3.8611417556054906E-2</v>
      </c>
      <c r="Y843" s="17">
        <f t="shared" si="206"/>
        <v>0</v>
      </c>
      <c r="Z843" s="17">
        <f t="shared" si="207"/>
        <v>0</v>
      </c>
    </row>
    <row r="844" spans="10:26" x14ac:dyDescent="0.25">
      <c r="J844" s="79">
        <v>8330</v>
      </c>
      <c r="K844" s="79">
        <f t="shared" ref="K844:K888" si="212">J844/8760</f>
        <v>0.95091324200913241</v>
      </c>
      <c r="L844" s="79">
        <f t="shared" ref="L844:L887" si="213">1-$E$24*K844^$E$25</f>
        <v>3.2196270812826722E-2</v>
      </c>
      <c r="M844" s="81">
        <f t="shared" ref="M844:M888" si="214">L844*$B$28</f>
        <v>3.7340396903585686</v>
      </c>
      <c r="N844" s="82">
        <f t="shared" ref="N844:N887" si="215">IF(K844&lt;=$B$116,$B$110,0)</f>
        <v>0</v>
      </c>
      <c r="O844" s="83">
        <f t="shared" ref="O844:O888" si="216">IF(L844&gt;N844,N844,IF(K844&gt;$B$116,0,L844))</f>
        <v>0</v>
      </c>
      <c r="P844" s="79">
        <f t="shared" si="208"/>
        <v>0</v>
      </c>
      <c r="Q844" s="17">
        <f t="shared" si="209"/>
        <v>3.9222868712857406E-2</v>
      </c>
      <c r="R844" s="58">
        <f t="shared" ref="R844:R888" si="217">IF(P844&gt;N844,N844,P844)</f>
        <v>0</v>
      </c>
      <c r="S844" s="17">
        <f t="shared" ref="S844:S888" si="218">IF(K844&lt;=$B$272,$F$272,N844)</f>
        <v>0</v>
      </c>
      <c r="T844" s="17">
        <f t="shared" ref="T844:T888" si="219">IF(S844&lt;L844,S844,L844)</f>
        <v>0</v>
      </c>
      <c r="U844" s="17">
        <f t="shared" ref="U844:U888" si="220">IF(K844&lt;0.04,S844,0)</f>
        <v>0</v>
      </c>
      <c r="V844" s="58">
        <f t="shared" ref="V844:V888" si="221">IF(K844&lt;0.23,T844,0)</f>
        <v>0</v>
      </c>
      <c r="W844" s="17">
        <f t="shared" si="210"/>
        <v>0</v>
      </c>
      <c r="X844" s="17">
        <f t="shared" si="211"/>
        <v>3.8262551029406122E-2</v>
      </c>
      <c r="Y844" s="17">
        <f t="shared" ref="Y844:Y888" si="222">IF(W844&gt;$F$272,$F$272,W844)</f>
        <v>0</v>
      </c>
      <c r="Z844" s="17">
        <f t="shared" ref="Z844:Z888" si="223">IF(W844&gt;$B$110,$B$110,W844)</f>
        <v>0</v>
      </c>
    </row>
    <row r="845" spans="10:26" x14ac:dyDescent="0.25">
      <c r="J845" s="79">
        <v>8340</v>
      </c>
      <c r="K845" s="79">
        <f t="shared" si="212"/>
        <v>0.95205479452054798</v>
      </c>
      <c r="L845" s="79">
        <f t="shared" si="213"/>
        <v>3.1997199075180727E-2</v>
      </c>
      <c r="M845" s="81">
        <f t="shared" si="214"/>
        <v>3.7109518683583063</v>
      </c>
      <c r="N845" s="82">
        <f t="shared" si="215"/>
        <v>0</v>
      </c>
      <c r="O845" s="83">
        <f t="shared" si="216"/>
        <v>0</v>
      </c>
      <c r="P845" s="79">
        <f t="shared" si="208"/>
        <v>0</v>
      </c>
      <c r="Q845" s="17">
        <f t="shared" si="209"/>
        <v>3.8850582544787682E-2</v>
      </c>
      <c r="R845" s="58">
        <f t="shared" si="217"/>
        <v>0</v>
      </c>
      <c r="S845" s="17">
        <f t="shared" si="218"/>
        <v>0</v>
      </c>
      <c r="T845" s="17">
        <f t="shared" si="219"/>
        <v>0</v>
      </c>
      <c r="U845" s="17">
        <f t="shared" si="220"/>
        <v>0</v>
      </c>
      <c r="V845" s="58">
        <f t="shared" si="221"/>
        <v>0</v>
      </c>
      <c r="W845" s="17">
        <f t="shared" si="210"/>
        <v>0</v>
      </c>
      <c r="X845" s="17">
        <f t="shared" si="211"/>
        <v>3.7914295090725414E-2</v>
      </c>
      <c r="Y845" s="17">
        <f t="shared" si="222"/>
        <v>0</v>
      </c>
      <c r="Z845" s="17">
        <f t="shared" si="223"/>
        <v>0</v>
      </c>
    </row>
    <row r="846" spans="10:26" x14ac:dyDescent="0.25">
      <c r="J846" s="79">
        <v>8350</v>
      </c>
      <c r="K846" s="79">
        <f t="shared" si="212"/>
        <v>0.95319634703196343</v>
      </c>
      <c r="L846" s="79">
        <f t="shared" si="213"/>
        <v>3.1798325015354179E-2</v>
      </c>
      <c r="M846" s="81">
        <f t="shared" si="214"/>
        <v>3.6878869725170391</v>
      </c>
      <c r="N846" s="82">
        <f t="shared" si="215"/>
        <v>0</v>
      </c>
      <c r="O846" s="83">
        <f t="shared" si="216"/>
        <v>0</v>
      </c>
      <c r="P846" s="79">
        <f t="shared" si="208"/>
        <v>0</v>
      </c>
      <c r="Q846" s="17">
        <f t="shared" si="209"/>
        <v>3.8478992037576099E-2</v>
      </c>
      <c r="R846" s="58">
        <f t="shared" si="217"/>
        <v>0</v>
      </c>
      <c r="S846" s="17">
        <f t="shared" si="218"/>
        <v>0</v>
      </c>
      <c r="T846" s="17">
        <f t="shared" si="219"/>
        <v>0</v>
      </c>
      <c r="U846" s="17">
        <f t="shared" si="220"/>
        <v>0</v>
      </c>
      <c r="V846" s="58">
        <f t="shared" si="221"/>
        <v>0</v>
      </c>
      <c r="W846" s="17">
        <f t="shared" si="210"/>
        <v>0</v>
      </c>
      <c r="X846" s="17">
        <f t="shared" si="211"/>
        <v>3.7566647386573893E-2</v>
      </c>
      <c r="Y846" s="17">
        <f t="shared" si="222"/>
        <v>0</v>
      </c>
      <c r="Z846" s="17">
        <f t="shared" si="223"/>
        <v>0</v>
      </c>
    </row>
    <row r="847" spans="10:26" x14ac:dyDescent="0.25">
      <c r="J847" s="79">
        <v>8360</v>
      </c>
      <c r="K847" s="79">
        <f t="shared" si="212"/>
        <v>0.954337899543379</v>
      </c>
      <c r="L847" s="79">
        <f t="shared" si="213"/>
        <v>3.1599648200665409E-2</v>
      </c>
      <c r="M847" s="81">
        <f t="shared" si="214"/>
        <v>3.6648449526534739</v>
      </c>
      <c r="N847" s="82">
        <f t="shared" si="215"/>
        <v>0</v>
      </c>
      <c r="O847" s="83">
        <f t="shared" si="216"/>
        <v>0</v>
      </c>
      <c r="P847" s="79">
        <f t="shared" si="208"/>
        <v>0</v>
      </c>
      <c r="Q847" s="17">
        <f t="shared" si="209"/>
        <v>3.8108094328876518E-2</v>
      </c>
      <c r="R847" s="58">
        <f t="shared" si="217"/>
        <v>0</v>
      </c>
      <c r="S847" s="17">
        <f t="shared" si="218"/>
        <v>0</v>
      </c>
      <c r="T847" s="17">
        <f t="shared" si="219"/>
        <v>0</v>
      </c>
      <c r="U847" s="17">
        <f t="shared" si="220"/>
        <v>0</v>
      </c>
      <c r="V847" s="58">
        <f t="shared" si="221"/>
        <v>0</v>
      </c>
      <c r="W847" s="17">
        <f t="shared" si="210"/>
        <v>0</v>
      </c>
      <c r="X847" s="17">
        <f t="shared" si="211"/>
        <v>3.7219605577514692E-2</v>
      </c>
      <c r="Y847" s="17">
        <f t="shared" si="222"/>
        <v>0</v>
      </c>
      <c r="Z847" s="17">
        <f t="shared" si="223"/>
        <v>0</v>
      </c>
    </row>
    <row r="848" spans="10:26" x14ac:dyDescent="0.25">
      <c r="J848" s="79">
        <v>8370</v>
      </c>
      <c r="K848" s="79">
        <f t="shared" si="212"/>
        <v>0.95547945205479456</v>
      </c>
      <c r="L848" s="79">
        <f t="shared" si="213"/>
        <v>3.1401168199896468E-2</v>
      </c>
      <c r="M848" s="81">
        <f t="shared" si="214"/>
        <v>3.6418257587560747</v>
      </c>
      <c r="N848" s="82">
        <f t="shared" si="215"/>
        <v>0</v>
      </c>
      <c r="O848" s="83">
        <f t="shared" si="216"/>
        <v>0</v>
      </c>
      <c r="P848" s="79">
        <f t="shared" si="208"/>
        <v>0</v>
      </c>
      <c r="Q848" s="17">
        <f t="shared" si="209"/>
        <v>3.7737886574520596E-2</v>
      </c>
      <c r="R848" s="58">
        <f t="shared" si="217"/>
        <v>0</v>
      </c>
      <c r="S848" s="17">
        <f t="shared" si="218"/>
        <v>0</v>
      </c>
      <c r="T848" s="17">
        <f t="shared" si="219"/>
        <v>0</v>
      </c>
      <c r="U848" s="17">
        <f t="shared" si="220"/>
        <v>0</v>
      </c>
      <c r="V848" s="58">
        <f t="shared" si="221"/>
        <v>0</v>
      </c>
      <c r="W848" s="17">
        <f t="shared" si="210"/>
        <v>0</v>
      </c>
      <c r="X848" s="17">
        <f t="shared" si="211"/>
        <v>3.6873167338000834E-2</v>
      </c>
      <c r="Y848" s="17">
        <f t="shared" si="222"/>
        <v>0</v>
      </c>
      <c r="Z848" s="17">
        <f t="shared" si="223"/>
        <v>0</v>
      </c>
    </row>
    <row r="849" spans="10:26" x14ac:dyDescent="0.25">
      <c r="J849" s="79">
        <v>8380</v>
      </c>
      <c r="K849" s="79">
        <f t="shared" si="212"/>
        <v>0.95662100456621002</v>
      </c>
      <c r="L849" s="79">
        <f t="shared" si="213"/>
        <v>3.1202884583285906E-2</v>
      </c>
      <c r="M849" s="81">
        <f t="shared" si="214"/>
        <v>3.6188293409822281</v>
      </c>
      <c r="N849" s="82">
        <f t="shared" si="215"/>
        <v>0</v>
      </c>
      <c r="O849" s="83">
        <f t="shared" si="216"/>
        <v>0</v>
      </c>
      <c r="P849" s="79">
        <f t="shared" si="208"/>
        <v>0</v>
      </c>
      <c r="Q849" s="17">
        <f t="shared" si="209"/>
        <v>3.7368365948361015E-2</v>
      </c>
      <c r="R849" s="58">
        <f t="shared" si="217"/>
        <v>0</v>
      </c>
      <c r="S849" s="17">
        <f t="shared" si="218"/>
        <v>0</v>
      </c>
      <c r="T849" s="17">
        <f t="shared" si="219"/>
        <v>0</v>
      </c>
      <c r="U849" s="17">
        <f t="shared" si="220"/>
        <v>0</v>
      </c>
      <c r="V849" s="58">
        <f t="shared" si="221"/>
        <v>0</v>
      </c>
      <c r="W849" s="17">
        <f t="shared" si="210"/>
        <v>0</v>
      </c>
      <c r="X849" s="17">
        <f t="shared" si="211"/>
        <v>3.6527330356263765E-2</v>
      </c>
      <c r="Y849" s="17">
        <f t="shared" si="222"/>
        <v>0</v>
      </c>
      <c r="Z849" s="17">
        <f t="shared" si="223"/>
        <v>0</v>
      </c>
    </row>
    <row r="850" spans="10:26" x14ac:dyDescent="0.25">
      <c r="J850" s="79">
        <v>8390</v>
      </c>
      <c r="K850" s="79">
        <f t="shared" si="212"/>
        <v>0.95776255707762559</v>
      </c>
      <c r="L850" s="79">
        <f t="shared" si="213"/>
        <v>3.1004796922522004E-2</v>
      </c>
      <c r="M850" s="81">
        <f t="shared" si="214"/>
        <v>3.5958556496574543</v>
      </c>
      <c r="N850" s="82">
        <f t="shared" si="215"/>
        <v>0</v>
      </c>
      <c r="O850" s="83">
        <f t="shared" si="216"/>
        <v>0</v>
      </c>
      <c r="P850" s="79">
        <f t="shared" si="208"/>
        <v>0</v>
      </c>
      <c r="Q850" s="17">
        <f t="shared" si="209"/>
        <v>3.6999529642117168E-2</v>
      </c>
      <c r="R850" s="58">
        <f t="shared" si="217"/>
        <v>0</v>
      </c>
      <c r="S850" s="17">
        <f t="shared" si="218"/>
        <v>0</v>
      </c>
      <c r="T850" s="17">
        <f t="shared" si="219"/>
        <v>0</v>
      </c>
      <c r="U850" s="17">
        <f t="shared" si="220"/>
        <v>0</v>
      </c>
      <c r="V850" s="58">
        <f t="shared" si="221"/>
        <v>0</v>
      </c>
      <c r="W850" s="17">
        <f t="shared" si="210"/>
        <v>0</v>
      </c>
      <c r="X850" s="17">
        <f t="shared" si="211"/>
        <v>3.6182092334202998E-2</v>
      </c>
      <c r="Y850" s="17">
        <f t="shared" si="222"/>
        <v>0</v>
      </c>
      <c r="Z850" s="17">
        <f t="shared" si="223"/>
        <v>0</v>
      </c>
    </row>
    <row r="851" spans="10:26" x14ac:dyDescent="0.25">
      <c r="J851" s="79">
        <v>8400</v>
      </c>
      <c r="K851" s="79">
        <f t="shared" si="212"/>
        <v>0.95890410958904104</v>
      </c>
      <c r="L851" s="79">
        <f t="shared" si="213"/>
        <v>3.0806904790736556E-2</v>
      </c>
      <c r="M851" s="81">
        <f t="shared" si="214"/>
        <v>3.5729046352746909</v>
      </c>
      <c r="N851" s="82">
        <f t="shared" si="215"/>
        <v>0</v>
      </c>
      <c r="O851" s="83">
        <f t="shared" si="216"/>
        <v>0</v>
      </c>
      <c r="P851" s="79">
        <f t="shared" si="208"/>
        <v>0</v>
      </c>
      <c r="Q851" s="17">
        <f t="shared" si="209"/>
        <v>3.6631374865223387E-2</v>
      </c>
      <c r="R851" s="58">
        <f t="shared" si="217"/>
        <v>0</v>
      </c>
      <c r="S851" s="17">
        <f t="shared" si="218"/>
        <v>0</v>
      </c>
      <c r="T851" s="17">
        <f t="shared" si="219"/>
        <v>0</v>
      </c>
      <c r="U851" s="17">
        <f t="shared" si="220"/>
        <v>0</v>
      </c>
      <c r="V851" s="58">
        <f t="shared" si="221"/>
        <v>0</v>
      </c>
      <c r="W851" s="17">
        <f t="shared" si="210"/>
        <v>0</v>
      </c>
      <c r="X851" s="17">
        <f t="shared" si="211"/>
        <v>3.5837450987276975E-2</v>
      </c>
      <c r="Y851" s="17">
        <f t="shared" si="222"/>
        <v>0</v>
      </c>
      <c r="Z851" s="17">
        <f t="shared" si="223"/>
        <v>0</v>
      </c>
    </row>
    <row r="852" spans="10:26" x14ac:dyDescent="0.25">
      <c r="J852" s="79">
        <v>8410</v>
      </c>
      <c r="K852" s="79">
        <f t="shared" si="212"/>
        <v>0.96004566210045661</v>
      </c>
      <c r="L852" s="79">
        <f t="shared" si="213"/>
        <v>3.0609207762497537E-2</v>
      </c>
      <c r="M852" s="81">
        <f t="shared" si="214"/>
        <v>3.5499762484934387</v>
      </c>
      <c r="N852" s="82">
        <f t="shared" si="215"/>
        <v>0</v>
      </c>
      <c r="O852" s="83">
        <f t="shared" si="216"/>
        <v>0</v>
      </c>
      <c r="P852" s="79">
        <f t="shared" si="208"/>
        <v>0</v>
      </c>
      <c r="Q852" s="17">
        <f t="shared" si="209"/>
        <v>3.6263898844677733E-2</v>
      </c>
      <c r="R852" s="58">
        <f t="shared" si="217"/>
        <v>0</v>
      </c>
      <c r="S852" s="17">
        <f t="shared" si="218"/>
        <v>0</v>
      </c>
      <c r="T852" s="17">
        <f t="shared" si="219"/>
        <v>0</v>
      </c>
      <c r="U852" s="17">
        <f t="shared" si="220"/>
        <v>0</v>
      </c>
      <c r="V852" s="58">
        <f t="shared" si="221"/>
        <v>0</v>
      </c>
      <c r="W852" s="17">
        <f t="shared" si="210"/>
        <v>0</v>
      </c>
      <c r="X852" s="17">
        <f t="shared" si="211"/>
        <v>3.5493404044394827E-2</v>
      </c>
      <c r="Y852" s="17">
        <f t="shared" si="222"/>
        <v>0</v>
      </c>
      <c r="Z852" s="17">
        <f t="shared" si="223"/>
        <v>0</v>
      </c>
    </row>
    <row r="853" spans="10:26" x14ac:dyDescent="0.25">
      <c r="J853" s="79">
        <v>8420</v>
      </c>
      <c r="K853" s="79">
        <f t="shared" si="212"/>
        <v>0.96118721461187218</v>
      </c>
      <c r="L853" s="79">
        <f t="shared" si="213"/>
        <v>3.041170541380378E-2</v>
      </c>
      <c r="M853" s="81">
        <f t="shared" si="214"/>
        <v>3.5270704401391457</v>
      </c>
      <c r="N853" s="82">
        <f t="shared" si="215"/>
        <v>0</v>
      </c>
      <c r="O853" s="83">
        <f t="shared" si="216"/>
        <v>0</v>
      </c>
      <c r="P853" s="79">
        <f t="shared" si="208"/>
        <v>0</v>
      </c>
      <c r="Q853" s="17">
        <f t="shared" si="209"/>
        <v>3.5897098824891893E-2</v>
      </c>
      <c r="R853" s="58">
        <f t="shared" si="217"/>
        <v>0</v>
      </c>
      <c r="S853" s="17">
        <f t="shared" si="218"/>
        <v>0</v>
      </c>
      <c r="T853" s="17">
        <f t="shared" si="219"/>
        <v>0</v>
      </c>
      <c r="U853" s="17">
        <f t="shared" si="220"/>
        <v>0</v>
      </c>
      <c r="V853" s="58">
        <f t="shared" si="221"/>
        <v>0</v>
      </c>
      <c r="W853" s="17">
        <f t="shared" si="210"/>
        <v>0</v>
      </c>
      <c r="X853" s="17">
        <f t="shared" si="211"/>
        <v>3.5149949247809786E-2</v>
      </c>
      <c r="Y853" s="17">
        <f t="shared" si="222"/>
        <v>0</v>
      </c>
      <c r="Z853" s="17">
        <f t="shared" si="223"/>
        <v>0</v>
      </c>
    </row>
    <row r="854" spans="10:26" x14ac:dyDescent="0.25">
      <c r="J854" s="79">
        <v>8430</v>
      </c>
      <c r="K854" s="79">
        <f t="shared" si="212"/>
        <v>0.96232876712328763</v>
      </c>
      <c r="L854" s="79">
        <f t="shared" si="213"/>
        <v>3.0214397322077313E-2</v>
      </c>
      <c r="M854" s="81">
        <f t="shared" si="214"/>
        <v>3.5041871612023185</v>
      </c>
      <c r="N854" s="82">
        <f t="shared" si="215"/>
        <v>0</v>
      </c>
      <c r="O854" s="83">
        <f t="shared" si="216"/>
        <v>0</v>
      </c>
      <c r="P854" s="79">
        <f t="shared" si="208"/>
        <v>0</v>
      </c>
      <c r="Q854" s="17">
        <f t="shared" si="209"/>
        <v>3.5530972067544964E-2</v>
      </c>
      <c r="R854" s="58">
        <f t="shared" si="217"/>
        <v>0</v>
      </c>
      <c r="S854" s="17">
        <f t="shared" si="218"/>
        <v>0</v>
      </c>
      <c r="T854" s="17">
        <f t="shared" si="219"/>
        <v>0</v>
      </c>
      <c r="U854" s="17">
        <f t="shared" si="220"/>
        <v>0</v>
      </c>
      <c r="V854" s="58">
        <f t="shared" si="221"/>
        <v>0</v>
      </c>
      <c r="W854" s="17">
        <f t="shared" si="210"/>
        <v>0</v>
      </c>
      <c r="X854" s="17">
        <f t="shared" si="211"/>
        <v>3.4807084353013495E-2</v>
      </c>
      <c r="Y854" s="17">
        <f t="shared" si="222"/>
        <v>0</v>
      </c>
      <c r="Z854" s="17">
        <f t="shared" si="223"/>
        <v>0</v>
      </c>
    </row>
    <row r="855" spans="10:26" x14ac:dyDescent="0.25">
      <c r="J855" s="79">
        <v>8440</v>
      </c>
      <c r="K855" s="79">
        <f t="shared" si="212"/>
        <v>0.9634703196347032</v>
      </c>
      <c r="L855" s="79">
        <f t="shared" si="213"/>
        <v>3.0017283066157585E-2</v>
      </c>
      <c r="M855" s="81">
        <f t="shared" si="214"/>
        <v>3.4813263628378532</v>
      </c>
      <c r="N855" s="82">
        <f t="shared" si="215"/>
        <v>0</v>
      </c>
      <c r="O855" s="83">
        <f t="shared" si="216"/>
        <v>0</v>
      </c>
      <c r="P855" s="79">
        <f t="shared" si="208"/>
        <v>0</v>
      </c>
      <c r="Q855" s="17">
        <f t="shared" si="209"/>
        <v>3.5165515851435791E-2</v>
      </c>
      <c r="R855" s="58">
        <f t="shared" si="217"/>
        <v>0</v>
      </c>
      <c r="S855" s="17">
        <f t="shared" si="218"/>
        <v>0</v>
      </c>
      <c r="T855" s="17">
        <f t="shared" si="219"/>
        <v>0</v>
      </c>
      <c r="U855" s="17">
        <f t="shared" si="220"/>
        <v>0</v>
      </c>
      <c r="V855" s="58">
        <f t="shared" si="221"/>
        <v>0</v>
      </c>
      <c r="W855" s="17">
        <f t="shared" si="210"/>
        <v>0</v>
      </c>
      <c r="X855" s="17">
        <f t="shared" si="211"/>
        <v>3.4464807128629871E-2</v>
      </c>
      <c r="Y855" s="17">
        <f t="shared" si="222"/>
        <v>0</v>
      </c>
      <c r="Z855" s="17">
        <f t="shared" si="223"/>
        <v>0</v>
      </c>
    </row>
    <row r="856" spans="10:26" x14ac:dyDescent="0.25">
      <c r="J856" s="79">
        <v>8450</v>
      </c>
      <c r="K856" s="79">
        <f t="shared" si="212"/>
        <v>0.96461187214611877</v>
      </c>
      <c r="L856" s="79">
        <f t="shared" si="213"/>
        <v>2.9820362226294805E-2</v>
      </c>
      <c r="M856" s="81">
        <f t="shared" si="214"/>
        <v>3.4584879963642607</v>
      </c>
      <c r="N856" s="82">
        <f t="shared" si="215"/>
        <v>0</v>
      </c>
      <c r="O856" s="83">
        <f t="shared" si="216"/>
        <v>0</v>
      </c>
      <c r="P856" s="79">
        <f t="shared" si="208"/>
        <v>0</v>
      </c>
      <c r="Q856" s="17">
        <f t="shared" si="209"/>
        <v>3.4800727472339643E-2</v>
      </c>
      <c r="R856" s="58">
        <f t="shared" si="217"/>
        <v>0</v>
      </c>
      <c r="S856" s="17">
        <f t="shared" si="218"/>
        <v>0</v>
      </c>
      <c r="T856" s="17">
        <f t="shared" si="219"/>
        <v>0</v>
      </c>
      <c r="U856" s="17">
        <f t="shared" si="220"/>
        <v>0</v>
      </c>
      <c r="V856" s="58">
        <f t="shared" si="221"/>
        <v>0</v>
      </c>
      <c r="W856" s="17">
        <f t="shared" si="210"/>
        <v>0</v>
      </c>
      <c r="X856" s="17">
        <f t="shared" si="211"/>
        <v>3.4123115356312961E-2</v>
      </c>
      <c r="Y856" s="17">
        <f t="shared" si="222"/>
        <v>0</v>
      </c>
      <c r="Z856" s="17">
        <f t="shared" si="223"/>
        <v>0</v>
      </c>
    </row>
    <row r="857" spans="10:26" x14ac:dyDescent="0.25">
      <c r="J857" s="79">
        <v>8460</v>
      </c>
      <c r="K857" s="79">
        <f t="shared" si="212"/>
        <v>0.96575342465753422</v>
      </c>
      <c r="L857" s="79">
        <f t="shared" si="213"/>
        <v>2.9623634384143505E-2</v>
      </c>
      <c r="M857" s="81">
        <f t="shared" si="214"/>
        <v>3.4356720132629226</v>
      </c>
      <c r="N857" s="82">
        <f t="shared" si="215"/>
        <v>0</v>
      </c>
      <c r="O857" s="83">
        <f t="shared" si="216"/>
        <v>0</v>
      </c>
      <c r="P857" s="79">
        <f t="shared" si="208"/>
        <v>0</v>
      </c>
      <c r="Q857" s="17">
        <f t="shared" si="209"/>
        <v>3.4436604242864433E-2</v>
      </c>
      <c r="R857" s="58">
        <f t="shared" si="217"/>
        <v>0</v>
      </c>
      <c r="S857" s="17">
        <f t="shared" si="218"/>
        <v>0</v>
      </c>
      <c r="T857" s="17">
        <f t="shared" si="219"/>
        <v>0</v>
      </c>
      <c r="U857" s="17">
        <f t="shared" si="220"/>
        <v>0</v>
      </c>
      <c r="V857" s="58">
        <f t="shared" si="221"/>
        <v>0</v>
      </c>
      <c r="W857" s="17">
        <f t="shared" si="210"/>
        <v>0</v>
      </c>
      <c r="X857" s="17">
        <f t="shared" si="211"/>
        <v>3.378200683064303E-2</v>
      </c>
      <c r="Y857" s="17">
        <f t="shared" si="222"/>
        <v>0</v>
      </c>
      <c r="Z857" s="17">
        <f t="shared" si="223"/>
        <v>0</v>
      </c>
    </row>
    <row r="858" spans="10:26" x14ac:dyDescent="0.25">
      <c r="J858" s="79">
        <v>8470</v>
      </c>
      <c r="K858" s="79">
        <f t="shared" si="212"/>
        <v>0.96689497716894979</v>
      </c>
      <c r="L858" s="79">
        <f t="shared" si="213"/>
        <v>2.9427099122756095E-2</v>
      </c>
      <c r="M858" s="81">
        <f t="shared" si="214"/>
        <v>3.4128783651773436</v>
      </c>
      <c r="N858" s="82">
        <f t="shared" si="215"/>
        <v>0</v>
      </c>
      <c r="O858" s="83">
        <f t="shared" si="216"/>
        <v>0</v>
      </c>
      <c r="P858" s="79">
        <f t="shared" si="208"/>
        <v>0</v>
      </c>
      <c r="Q858" s="17">
        <f t="shared" si="209"/>
        <v>3.4073143492309721E-2</v>
      </c>
      <c r="R858" s="58">
        <f t="shared" si="217"/>
        <v>0</v>
      </c>
      <c r="S858" s="17">
        <f t="shared" si="218"/>
        <v>0</v>
      </c>
      <c r="T858" s="17">
        <f t="shared" si="219"/>
        <v>0</v>
      </c>
      <c r="U858" s="17">
        <f t="shared" si="220"/>
        <v>0</v>
      </c>
      <c r="V858" s="58">
        <f t="shared" si="221"/>
        <v>0</v>
      </c>
      <c r="W858" s="17">
        <f t="shared" si="210"/>
        <v>0</v>
      </c>
      <c r="X858" s="17">
        <f t="shared" si="211"/>
        <v>3.3441479359025639E-2</v>
      </c>
      <c r="Y858" s="17">
        <f t="shared" si="222"/>
        <v>0</v>
      </c>
      <c r="Z858" s="17">
        <f t="shared" si="223"/>
        <v>0</v>
      </c>
    </row>
    <row r="859" spans="10:26" x14ac:dyDescent="0.25">
      <c r="J859" s="79">
        <v>8480</v>
      </c>
      <c r="K859" s="79">
        <f t="shared" si="212"/>
        <v>0.96803652968036524</v>
      </c>
      <c r="L859" s="79">
        <f t="shared" si="213"/>
        <v>2.9230756026577098E-2</v>
      </c>
      <c r="M859" s="81">
        <f t="shared" si="214"/>
        <v>3.3901070039124797</v>
      </c>
      <c r="N859" s="82">
        <f t="shared" si="215"/>
        <v>0</v>
      </c>
      <c r="O859" s="83">
        <f t="shared" si="216"/>
        <v>0</v>
      </c>
      <c r="P859" s="79">
        <f t="shared" si="208"/>
        <v>0</v>
      </c>
      <c r="Q859" s="17">
        <f t="shared" si="209"/>
        <v>3.3710342566526053E-2</v>
      </c>
      <c r="R859" s="58">
        <f t="shared" si="217"/>
        <v>0</v>
      </c>
      <c r="S859" s="17">
        <f t="shared" si="218"/>
        <v>0</v>
      </c>
      <c r="T859" s="17">
        <f t="shared" si="219"/>
        <v>0</v>
      </c>
      <c r="U859" s="17">
        <f t="shared" si="220"/>
        <v>0</v>
      </c>
      <c r="V859" s="58">
        <f t="shared" si="221"/>
        <v>0</v>
      </c>
      <c r="W859" s="17">
        <f t="shared" si="210"/>
        <v>0</v>
      </c>
      <c r="X859" s="17">
        <f t="shared" si="211"/>
        <v>3.3101530761589726E-2</v>
      </c>
      <c r="Y859" s="17">
        <f t="shared" si="222"/>
        <v>0</v>
      </c>
      <c r="Z859" s="17">
        <f t="shared" si="223"/>
        <v>0</v>
      </c>
    </row>
    <row r="860" spans="10:26" x14ac:dyDescent="0.25">
      <c r="J860" s="79">
        <v>8490</v>
      </c>
      <c r="K860" s="79">
        <f t="shared" si="212"/>
        <v>0.96917808219178081</v>
      </c>
      <c r="L860" s="79">
        <f t="shared" si="213"/>
        <v>2.9034604681436371E-2</v>
      </c>
      <c r="M860" s="81">
        <f t="shared" si="214"/>
        <v>3.3673578814339566</v>
      </c>
      <c r="N860" s="82">
        <f t="shared" si="215"/>
        <v>0</v>
      </c>
      <c r="O860" s="83">
        <f t="shared" si="216"/>
        <v>0</v>
      </c>
      <c r="P860" s="79">
        <f t="shared" si="208"/>
        <v>0</v>
      </c>
      <c r="Q860" s="17">
        <f t="shared" si="209"/>
        <v>3.3348198827777065E-2</v>
      </c>
      <c r="R860" s="58">
        <f t="shared" si="217"/>
        <v>0</v>
      </c>
      <c r="S860" s="17">
        <f t="shared" si="218"/>
        <v>0</v>
      </c>
      <c r="T860" s="17">
        <f t="shared" si="219"/>
        <v>0</v>
      </c>
      <c r="U860" s="17">
        <f t="shared" si="220"/>
        <v>0</v>
      </c>
      <c r="V860" s="58">
        <f t="shared" si="221"/>
        <v>0</v>
      </c>
      <c r="W860" s="17">
        <f t="shared" si="210"/>
        <v>0</v>
      </c>
      <c r="X860" s="17">
        <f t="shared" si="211"/>
        <v>3.2762158871089575E-2</v>
      </c>
      <c r="Y860" s="17">
        <f t="shared" si="222"/>
        <v>0</v>
      </c>
      <c r="Z860" s="17">
        <f t="shared" si="223"/>
        <v>0</v>
      </c>
    </row>
    <row r="861" spans="10:26" x14ac:dyDescent="0.25">
      <c r="J861" s="79">
        <v>8500</v>
      </c>
      <c r="K861" s="79">
        <f t="shared" si="212"/>
        <v>0.97031963470319638</v>
      </c>
      <c r="L861" s="79">
        <f t="shared" si="213"/>
        <v>2.8838644674542668E-2</v>
      </c>
      <c r="M861" s="81">
        <f t="shared" si="214"/>
        <v>3.3446309498673195</v>
      </c>
      <c r="N861" s="82">
        <f t="shared" si="215"/>
        <v>0</v>
      </c>
      <c r="O861" s="83">
        <f t="shared" si="216"/>
        <v>0</v>
      </c>
      <c r="P861" s="79">
        <f t="shared" si="208"/>
        <v>0</v>
      </c>
      <c r="Q861" s="17">
        <f t="shared" si="209"/>
        <v>3.2986709654602153E-2</v>
      </c>
      <c r="R861" s="58">
        <f t="shared" si="217"/>
        <v>0</v>
      </c>
      <c r="S861" s="17">
        <f t="shared" si="218"/>
        <v>0</v>
      </c>
      <c r="T861" s="17">
        <f t="shared" si="219"/>
        <v>0</v>
      </c>
      <c r="U861" s="17">
        <f t="shared" si="220"/>
        <v>0</v>
      </c>
      <c r="V861" s="58">
        <f t="shared" si="221"/>
        <v>0</v>
      </c>
      <c r="W861" s="17">
        <f t="shared" si="210"/>
        <v>0</v>
      </c>
      <c r="X861" s="17">
        <f t="shared" si="211"/>
        <v>3.2423361532804118E-2</v>
      </c>
      <c r="Y861" s="17">
        <f t="shared" si="222"/>
        <v>0</v>
      </c>
      <c r="Z861" s="17">
        <f t="shared" si="223"/>
        <v>0</v>
      </c>
    </row>
    <row r="862" spans="10:26" x14ac:dyDescent="0.25">
      <c r="J862" s="79">
        <v>8510</v>
      </c>
      <c r="K862" s="79">
        <f t="shared" si="212"/>
        <v>0.97146118721461183</v>
      </c>
      <c r="L862" s="79">
        <f t="shared" si="213"/>
        <v>2.8642875594477979E-2</v>
      </c>
      <c r="M862" s="81">
        <f t="shared" si="214"/>
        <v>3.3219261614973785</v>
      </c>
      <c r="N862" s="82">
        <f t="shared" si="215"/>
        <v>0</v>
      </c>
      <c r="O862" s="83">
        <f t="shared" si="216"/>
        <v>0</v>
      </c>
      <c r="P862" s="79">
        <f t="shared" si="208"/>
        <v>0</v>
      </c>
      <c r="Q862" s="17">
        <f t="shared" si="209"/>
        <v>3.2625872441680692E-2</v>
      </c>
      <c r="R862" s="58">
        <f t="shared" si="217"/>
        <v>0</v>
      </c>
      <c r="S862" s="17">
        <f t="shared" si="218"/>
        <v>0</v>
      </c>
      <c r="T862" s="17">
        <f t="shared" si="219"/>
        <v>0</v>
      </c>
      <c r="U862" s="17">
        <f t="shared" si="220"/>
        <v>0</v>
      </c>
      <c r="V862" s="58">
        <f t="shared" si="221"/>
        <v>0</v>
      </c>
      <c r="W862" s="17">
        <f t="shared" si="210"/>
        <v>0</v>
      </c>
      <c r="X862" s="17">
        <f t="shared" si="211"/>
        <v>3.20851366044409E-2</v>
      </c>
      <c r="Y862" s="17">
        <f t="shared" si="222"/>
        <v>0</v>
      </c>
      <c r="Z862" s="17">
        <f t="shared" si="223"/>
        <v>0</v>
      </c>
    </row>
    <row r="863" spans="10:26" x14ac:dyDescent="0.25">
      <c r="J863" s="79">
        <v>8520</v>
      </c>
      <c r="K863" s="79">
        <f t="shared" si="212"/>
        <v>0.9726027397260274</v>
      </c>
      <c r="L863" s="79">
        <f t="shared" si="213"/>
        <v>2.8447297031191199E-2</v>
      </c>
      <c r="M863" s="81">
        <f t="shared" si="214"/>
        <v>3.2992434687674743</v>
      </c>
      <c r="N863" s="82">
        <f t="shared" si="215"/>
        <v>0</v>
      </c>
      <c r="O863" s="83">
        <f t="shared" si="216"/>
        <v>0</v>
      </c>
      <c r="P863" s="79">
        <f t="shared" si="208"/>
        <v>0</v>
      </c>
      <c r="Q863" s="17">
        <f t="shared" si="209"/>
        <v>3.2265684599698252E-2</v>
      </c>
      <c r="R863" s="58">
        <f t="shared" si="217"/>
        <v>0</v>
      </c>
      <c r="S863" s="17">
        <f t="shared" si="218"/>
        <v>0</v>
      </c>
      <c r="T863" s="17">
        <f t="shared" si="219"/>
        <v>0</v>
      </c>
      <c r="U863" s="17">
        <f t="shared" si="220"/>
        <v>0</v>
      </c>
      <c r="V863" s="58">
        <f t="shared" si="221"/>
        <v>0</v>
      </c>
      <c r="W863" s="17">
        <f t="shared" si="210"/>
        <v>0</v>
      </c>
      <c r="X863" s="17">
        <f t="shared" si="211"/>
        <v>3.1747481956038048E-2</v>
      </c>
      <c r="Y863" s="17">
        <f t="shared" si="222"/>
        <v>0</v>
      </c>
      <c r="Z863" s="17">
        <f t="shared" si="223"/>
        <v>0</v>
      </c>
    </row>
    <row r="864" spans="10:26" x14ac:dyDescent="0.25">
      <c r="J864" s="79">
        <v>8530</v>
      </c>
      <c r="K864" s="79">
        <f t="shared" si="212"/>
        <v>0.97374429223744297</v>
      </c>
      <c r="L864" s="79">
        <f t="shared" si="213"/>
        <v>2.8251908575991469E-2</v>
      </c>
      <c r="M864" s="81">
        <f t="shared" si="214"/>
        <v>3.2765828242787038</v>
      </c>
      <c r="N864" s="82">
        <f t="shared" si="215"/>
        <v>0</v>
      </c>
      <c r="O864" s="83">
        <f t="shared" si="216"/>
        <v>0</v>
      </c>
      <c r="P864" s="79">
        <f t="shared" si="208"/>
        <v>0</v>
      </c>
      <c r="Q864" s="17">
        <f t="shared" si="209"/>
        <v>3.1906143555212929E-2</v>
      </c>
      <c r="R864" s="58">
        <f t="shared" si="217"/>
        <v>0</v>
      </c>
      <c r="S864" s="17">
        <f t="shared" si="218"/>
        <v>0</v>
      </c>
      <c r="T864" s="17">
        <f t="shared" si="219"/>
        <v>0</v>
      </c>
      <c r="U864" s="17">
        <f t="shared" si="220"/>
        <v>0</v>
      </c>
      <c r="V864" s="58">
        <f t="shared" si="221"/>
        <v>0</v>
      </c>
      <c r="W864" s="17">
        <f t="shared" si="210"/>
        <v>0</v>
      </c>
      <c r="X864" s="17">
        <f t="shared" si="211"/>
        <v>3.1410395469869012E-2</v>
      </c>
      <c r="Y864" s="17">
        <f t="shared" si="222"/>
        <v>0</v>
      </c>
      <c r="Z864" s="17">
        <f t="shared" si="223"/>
        <v>0</v>
      </c>
    </row>
    <row r="865" spans="10:26" x14ac:dyDescent="0.25">
      <c r="J865" s="79">
        <v>8540</v>
      </c>
      <c r="K865" s="79">
        <f t="shared" si="212"/>
        <v>0.97488584474885842</v>
      </c>
      <c r="L865" s="79">
        <f t="shared" si="213"/>
        <v>2.8056709821543291E-2</v>
      </c>
      <c r="M865" s="81">
        <f t="shared" si="214"/>
        <v>3.253944180789357</v>
      </c>
      <c r="N865" s="82">
        <f t="shared" si="215"/>
        <v>0</v>
      </c>
      <c r="O865" s="83">
        <f t="shared" si="216"/>
        <v>0</v>
      </c>
      <c r="P865" s="79">
        <f t="shared" si="208"/>
        <v>0</v>
      </c>
      <c r="Q865" s="17">
        <f t="shared" si="209"/>
        <v>3.1547246750525226E-2</v>
      </c>
      <c r="R865" s="58">
        <f t="shared" si="217"/>
        <v>0</v>
      </c>
      <c r="S865" s="17">
        <f t="shared" si="218"/>
        <v>0</v>
      </c>
      <c r="T865" s="17">
        <f t="shared" si="219"/>
        <v>0</v>
      </c>
      <c r="U865" s="17">
        <f t="shared" si="220"/>
        <v>0</v>
      </c>
      <c r="V865" s="58">
        <f t="shared" si="221"/>
        <v>0</v>
      </c>
      <c r="W865" s="17">
        <f t="shared" si="210"/>
        <v>0</v>
      </c>
      <c r="X865" s="17">
        <f t="shared" si="211"/>
        <v>3.1073875040347421E-2</v>
      </c>
      <c r="Y865" s="17">
        <f t="shared" si="222"/>
        <v>0</v>
      </c>
      <c r="Z865" s="17">
        <f t="shared" si="223"/>
        <v>0</v>
      </c>
    </row>
    <row r="866" spans="10:26" x14ac:dyDescent="0.25">
      <c r="J866" s="79">
        <v>8550</v>
      </c>
      <c r="K866" s="79">
        <f t="shared" si="212"/>
        <v>0.97602739726027399</v>
      </c>
      <c r="L866" s="79">
        <f t="shared" si="213"/>
        <v>2.7861700361858754E-2</v>
      </c>
      <c r="M866" s="81">
        <f t="shared" si="214"/>
        <v>3.231327491214012</v>
      </c>
      <c r="N866" s="82">
        <f t="shared" si="215"/>
        <v>0</v>
      </c>
      <c r="O866" s="83">
        <f t="shared" si="216"/>
        <v>0</v>
      </c>
      <c r="P866" s="79">
        <f t="shared" si="208"/>
        <v>0</v>
      </c>
      <c r="Q866" s="17">
        <f t="shared" si="209"/>
        <v>3.1188991643546715E-2</v>
      </c>
      <c r="R866" s="58">
        <f t="shared" si="217"/>
        <v>0</v>
      </c>
      <c r="S866" s="17">
        <f t="shared" si="218"/>
        <v>0</v>
      </c>
      <c r="T866" s="17">
        <f t="shared" si="219"/>
        <v>0</v>
      </c>
      <c r="U866" s="17">
        <f t="shared" si="220"/>
        <v>0</v>
      </c>
      <c r="V866" s="58">
        <f t="shared" si="221"/>
        <v>0</v>
      </c>
      <c r="W866" s="17">
        <f t="shared" si="210"/>
        <v>0</v>
      </c>
      <c r="X866" s="17">
        <f t="shared" si="211"/>
        <v>3.0737918573932932E-2</v>
      </c>
      <c r="Y866" s="17">
        <f t="shared" si="222"/>
        <v>0</v>
      </c>
      <c r="Z866" s="17">
        <f t="shared" si="223"/>
        <v>0</v>
      </c>
    </row>
    <row r="867" spans="10:26" x14ac:dyDescent="0.25">
      <c r="J867" s="79">
        <v>8560</v>
      </c>
      <c r="K867" s="79">
        <f t="shared" si="212"/>
        <v>0.97716894977168944</v>
      </c>
      <c r="L867" s="79">
        <f t="shared" si="213"/>
        <v>2.7666879792292987E-2</v>
      </c>
      <c r="M867" s="81">
        <f t="shared" si="214"/>
        <v>3.20873270862301</v>
      </c>
      <c r="N867" s="82">
        <f t="shared" si="215"/>
        <v>0</v>
      </c>
      <c r="O867" s="83">
        <f t="shared" si="216"/>
        <v>0</v>
      </c>
      <c r="P867" s="79">
        <f t="shared" si="208"/>
        <v>0</v>
      </c>
      <c r="Q867" s="17">
        <f t="shared" si="209"/>
        <v>3.0831375707672137E-2</v>
      </c>
      <c r="R867" s="58">
        <f t="shared" si="217"/>
        <v>0</v>
      </c>
      <c r="S867" s="17">
        <f t="shared" si="218"/>
        <v>0</v>
      </c>
      <c r="T867" s="17">
        <f t="shared" si="219"/>
        <v>0</v>
      </c>
      <c r="U867" s="17">
        <f t="shared" si="220"/>
        <v>0</v>
      </c>
      <c r="V867" s="58">
        <f t="shared" si="221"/>
        <v>0</v>
      </c>
      <c r="W867" s="17">
        <f t="shared" si="210"/>
        <v>0</v>
      </c>
      <c r="X867" s="17">
        <f t="shared" si="211"/>
        <v>3.0402523989038643E-2</v>
      </c>
      <c r="Y867" s="17">
        <f t="shared" si="222"/>
        <v>0</v>
      </c>
      <c r="Z867" s="17">
        <f t="shared" si="223"/>
        <v>0</v>
      </c>
    </row>
    <row r="868" spans="10:26" x14ac:dyDescent="0.25">
      <c r="J868" s="79">
        <v>8570</v>
      </c>
      <c r="K868" s="79">
        <f t="shared" si="212"/>
        <v>0.97831050228310501</v>
      </c>
      <c r="L868" s="79">
        <f t="shared" si="213"/>
        <v>2.747224770953749E-2</v>
      </c>
      <c r="M868" s="81">
        <f t="shared" si="214"/>
        <v>3.1861597862416811</v>
      </c>
      <c r="N868" s="82">
        <f t="shared" si="215"/>
        <v>0</v>
      </c>
      <c r="O868" s="83">
        <f t="shared" si="216"/>
        <v>0</v>
      </c>
      <c r="P868" s="79">
        <f t="shared" si="208"/>
        <v>0</v>
      </c>
      <c r="Q868" s="17">
        <f t="shared" si="209"/>
        <v>3.0474396431651729E-2</v>
      </c>
      <c r="R868" s="58">
        <f t="shared" si="217"/>
        <v>0</v>
      </c>
      <c r="S868" s="17">
        <f t="shared" si="218"/>
        <v>0</v>
      </c>
      <c r="T868" s="17">
        <f t="shared" si="219"/>
        <v>0</v>
      </c>
      <c r="U868" s="17">
        <f t="shared" si="220"/>
        <v>0</v>
      </c>
      <c r="V868" s="58">
        <f t="shared" si="221"/>
        <v>0</v>
      </c>
      <c r="W868" s="17">
        <f t="shared" si="210"/>
        <v>0</v>
      </c>
      <c r="X868" s="17">
        <f t="shared" si="211"/>
        <v>3.0067689215938276E-2</v>
      </c>
      <c r="Y868" s="17">
        <f t="shared" si="222"/>
        <v>0</v>
      </c>
      <c r="Z868" s="17">
        <f t="shared" si="223"/>
        <v>0</v>
      </c>
    </row>
    <row r="869" spans="10:26" x14ac:dyDescent="0.25">
      <c r="J869" s="79">
        <v>8580</v>
      </c>
      <c r="K869" s="79">
        <f t="shared" si="212"/>
        <v>0.97945205479452058</v>
      </c>
      <c r="L869" s="79">
        <f t="shared" si="213"/>
        <v>2.7277803711614035E-2</v>
      </c>
      <c r="M869" s="81">
        <f t="shared" si="214"/>
        <v>3.1636086774496368</v>
      </c>
      <c r="N869" s="82">
        <f t="shared" si="215"/>
        <v>0</v>
      </c>
      <c r="O869" s="83">
        <f t="shared" si="216"/>
        <v>0</v>
      </c>
      <c r="P869" s="79">
        <f t="shared" si="208"/>
        <v>0</v>
      </c>
      <c r="Q869" s="17">
        <f t="shared" si="209"/>
        <v>3.0118051319465211E-2</v>
      </c>
      <c r="R869" s="58">
        <f t="shared" si="217"/>
        <v>0</v>
      </c>
      <c r="S869" s="17">
        <f t="shared" si="218"/>
        <v>0</v>
      </c>
      <c r="T869" s="17">
        <f t="shared" si="219"/>
        <v>0</v>
      </c>
      <c r="U869" s="17">
        <f t="shared" si="220"/>
        <v>0</v>
      </c>
      <c r="V869" s="58">
        <f t="shared" si="221"/>
        <v>0</v>
      </c>
      <c r="W869" s="17">
        <f t="shared" si="210"/>
        <v>0</v>
      </c>
      <c r="X869" s="17">
        <f t="shared" si="211"/>
        <v>2.9733412196675246E-2</v>
      </c>
      <c r="Y869" s="17">
        <f t="shared" si="222"/>
        <v>0</v>
      </c>
      <c r="Z869" s="17">
        <f t="shared" si="223"/>
        <v>0</v>
      </c>
    </row>
    <row r="870" spans="10:26" x14ac:dyDescent="0.25">
      <c r="J870" s="79">
        <v>8590</v>
      </c>
      <c r="K870" s="79">
        <f t="shared" si="212"/>
        <v>0.98059360730593603</v>
      </c>
      <c r="L870" s="79">
        <f t="shared" si="213"/>
        <v>2.7083547397869445E-2</v>
      </c>
      <c r="M870" s="81">
        <f t="shared" si="214"/>
        <v>3.1410793357801641</v>
      </c>
      <c r="N870" s="82">
        <f t="shared" si="215"/>
        <v>0</v>
      </c>
      <c r="O870" s="83">
        <f t="shared" si="216"/>
        <v>0</v>
      </c>
      <c r="P870" s="79">
        <f t="shared" si="208"/>
        <v>0</v>
      </c>
      <c r="Q870" s="17">
        <f t="shared" si="209"/>
        <v>2.976233789019711E-2</v>
      </c>
      <c r="R870" s="58">
        <f t="shared" si="217"/>
        <v>0</v>
      </c>
      <c r="S870" s="17">
        <f t="shared" si="218"/>
        <v>0</v>
      </c>
      <c r="T870" s="17">
        <f t="shared" si="219"/>
        <v>0</v>
      </c>
      <c r="U870" s="17">
        <f t="shared" si="220"/>
        <v>0</v>
      </c>
      <c r="V870" s="58">
        <f t="shared" si="221"/>
        <v>0</v>
      </c>
      <c r="W870" s="17">
        <f t="shared" si="210"/>
        <v>0</v>
      </c>
      <c r="X870" s="17">
        <f t="shared" si="211"/>
        <v>2.9399690884972185E-2</v>
      </c>
      <c r="Y870" s="17">
        <f t="shared" si="222"/>
        <v>0</v>
      </c>
      <c r="Z870" s="17">
        <f t="shared" si="223"/>
        <v>0</v>
      </c>
    </row>
    <row r="871" spans="10:26" x14ac:dyDescent="0.25">
      <c r="J871" s="79">
        <v>8600</v>
      </c>
      <c r="K871" s="79">
        <f t="shared" si="212"/>
        <v>0.9817351598173516</v>
      </c>
      <c r="L871" s="79">
        <f t="shared" si="213"/>
        <v>2.68894783689686E-2</v>
      </c>
      <c r="M871" s="81">
        <f t="shared" si="214"/>
        <v>3.1185717149194154</v>
      </c>
      <c r="N871" s="82">
        <f t="shared" si="215"/>
        <v>0</v>
      </c>
      <c r="O871" s="83">
        <f t="shared" si="216"/>
        <v>0</v>
      </c>
      <c r="P871" s="79">
        <f t="shared" si="208"/>
        <v>0</v>
      </c>
      <c r="Q871" s="17">
        <f t="shared" si="209"/>
        <v>2.9407253677913192E-2</v>
      </c>
      <c r="R871" s="58">
        <f t="shared" si="217"/>
        <v>0</v>
      </c>
      <c r="S871" s="17">
        <f t="shared" si="218"/>
        <v>0</v>
      </c>
      <c r="T871" s="17">
        <f t="shared" si="219"/>
        <v>0</v>
      </c>
      <c r="U871" s="17">
        <f t="shared" si="220"/>
        <v>0</v>
      </c>
      <c r="V871" s="58">
        <f t="shared" si="221"/>
        <v>0</v>
      </c>
      <c r="W871" s="17">
        <f t="shared" si="210"/>
        <v>0</v>
      </c>
      <c r="X871" s="17">
        <f t="shared" si="211"/>
        <v>2.906652324614134E-2</v>
      </c>
      <c r="Y871" s="17">
        <f t="shared" si="222"/>
        <v>0</v>
      </c>
      <c r="Z871" s="17">
        <f t="shared" si="223"/>
        <v>0</v>
      </c>
    </row>
    <row r="872" spans="10:26" x14ac:dyDescent="0.25">
      <c r="J872" s="79">
        <v>8610</v>
      </c>
      <c r="K872" s="79">
        <f t="shared" si="212"/>
        <v>0.98287671232876717</v>
      </c>
      <c r="L872" s="79">
        <f t="shared" si="213"/>
        <v>2.6695596226889662E-2</v>
      </c>
      <c r="M872" s="81">
        <f t="shared" si="214"/>
        <v>3.0960857687058532</v>
      </c>
      <c r="N872" s="82">
        <f t="shared" si="215"/>
        <v>0</v>
      </c>
      <c r="O872" s="83">
        <f t="shared" si="216"/>
        <v>0</v>
      </c>
      <c r="P872" s="79">
        <f t="shared" si="208"/>
        <v>0</v>
      </c>
      <c r="Q872" s="17">
        <f t="shared" si="209"/>
        <v>2.9052796231538669E-2</v>
      </c>
      <c r="R872" s="58">
        <f t="shared" si="217"/>
        <v>0</v>
      </c>
      <c r="S872" s="17">
        <f t="shared" si="218"/>
        <v>0</v>
      </c>
      <c r="T872" s="17">
        <f t="shared" si="219"/>
        <v>0</v>
      </c>
      <c r="U872" s="17">
        <f t="shared" si="220"/>
        <v>0</v>
      </c>
      <c r="V872" s="58">
        <f t="shared" si="221"/>
        <v>0</v>
      </c>
      <c r="W872" s="17">
        <f t="shared" si="210"/>
        <v>0</v>
      </c>
      <c r="X872" s="17">
        <f t="shared" si="211"/>
        <v>2.8733907256996205E-2</v>
      </c>
      <c r="Y872" s="17">
        <f t="shared" si="222"/>
        <v>0</v>
      </c>
      <c r="Z872" s="17">
        <f t="shared" si="223"/>
        <v>0</v>
      </c>
    </row>
    <row r="873" spans="10:26" x14ac:dyDescent="0.25">
      <c r="J873" s="79">
        <v>8620</v>
      </c>
      <c r="K873" s="79">
        <f t="shared" si="212"/>
        <v>0.98401826484018262</v>
      </c>
      <c r="L873" s="79">
        <f t="shared" si="213"/>
        <v>2.6501900574917414E-2</v>
      </c>
      <c r="M873" s="81">
        <f t="shared" si="214"/>
        <v>3.0736214511294802</v>
      </c>
      <c r="N873" s="82">
        <f t="shared" si="215"/>
        <v>0</v>
      </c>
      <c r="O873" s="83">
        <f t="shared" si="216"/>
        <v>0</v>
      </c>
      <c r="P873" s="79">
        <f t="shared" si="208"/>
        <v>0</v>
      </c>
      <c r="Q873" s="17">
        <f t="shared" si="209"/>
        <v>2.8698963114736409E-2</v>
      </c>
      <c r="R873" s="58">
        <f t="shared" si="217"/>
        <v>0</v>
      </c>
      <c r="S873" s="17">
        <f t="shared" si="218"/>
        <v>0</v>
      </c>
      <c r="T873" s="17">
        <f t="shared" si="219"/>
        <v>0</v>
      </c>
      <c r="U873" s="17">
        <f t="shared" si="220"/>
        <v>0</v>
      </c>
      <c r="V873" s="58">
        <f t="shared" si="221"/>
        <v>0</v>
      </c>
      <c r="W873" s="17">
        <f t="shared" si="210"/>
        <v>0</v>
      </c>
      <c r="X873" s="17">
        <f t="shared" si="211"/>
        <v>2.8401840905763254E-2</v>
      </c>
      <c r="Y873" s="17">
        <f t="shared" si="222"/>
        <v>0</v>
      </c>
      <c r="Z873" s="17">
        <f t="shared" si="223"/>
        <v>0</v>
      </c>
    </row>
    <row r="874" spans="10:26" x14ac:dyDescent="0.25">
      <c r="J874" s="79">
        <v>8630</v>
      </c>
      <c r="K874" s="79">
        <f t="shared" si="212"/>
        <v>0.98515981735159819</v>
      </c>
      <c r="L874" s="79">
        <f t="shared" si="213"/>
        <v>2.6308391017638044E-2</v>
      </c>
      <c r="M874" s="81">
        <f t="shared" si="214"/>
        <v>3.0511787163312309</v>
      </c>
      <c r="N874" s="82">
        <f t="shared" si="215"/>
        <v>0</v>
      </c>
      <c r="O874" s="83">
        <f t="shared" si="216"/>
        <v>0</v>
      </c>
      <c r="P874" s="79">
        <f t="shared" si="208"/>
        <v>0</v>
      </c>
      <c r="Q874" s="17">
        <f t="shared" si="209"/>
        <v>2.8345751905788141E-2</v>
      </c>
      <c r="R874" s="58">
        <f t="shared" si="217"/>
        <v>0</v>
      </c>
      <c r="S874" s="17">
        <f t="shared" si="218"/>
        <v>0</v>
      </c>
      <c r="T874" s="17">
        <f t="shared" si="219"/>
        <v>0</v>
      </c>
      <c r="U874" s="17">
        <f t="shared" si="220"/>
        <v>0</v>
      </c>
      <c r="V874" s="58">
        <f t="shared" si="221"/>
        <v>0</v>
      </c>
      <c r="W874" s="17">
        <f t="shared" si="210"/>
        <v>0</v>
      </c>
      <c r="X874" s="17">
        <f t="shared" si="211"/>
        <v>2.8070322191995234E-2</v>
      </c>
      <c r="Y874" s="17">
        <f t="shared" si="222"/>
        <v>0</v>
      </c>
      <c r="Z874" s="17">
        <f t="shared" si="223"/>
        <v>0</v>
      </c>
    </row>
    <row r="875" spans="10:26" x14ac:dyDescent="0.25">
      <c r="J875" s="79">
        <v>8640</v>
      </c>
      <c r="K875" s="79">
        <f t="shared" si="212"/>
        <v>0.98630136986301364</v>
      </c>
      <c r="L875" s="79">
        <f t="shared" si="213"/>
        <v>2.6115067160932925E-2</v>
      </c>
      <c r="M875" s="81">
        <f t="shared" si="214"/>
        <v>3.0287575186022533</v>
      </c>
      <c r="N875" s="82">
        <f t="shared" si="215"/>
        <v>0</v>
      </c>
      <c r="O875" s="83">
        <f t="shared" si="216"/>
        <v>0</v>
      </c>
      <c r="P875" s="79">
        <f t="shared" si="208"/>
        <v>0</v>
      </c>
      <c r="Q875" s="17">
        <f t="shared" si="209"/>
        <v>2.7993160197475553E-2</v>
      </c>
      <c r="R875" s="58">
        <f t="shared" si="217"/>
        <v>0</v>
      </c>
      <c r="S875" s="17">
        <f t="shared" si="218"/>
        <v>0</v>
      </c>
      <c r="T875" s="17">
        <f t="shared" si="219"/>
        <v>0</v>
      </c>
      <c r="U875" s="17">
        <f t="shared" si="220"/>
        <v>0</v>
      </c>
      <c r="V875" s="58">
        <f t="shared" si="221"/>
        <v>0</v>
      </c>
      <c r="W875" s="17">
        <f t="shared" si="210"/>
        <v>0</v>
      </c>
      <c r="X875" s="17">
        <f t="shared" si="211"/>
        <v>2.7739349126484791E-2</v>
      </c>
      <c r="Y875" s="17">
        <f t="shared" si="222"/>
        <v>0</v>
      </c>
      <c r="Z875" s="17">
        <f t="shared" si="223"/>
        <v>0</v>
      </c>
    </row>
    <row r="876" spans="10:26" x14ac:dyDescent="0.25">
      <c r="J876" s="79">
        <v>8650</v>
      </c>
      <c r="K876" s="79">
        <f t="shared" si="212"/>
        <v>0.98744292237442921</v>
      </c>
      <c r="L876" s="79">
        <f t="shared" si="213"/>
        <v>2.5921928611973288E-2</v>
      </c>
      <c r="M876" s="81">
        <f t="shared" si="214"/>
        <v>3.0063578123832886</v>
      </c>
      <c r="N876" s="82">
        <f t="shared" si="215"/>
        <v>0</v>
      </c>
      <c r="O876" s="83">
        <f t="shared" si="216"/>
        <v>0</v>
      </c>
      <c r="P876" s="79">
        <f t="shared" si="208"/>
        <v>0</v>
      </c>
      <c r="Q876" s="17">
        <f t="shared" si="209"/>
        <v>2.7641185596962825E-2</v>
      </c>
      <c r="R876" s="58">
        <f t="shared" si="217"/>
        <v>0</v>
      </c>
      <c r="S876" s="17">
        <f t="shared" si="218"/>
        <v>0</v>
      </c>
      <c r="T876" s="17">
        <f t="shared" si="219"/>
        <v>0</v>
      </c>
      <c r="U876" s="17">
        <f t="shared" si="220"/>
        <v>0</v>
      </c>
      <c r="V876" s="58">
        <f t="shared" si="221"/>
        <v>0</v>
      </c>
      <c r="W876" s="17">
        <f t="shared" si="210"/>
        <v>0</v>
      </c>
      <c r="X876" s="17">
        <f t="shared" si="211"/>
        <v>2.7408919731179759E-2</v>
      </c>
      <c r="Y876" s="17">
        <f t="shared" si="222"/>
        <v>0</v>
      </c>
      <c r="Z876" s="17">
        <f t="shared" si="223"/>
        <v>0</v>
      </c>
    </row>
    <row r="877" spans="10:26" x14ac:dyDescent="0.25">
      <c r="J877" s="79">
        <v>8660</v>
      </c>
      <c r="K877" s="79">
        <f t="shared" si="212"/>
        <v>0.98858447488584478</v>
      </c>
      <c r="L877" s="79">
        <f t="shared" si="213"/>
        <v>2.5728974979214114E-2</v>
      </c>
      <c r="M877" s="81">
        <f t="shared" si="214"/>
        <v>2.9839795522639645</v>
      </c>
      <c r="N877" s="82">
        <f t="shared" si="215"/>
        <v>0</v>
      </c>
      <c r="O877" s="83">
        <f t="shared" si="216"/>
        <v>0</v>
      </c>
      <c r="P877" s="79">
        <f t="shared" si="208"/>
        <v>0</v>
      </c>
      <c r="Q877" s="17">
        <f t="shared" si="209"/>
        <v>2.7289825725681172E-2</v>
      </c>
      <c r="R877" s="58">
        <f t="shared" si="217"/>
        <v>0</v>
      </c>
      <c r="S877" s="17">
        <f t="shared" si="218"/>
        <v>0</v>
      </c>
      <c r="T877" s="17">
        <f t="shared" si="219"/>
        <v>0</v>
      </c>
      <c r="U877" s="17">
        <f t="shared" si="220"/>
        <v>0</v>
      </c>
      <c r="V877" s="58">
        <f t="shared" si="221"/>
        <v>0</v>
      </c>
      <c r="W877" s="17">
        <f t="shared" si="210"/>
        <v>0</v>
      </c>
      <c r="X877" s="17">
        <f t="shared" si="211"/>
        <v>2.7079032039097672E-2</v>
      </c>
      <c r="Y877" s="17">
        <f t="shared" si="222"/>
        <v>0</v>
      </c>
      <c r="Z877" s="17">
        <f t="shared" si="223"/>
        <v>0</v>
      </c>
    </row>
    <row r="878" spans="10:26" x14ac:dyDescent="0.25">
      <c r="J878" s="79">
        <v>8670</v>
      </c>
      <c r="K878" s="79">
        <f t="shared" si="212"/>
        <v>0.98972602739726023</v>
      </c>
      <c r="L878" s="79">
        <f t="shared" si="213"/>
        <v>2.5536205872388917E-2</v>
      </c>
      <c r="M878" s="81">
        <f t="shared" si="214"/>
        <v>2.9616226929821905</v>
      </c>
      <c r="N878" s="82">
        <f t="shared" si="215"/>
        <v>0</v>
      </c>
      <c r="O878" s="83">
        <f t="shared" si="216"/>
        <v>0</v>
      </c>
      <c r="P878" s="79">
        <f t="shared" si="208"/>
        <v>0</v>
      </c>
      <c r="Q878" s="17">
        <f t="shared" si="209"/>
        <v>2.6939078219213597E-2</v>
      </c>
      <c r="R878" s="58">
        <f t="shared" si="217"/>
        <v>0</v>
      </c>
      <c r="S878" s="17">
        <f t="shared" si="218"/>
        <v>0</v>
      </c>
      <c r="T878" s="17">
        <f t="shared" si="219"/>
        <v>0</v>
      </c>
      <c r="U878" s="17">
        <f t="shared" si="220"/>
        <v>0</v>
      </c>
      <c r="V878" s="58">
        <f t="shared" si="221"/>
        <v>0</v>
      </c>
      <c r="W878" s="17">
        <f t="shared" si="210"/>
        <v>0</v>
      </c>
      <c r="X878" s="17">
        <f t="shared" si="211"/>
        <v>2.6749684094243387E-2</v>
      </c>
      <c r="Y878" s="17">
        <f t="shared" si="222"/>
        <v>0</v>
      </c>
      <c r="Z878" s="17">
        <f t="shared" si="223"/>
        <v>0</v>
      </c>
    </row>
    <row r="879" spans="10:26" x14ac:dyDescent="0.25">
      <c r="J879" s="79">
        <v>8680</v>
      </c>
      <c r="K879" s="79">
        <f t="shared" si="212"/>
        <v>0.9908675799086758</v>
      </c>
      <c r="L879" s="79">
        <f t="shared" si="213"/>
        <v>2.5343620902503416E-2</v>
      </c>
      <c r="M879" s="81">
        <f t="shared" si="214"/>
        <v>2.939287189423422</v>
      </c>
      <c r="N879" s="82">
        <f t="shared" si="215"/>
        <v>0</v>
      </c>
      <c r="O879" s="83">
        <f t="shared" si="216"/>
        <v>0</v>
      </c>
      <c r="P879" s="79">
        <f t="shared" si="208"/>
        <v>0</v>
      </c>
      <c r="Q879" s="17">
        <f t="shared" si="209"/>
        <v>2.6588940727180876E-2</v>
      </c>
      <c r="R879" s="58">
        <f t="shared" si="217"/>
        <v>0</v>
      </c>
      <c r="S879" s="17">
        <f t="shared" si="218"/>
        <v>0</v>
      </c>
      <c r="T879" s="17">
        <f t="shared" si="219"/>
        <v>0</v>
      </c>
      <c r="U879" s="17">
        <f t="shared" si="220"/>
        <v>0</v>
      </c>
      <c r="V879" s="58">
        <f t="shared" si="221"/>
        <v>0</v>
      </c>
      <c r="W879" s="17">
        <f t="shared" si="210"/>
        <v>0</v>
      </c>
      <c r="X879" s="17">
        <f t="shared" si="211"/>
        <v>2.6420873951524593E-2</v>
      </c>
      <c r="Y879" s="17">
        <f t="shared" si="222"/>
        <v>0</v>
      </c>
      <c r="Z879" s="17">
        <f t="shared" si="223"/>
        <v>0</v>
      </c>
    </row>
    <row r="880" spans="10:26" x14ac:dyDescent="0.25">
      <c r="J880" s="79">
        <v>8690</v>
      </c>
      <c r="K880" s="79">
        <f t="shared" si="212"/>
        <v>0.99200913242009137</v>
      </c>
      <c r="L880" s="79">
        <f t="shared" si="213"/>
        <v>2.5151219681830872E-2</v>
      </c>
      <c r="M880" s="81">
        <f t="shared" si="214"/>
        <v>2.9169729966201206</v>
      </c>
      <c r="N880" s="82">
        <f t="shared" si="215"/>
        <v>0</v>
      </c>
      <c r="O880" s="83">
        <f t="shared" si="216"/>
        <v>0</v>
      </c>
      <c r="P880" s="79">
        <f t="shared" si="208"/>
        <v>0</v>
      </c>
      <c r="Q880" s="17">
        <f t="shared" si="209"/>
        <v>2.6239410913129313E-2</v>
      </c>
      <c r="R880" s="58">
        <f t="shared" si="217"/>
        <v>0</v>
      </c>
      <c r="S880" s="17">
        <f t="shared" si="218"/>
        <v>0</v>
      </c>
      <c r="T880" s="17">
        <f t="shared" si="219"/>
        <v>0</v>
      </c>
      <c r="U880" s="17">
        <f t="shared" si="220"/>
        <v>0</v>
      </c>
      <c r="V880" s="58">
        <f t="shared" si="221"/>
        <v>0</v>
      </c>
      <c r="W880" s="17">
        <f t="shared" si="210"/>
        <v>0</v>
      </c>
      <c r="X880" s="17">
        <f t="shared" si="211"/>
        <v>2.6092599676671102E-2</v>
      </c>
      <c r="Y880" s="17">
        <f t="shared" si="222"/>
        <v>0</v>
      </c>
      <c r="Z880" s="17">
        <f t="shared" si="223"/>
        <v>0</v>
      </c>
    </row>
    <row r="881" spans="10:26" x14ac:dyDescent="0.25">
      <c r="J881" s="79">
        <v>8700</v>
      </c>
      <c r="K881" s="79">
        <f t="shared" si="212"/>
        <v>0.99315068493150682</v>
      </c>
      <c r="L881" s="79">
        <f t="shared" si="213"/>
        <v>2.4959001823905425E-2</v>
      </c>
      <c r="M881" s="81">
        <f t="shared" si="214"/>
        <v>2.894680069750982</v>
      </c>
      <c r="N881" s="82">
        <f t="shared" si="215"/>
        <v>0</v>
      </c>
      <c r="O881" s="83">
        <f t="shared" si="216"/>
        <v>0</v>
      </c>
      <c r="P881" s="79">
        <f t="shared" si="208"/>
        <v>0</v>
      </c>
      <c r="Q881" s="17">
        <f t="shared" si="209"/>
        <v>2.5890486454419492E-2</v>
      </c>
      <c r="R881" s="58">
        <f t="shared" si="217"/>
        <v>0</v>
      </c>
      <c r="S881" s="17">
        <f t="shared" si="218"/>
        <v>0</v>
      </c>
      <c r="T881" s="17">
        <f t="shared" si="219"/>
        <v>0</v>
      </c>
      <c r="U881" s="17">
        <f t="shared" si="220"/>
        <v>0</v>
      </c>
      <c r="V881" s="58">
        <f t="shared" si="221"/>
        <v>0</v>
      </c>
      <c r="W881" s="17">
        <f t="shared" si="210"/>
        <v>0</v>
      </c>
      <c r="X881" s="17">
        <f t="shared" si="211"/>
        <v>2.5764859346152802E-2</v>
      </c>
      <c r="Y881" s="17">
        <f t="shared" si="222"/>
        <v>0</v>
      </c>
      <c r="Z881" s="17">
        <f t="shared" si="223"/>
        <v>0</v>
      </c>
    </row>
    <row r="882" spans="10:26" x14ac:dyDescent="0.25">
      <c r="J882" s="79">
        <v>8710</v>
      </c>
      <c r="K882" s="79">
        <f t="shared" si="212"/>
        <v>0.99429223744292239</v>
      </c>
      <c r="L882" s="79">
        <f t="shared" si="213"/>
        <v>2.4766966943517765E-2</v>
      </c>
      <c r="M882" s="81">
        <f t="shared" si="214"/>
        <v>2.8724083641404334</v>
      </c>
      <c r="N882" s="82">
        <f t="shared" si="215"/>
        <v>0</v>
      </c>
      <c r="O882" s="83">
        <f t="shared" si="216"/>
        <v>0</v>
      </c>
      <c r="P882" s="79">
        <f t="shared" si="208"/>
        <v>0</v>
      </c>
      <c r="Q882" s="17">
        <f t="shared" si="209"/>
        <v>2.5542165042115705E-2</v>
      </c>
      <c r="R882" s="58">
        <f t="shared" si="217"/>
        <v>0</v>
      </c>
      <c r="S882" s="17">
        <f t="shared" si="218"/>
        <v>0</v>
      </c>
      <c r="T882" s="17">
        <f t="shared" si="219"/>
        <v>0</v>
      </c>
      <c r="U882" s="17">
        <f t="shared" si="220"/>
        <v>0</v>
      </c>
      <c r="V882" s="58">
        <f t="shared" si="221"/>
        <v>0</v>
      </c>
      <c r="W882" s="17">
        <f t="shared" si="210"/>
        <v>0</v>
      </c>
      <c r="X882" s="17">
        <f t="shared" si="211"/>
        <v>2.5437651047099274E-2</v>
      </c>
      <c r="Y882" s="17">
        <f t="shared" si="222"/>
        <v>0</v>
      </c>
      <c r="Z882" s="17">
        <f t="shared" si="223"/>
        <v>0</v>
      </c>
    </row>
    <row r="883" spans="10:26" x14ac:dyDescent="0.25">
      <c r="J883" s="79">
        <v>8720</v>
      </c>
      <c r="K883" s="79">
        <f t="shared" si="212"/>
        <v>0.99543378995433784</v>
      </c>
      <c r="L883" s="79">
        <f t="shared" si="213"/>
        <v>2.4575114656708252E-2</v>
      </c>
      <c r="M883" s="81">
        <f t="shared" si="214"/>
        <v>2.8501578352578343</v>
      </c>
      <c r="N883" s="82">
        <f t="shared" si="215"/>
        <v>0</v>
      </c>
      <c r="O883" s="83">
        <f t="shared" si="216"/>
        <v>0</v>
      </c>
      <c r="P883" s="79">
        <f t="shared" si="208"/>
        <v>0</v>
      </c>
      <c r="Q883" s="17">
        <f t="shared" si="209"/>
        <v>2.519444438087648E-2</v>
      </c>
      <c r="R883" s="58">
        <f t="shared" si="217"/>
        <v>0</v>
      </c>
      <c r="S883" s="17">
        <f t="shared" si="218"/>
        <v>0</v>
      </c>
      <c r="T883" s="17">
        <f t="shared" si="219"/>
        <v>0</v>
      </c>
      <c r="U883" s="17">
        <f t="shared" si="220"/>
        <v>0</v>
      </c>
      <c r="V883" s="58">
        <f t="shared" si="221"/>
        <v>0</v>
      </c>
      <c r="W883" s="17">
        <f t="shared" si="210"/>
        <v>0</v>
      </c>
      <c r="X883" s="17">
        <f t="shared" si="211"/>
        <v>2.5110972877220195E-2</v>
      </c>
      <c r="Y883" s="17">
        <f t="shared" si="222"/>
        <v>0</v>
      </c>
      <c r="Z883" s="17">
        <f t="shared" si="223"/>
        <v>0</v>
      </c>
    </row>
    <row r="884" spans="10:26" x14ac:dyDescent="0.25">
      <c r="J884" s="79">
        <v>8730</v>
      </c>
      <c r="K884" s="79">
        <f t="shared" si="212"/>
        <v>0.99657534246575341</v>
      </c>
      <c r="L884" s="79">
        <f t="shared" si="213"/>
        <v>2.4383444580762692E-2</v>
      </c>
      <c r="M884" s="81">
        <f t="shared" si="214"/>
        <v>2.8279284387169894</v>
      </c>
      <c r="N884" s="82">
        <f t="shared" si="215"/>
        <v>0</v>
      </c>
      <c r="O884" s="83">
        <f t="shared" si="216"/>
        <v>0</v>
      </c>
      <c r="P884" s="79">
        <f t="shared" si="208"/>
        <v>0</v>
      </c>
      <c r="Q884" s="17">
        <f t="shared" si="209"/>
        <v>2.4847322188846999E-2</v>
      </c>
      <c r="R884" s="58">
        <f t="shared" si="217"/>
        <v>0</v>
      </c>
      <c r="S884" s="17">
        <f t="shared" si="218"/>
        <v>0</v>
      </c>
      <c r="T884" s="17">
        <f t="shared" si="219"/>
        <v>0</v>
      </c>
      <c r="U884" s="17">
        <f t="shared" si="220"/>
        <v>0</v>
      </c>
      <c r="V884" s="58">
        <f t="shared" si="221"/>
        <v>0</v>
      </c>
      <c r="W884" s="17">
        <f t="shared" si="210"/>
        <v>0</v>
      </c>
      <c r="X884" s="17">
        <f t="shared" si="211"/>
        <v>2.4784822944725282E-2</v>
      </c>
      <c r="Y884" s="17">
        <f t="shared" si="222"/>
        <v>0</v>
      </c>
      <c r="Z884" s="17">
        <f t="shared" si="223"/>
        <v>0</v>
      </c>
    </row>
    <row r="885" spans="10:26" x14ac:dyDescent="0.25">
      <c r="J885" s="79">
        <v>8740</v>
      </c>
      <c r="K885" s="79">
        <f t="shared" si="212"/>
        <v>0.99771689497716898</v>
      </c>
      <c r="L885" s="79">
        <f t="shared" si="213"/>
        <v>2.41919563342059E-2</v>
      </c>
      <c r="M885" s="81">
        <f t="shared" si="214"/>
        <v>2.8057201302753989</v>
      </c>
      <c r="N885" s="82">
        <f t="shared" si="215"/>
        <v>0</v>
      </c>
      <c r="O885" s="83">
        <f t="shared" si="216"/>
        <v>0</v>
      </c>
      <c r="P885" s="79">
        <f t="shared" si="208"/>
        <v>0</v>
      </c>
      <c r="Q885" s="17">
        <f t="shared" si="209"/>
        <v>2.4500796197551744E-2</v>
      </c>
      <c r="R885" s="58">
        <f t="shared" si="217"/>
        <v>0</v>
      </c>
      <c r="S885" s="17">
        <f t="shared" si="218"/>
        <v>0</v>
      </c>
      <c r="T885" s="17">
        <f t="shared" si="219"/>
        <v>0</v>
      </c>
      <c r="U885" s="17">
        <f t="shared" si="220"/>
        <v>0</v>
      </c>
      <c r="V885" s="58">
        <f t="shared" si="221"/>
        <v>0</v>
      </c>
      <c r="W885" s="17">
        <f t="shared" si="210"/>
        <v>0</v>
      </c>
      <c r="X885" s="17">
        <f t="shared" si="211"/>
        <v>2.4459199368247808E-2</v>
      </c>
      <c r="Y885" s="17">
        <f t="shared" si="222"/>
        <v>0</v>
      </c>
      <c r="Z885" s="17">
        <f t="shared" si="223"/>
        <v>0</v>
      </c>
    </row>
    <row r="886" spans="10:26" x14ac:dyDescent="0.25">
      <c r="J886" s="79">
        <v>8750</v>
      </c>
      <c r="K886" s="79">
        <f t="shared" si="212"/>
        <v>0.99885844748858443</v>
      </c>
      <c r="L886" s="79">
        <f t="shared" si="213"/>
        <v>2.4000649536797147E-2</v>
      </c>
      <c r="M886" s="81">
        <f t="shared" si="214"/>
        <v>2.7835328658337333</v>
      </c>
      <c r="N886" s="82">
        <f t="shared" si="215"/>
        <v>0</v>
      </c>
      <c r="O886" s="83">
        <f t="shared" si="216"/>
        <v>0</v>
      </c>
      <c r="P886" s="79">
        <f t="shared" si="208"/>
        <v>0</v>
      </c>
      <c r="Q886" s="17">
        <f t="shared" si="209"/>
        <v>2.4154864151788469E-2</v>
      </c>
      <c r="R886" s="58">
        <f t="shared" si="217"/>
        <v>0</v>
      </c>
      <c r="S886" s="17">
        <f t="shared" si="218"/>
        <v>0</v>
      </c>
      <c r="T886" s="17">
        <f t="shared" si="219"/>
        <v>0</v>
      </c>
      <c r="U886" s="17">
        <f t="shared" si="220"/>
        <v>0</v>
      </c>
      <c r="V886" s="58">
        <f t="shared" si="221"/>
        <v>0</v>
      </c>
      <c r="W886" s="17">
        <f t="shared" si="210"/>
        <v>0</v>
      </c>
      <c r="X886" s="17">
        <f t="shared" si="211"/>
        <v>2.4134100276765436E-2</v>
      </c>
      <c r="Y886" s="17">
        <f t="shared" si="222"/>
        <v>0</v>
      </c>
      <c r="Z886" s="17">
        <f t="shared" si="223"/>
        <v>0</v>
      </c>
    </row>
    <row r="887" spans="10:26" x14ac:dyDescent="0.25">
      <c r="J887" s="79">
        <v>8760</v>
      </c>
      <c r="K887" s="79">
        <f t="shared" si="212"/>
        <v>1</v>
      </c>
      <c r="L887" s="79">
        <f t="shared" si="213"/>
        <v>2.3809523809523836E-2</v>
      </c>
      <c r="M887" s="81">
        <f t="shared" si="214"/>
        <v>2.7613666014350975</v>
      </c>
      <c r="N887" s="82">
        <f t="shared" si="215"/>
        <v>0</v>
      </c>
      <c r="O887" s="83">
        <f t="shared" si="216"/>
        <v>0</v>
      </c>
      <c r="P887" s="79">
        <f t="shared" si="208"/>
        <v>0</v>
      </c>
      <c r="Q887" s="17">
        <f t="shared" si="209"/>
        <v>2.3809523809523836E-2</v>
      </c>
      <c r="R887" s="58">
        <f t="shared" si="217"/>
        <v>0</v>
      </c>
      <c r="S887" s="17">
        <f t="shared" si="218"/>
        <v>0</v>
      </c>
      <c r="T887" s="17">
        <f t="shared" si="219"/>
        <v>0</v>
      </c>
      <c r="U887" s="17">
        <f t="shared" si="220"/>
        <v>0</v>
      </c>
      <c r="V887" s="58">
        <f t="shared" si="221"/>
        <v>0</v>
      </c>
      <c r="W887" s="17">
        <f t="shared" si="210"/>
        <v>0</v>
      </c>
      <c r="X887" s="17">
        <f t="shared" si="211"/>
        <v>2.3809523809523836E-2</v>
      </c>
      <c r="Y887" s="17">
        <f t="shared" si="222"/>
        <v>0</v>
      </c>
      <c r="Z887" s="17">
        <f t="shared" si="223"/>
        <v>0</v>
      </c>
    </row>
    <row r="888" spans="10:26" x14ac:dyDescent="0.25">
      <c r="J888" s="79">
        <v>8760</v>
      </c>
      <c r="K888" s="79">
        <f t="shared" si="212"/>
        <v>1</v>
      </c>
      <c r="L888" s="79">
        <v>0</v>
      </c>
      <c r="M888" s="81">
        <f t="shared" si="214"/>
        <v>0</v>
      </c>
      <c r="N888" s="82">
        <v>0</v>
      </c>
      <c r="O888" s="83">
        <f t="shared" si="216"/>
        <v>0</v>
      </c>
      <c r="P888" s="79">
        <f t="shared" si="208"/>
        <v>0</v>
      </c>
      <c r="Q888" s="17">
        <f t="shared" si="209"/>
        <v>2.3809523809523836E-2</v>
      </c>
      <c r="R888" s="58">
        <f t="shared" si="217"/>
        <v>0</v>
      </c>
      <c r="S888" s="17">
        <f t="shared" si="218"/>
        <v>0</v>
      </c>
      <c r="T888" s="17">
        <f t="shared" si="219"/>
        <v>0</v>
      </c>
      <c r="U888" s="17">
        <f t="shared" si="220"/>
        <v>0</v>
      </c>
      <c r="V888" s="58">
        <f t="shared" si="221"/>
        <v>0</v>
      </c>
      <c r="W888" s="17">
        <f t="shared" si="210"/>
        <v>0</v>
      </c>
      <c r="X888" s="17">
        <f t="shared" si="211"/>
        <v>2.3809523809523836E-2</v>
      </c>
      <c r="Y888" s="17">
        <f t="shared" si="222"/>
        <v>0</v>
      </c>
      <c r="Z888" s="17">
        <f t="shared" si="223"/>
        <v>0</v>
      </c>
    </row>
  </sheetData>
  <sheetProtection sheet="1" objects="1" scenarios="1"/>
  <mergeCells count="46">
    <mergeCell ref="A75:F76"/>
    <mergeCell ref="A368:F369"/>
    <mergeCell ref="A279:F282"/>
    <mergeCell ref="A285:F287"/>
    <mergeCell ref="A359:F361"/>
    <mergeCell ref="A206:F208"/>
    <mergeCell ref="A217:F219"/>
    <mergeCell ref="A237:F238"/>
    <mergeCell ref="A213:F213"/>
    <mergeCell ref="J9:J10"/>
    <mergeCell ref="A11:F13"/>
    <mergeCell ref="A177:F178"/>
    <mergeCell ref="A102:F103"/>
    <mergeCell ref="A121:F122"/>
    <mergeCell ref="A127:F127"/>
    <mergeCell ref="A170:F172"/>
    <mergeCell ref="A174:F176"/>
    <mergeCell ref="A89:F91"/>
    <mergeCell ref="A83:F84"/>
    <mergeCell ref="A85:F87"/>
    <mergeCell ref="A78:F79"/>
    <mergeCell ref="A80:F81"/>
    <mergeCell ref="A51:F53"/>
    <mergeCell ref="A70:F72"/>
    <mergeCell ref="A73:F74"/>
    <mergeCell ref="A4:F5"/>
    <mergeCell ref="A6:F8"/>
    <mergeCell ref="A9:F10"/>
    <mergeCell ref="V9:V10"/>
    <mergeCell ref="W9:W10"/>
    <mergeCell ref="J4:U4"/>
    <mergeCell ref="N8:O8"/>
    <mergeCell ref="P8:R8"/>
    <mergeCell ref="O9:O10"/>
    <mergeCell ref="P9:P10"/>
    <mergeCell ref="Q9:Q10"/>
    <mergeCell ref="R9:R10"/>
    <mergeCell ref="N9:N10"/>
    <mergeCell ref="K9:K10"/>
    <mergeCell ref="L9:L10"/>
    <mergeCell ref="M9:M10"/>
    <mergeCell ref="X9:X10"/>
    <mergeCell ref="Y9:Y10"/>
    <mergeCell ref="S9:S10"/>
    <mergeCell ref="T9:T10"/>
    <mergeCell ref="U9:U10"/>
  </mergeCell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CC"/>
    <pageSetUpPr fitToPage="1"/>
  </sheetPr>
  <dimension ref="A1:R105"/>
  <sheetViews>
    <sheetView view="pageLayout" topLeftCell="A19" zoomScaleNormal="100" workbookViewId="0">
      <selection activeCell="H48" sqref="H48"/>
    </sheetView>
  </sheetViews>
  <sheetFormatPr baseColWidth="10" defaultRowHeight="15" x14ac:dyDescent="0.25"/>
  <cols>
    <col min="1" max="2" width="6.5703125" style="486" customWidth="1"/>
    <col min="3" max="3" width="7.140625" style="486" customWidth="1"/>
    <col min="4" max="4" width="5.7109375" style="486" customWidth="1"/>
    <col min="5" max="5" width="4.28515625" style="486" customWidth="1"/>
    <col min="6" max="6" width="8" style="486" customWidth="1"/>
    <col min="7" max="7" width="5.7109375" style="486" customWidth="1"/>
    <col min="8" max="8" width="6.42578125" style="486" customWidth="1"/>
    <col min="9" max="9" width="6.28515625" style="486" customWidth="1"/>
    <col min="10" max="10" width="5.42578125" style="486" customWidth="1"/>
    <col min="11" max="11" width="6" style="486" customWidth="1"/>
    <col min="12" max="12" width="6.42578125" style="486" customWidth="1"/>
    <col min="13" max="13" width="7.28515625" style="486" customWidth="1"/>
    <col min="14" max="14" width="5.85546875" style="486" customWidth="1"/>
    <col min="15" max="15" width="5.7109375" style="486" customWidth="1"/>
    <col min="16" max="16" width="3.42578125" style="486" customWidth="1"/>
    <col min="17" max="18" width="11.42578125" style="486" customWidth="1"/>
    <col min="19" max="16384" width="11.42578125" style="486"/>
  </cols>
  <sheetData>
    <row r="1" spans="1:15" ht="12" customHeight="1" x14ac:dyDescent="0.25"/>
    <row r="2" spans="1:15" ht="18.75" x14ac:dyDescent="0.3">
      <c r="A2" s="598" t="s">
        <v>339</v>
      </c>
      <c r="B2" s="598"/>
      <c r="C2" s="598"/>
      <c r="D2" s="598"/>
      <c r="E2" s="598"/>
      <c r="F2" s="598"/>
      <c r="G2" s="598"/>
      <c r="H2" s="598"/>
      <c r="I2" s="598"/>
      <c r="J2" s="598"/>
    </row>
    <row r="3" spans="1:15" ht="9" customHeight="1" x14ac:dyDescent="0.3">
      <c r="A3" s="487"/>
      <c r="B3" s="487"/>
    </row>
    <row r="4" spans="1:15" ht="15" customHeight="1" x14ac:dyDescent="0.25">
      <c r="A4" s="488" t="s">
        <v>346</v>
      </c>
      <c r="B4" s="601" t="str">
        <f>Eingabe!$B$12</f>
        <v>Musterhaus</v>
      </c>
      <c r="C4" s="601"/>
      <c r="D4" s="601"/>
      <c r="E4" s="601"/>
      <c r="F4" s="601"/>
      <c r="G4" s="601"/>
    </row>
    <row r="5" spans="1:15" ht="6.75" customHeight="1" x14ac:dyDescent="0.25">
      <c r="A5" s="489"/>
      <c r="B5" s="490"/>
      <c r="C5" s="490"/>
    </row>
    <row r="6" spans="1:15" ht="15" customHeight="1" x14ac:dyDescent="0.25">
      <c r="A6" s="491" t="s">
        <v>285</v>
      </c>
      <c r="B6" s="491"/>
      <c r="C6" s="492"/>
      <c r="D6" s="596">
        <f>Eingabe!B17</f>
        <v>255000</v>
      </c>
      <c r="E6" s="596"/>
      <c r="F6" s="596"/>
      <c r="I6" s="486" t="str">
        <f>F48</f>
        <v>Kraftwerk G20</v>
      </c>
    </row>
    <row r="7" spans="1:15" ht="15" customHeight="1" x14ac:dyDescent="0.35">
      <c r="A7" s="602" t="s">
        <v>347</v>
      </c>
      <c r="B7" s="602"/>
      <c r="C7" s="602"/>
      <c r="D7" s="597">
        <f>Eingabe!B21</f>
        <v>87.328767123287676</v>
      </c>
      <c r="E7" s="597"/>
      <c r="F7" s="597"/>
      <c r="I7" s="478"/>
      <c r="J7" s="478"/>
      <c r="K7" s="478"/>
      <c r="L7" s="478"/>
      <c r="M7" s="478"/>
      <c r="N7" s="478"/>
    </row>
    <row r="8" spans="1:15" ht="15" customHeight="1" x14ac:dyDescent="0.25">
      <c r="A8" s="491" t="s">
        <v>289</v>
      </c>
      <c r="B8" s="493"/>
      <c r="C8" s="493"/>
      <c r="D8" s="596">
        <f>Eingabe!B25</f>
        <v>89000</v>
      </c>
      <c r="E8" s="596"/>
      <c r="F8" s="596"/>
      <c r="I8" s="478"/>
      <c r="J8" s="478"/>
      <c r="K8" s="478"/>
      <c r="L8" s="478"/>
      <c r="M8" s="478"/>
      <c r="N8" s="478"/>
    </row>
    <row r="9" spans="1:15" ht="15" customHeight="1" x14ac:dyDescent="0.25">
      <c r="A9" s="491"/>
      <c r="B9" s="493"/>
      <c r="C9" s="493"/>
      <c r="D9" s="494"/>
      <c r="E9" s="494"/>
      <c r="I9" s="478"/>
      <c r="J9" s="478"/>
      <c r="K9" s="478"/>
      <c r="L9" s="478"/>
      <c r="M9" s="478"/>
      <c r="N9" s="478"/>
    </row>
    <row r="10" spans="1:15" ht="15" customHeight="1" x14ac:dyDescent="0.25">
      <c r="A10" s="489"/>
      <c r="B10" s="490"/>
      <c r="C10" s="490"/>
      <c r="I10" s="478"/>
      <c r="J10" s="478"/>
      <c r="K10" s="478"/>
      <c r="L10" s="478"/>
      <c r="M10" s="478"/>
      <c r="N10" s="478"/>
    </row>
    <row r="11" spans="1:15" x14ac:dyDescent="0.25">
      <c r="G11" s="603"/>
      <c r="H11" s="603"/>
      <c r="I11" s="483"/>
      <c r="J11" s="484"/>
      <c r="K11" s="484"/>
      <c r="L11" s="485"/>
      <c r="M11" s="484"/>
      <c r="N11" s="478"/>
      <c r="O11" s="495"/>
    </row>
    <row r="12" spans="1:15" x14ac:dyDescent="0.25">
      <c r="A12" s="586" t="str">
        <f ca="1">TEXT('Betriebsk. Eigenverbr.'!B15,"#.###")&amp;" kWh"</f>
        <v>31.190 kWh</v>
      </c>
      <c r="B12" s="586"/>
      <c r="D12" s="586"/>
      <c r="E12" s="586"/>
      <c r="F12" s="488" t="str">
        <f ca="1">TEXT('Auslegung thermisch'!B39,"#.##0")&amp;" kWh"</f>
        <v>29.631 kWh</v>
      </c>
    </row>
    <row r="13" spans="1:15" x14ac:dyDescent="0.25">
      <c r="D13" s="496"/>
      <c r="E13" s="496"/>
      <c r="F13" s="497" t="str">
        <f ca="1">TEXT((1-'Auslegung thermisch'!B32)*100,"0,0")&amp;" %"</f>
        <v>11,6 %</v>
      </c>
      <c r="I13" s="496"/>
    </row>
    <row r="14" spans="1:15" x14ac:dyDescent="0.25">
      <c r="K14" s="496" t="s">
        <v>322</v>
      </c>
    </row>
    <row r="15" spans="1:15" ht="18" x14ac:dyDescent="0.35">
      <c r="A15" s="498" t="s">
        <v>451</v>
      </c>
      <c r="B15" s="498"/>
      <c r="C15" s="586" t="s">
        <v>387</v>
      </c>
      <c r="D15" s="586"/>
      <c r="F15" s="496"/>
      <c r="G15" s="496"/>
    </row>
    <row r="16" spans="1:15" x14ac:dyDescent="0.25">
      <c r="D16" s="586"/>
      <c r="E16" s="586"/>
      <c r="F16" s="488" t="str">
        <f ca="1">TEXT('Auslegung thermisch'!B31,"#.###")&amp;" kWh"</f>
        <v>225.369 kWh</v>
      </c>
      <c r="H16" s="491"/>
      <c r="I16" s="491"/>
      <c r="J16" s="586" t="str">
        <f>TEXT(Eingabe!B17,"#.###")&amp;" kWh"</f>
        <v>255.000 kWh</v>
      </c>
      <c r="K16" s="586"/>
      <c r="L16" s="586"/>
    </row>
    <row r="17" spans="1:18" x14ac:dyDescent="0.25">
      <c r="A17" s="488"/>
      <c r="B17" s="488"/>
      <c r="D17" s="496"/>
      <c r="E17" s="496"/>
      <c r="F17" s="497" t="str">
        <f ca="1">TEXT('Auslegung thermisch'!B32*100,"#,0")&amp;" %"</f>
        <v>88,4 %</v>
      </c>
      <c r="R17" s="499"/>
    </row>
    <row r="18" spans="1:18" x14ac:dyDescent="0.25">
      <c r="A18" s="586" t="str">
        <f ca="1">TEXT('Betriebsk. Eigenverbr.'!B14,"#.###")&amp;" kWh"</f>
        <v>336.372 kWh</v>
      </c>
      <c r="B18" s="586"/>
      <c r="G18" s="500"/>
      <c r="H18" s="500"/>
      <c r="I18" s="500"/>
      <c r="K18" s="586" t="s">
        <v>443</v>
      </c>
      <c r="L18" s="586"/>
    </row>
    <row r="19" spans="1:18" x14ac:dyDescent="0.25">
      <c r="D19" s="595" t="str">
        <f ca="1">TEXT('Auslegung elektrisch'!B38,"#.###")&amp;" kWh"</f>
        <v>105.957 kWh</v>
      </c>
      <c r="E19" s="595"/>
      <c r="F19" s="595"/>
      <c r="G19" s="586" t="str">
        <f ca="1">TEXT('Betriebsk. Eigenverbr.'!C22,"#.###")&amp;" kWh"</f>
        <v>60.139 kWh</v>
      </c>
      <c r="H19" s="586"/>
      <c r="I19" s="586"/>
      <c r="J19" s="586" t="str">
        <f>TEXT(Eingabe!B25,"#.###")&amp;" kWh"</f>
        <v>89.000 kWh</v>
      </c>
      <c r="K19" s="586"/>
      <c r="L19" s="586"/>
    </row>
    <row r="20" spans="1:18" x14ac:dyDescent="0.25">
      <c r="C20" s="586" t="s">
        <v>28</v>
      </c>
      <c r="D20" s="586"/>
      <c r="F20" s="501"/>
      <c r="G20" s="502"/>
      <c r="H20" s="590" t="str">
        <f ca="1">TEXT('Auslegung elektrisch'!B39*100,"#,0")&amp;" %"</f>
        <v>67,6 %</v>
      </c>
      <c r="I20" s="590"/>
      <c r="R20" s="503"/>
    </row>
    <row r="21" spans="1:18" ht="15.75" customHeight="1" x14ac:dyDescent="0.25">
      <c r="G21" s="589" t="s">
        <v>364</v>
      </c>
      <c r="H21" s="589"/>
      <c r="I21" s="589"/>
      <c r="J21" s="500"/>
    </row>
    <row r="22" spans="1:18" x14ac:dyDescent="0.25">
      <c r="D22" s="491"/>
      <c r="E22" s="491" t="str">
        <f ca="1">TEXT('Betriebsk. Eigenverbr.'!C30,"#.###")&amp;" kWh"</f>
        <v>45.818 kWh</v>
      </c>
      <c r="F22" s="491"/>
      <c r="G22" s="491"/>
      <c r="H22" s="504"/>
      <c r="I22" s="505"/>
      <c r="J22" s="506"/>
      <c r="K22" s="507" t="s">
        <v>323</v>
      </c>
      <c r="L22" s="508"/>
      <c r="M22" s="508"/>
      <c r="N22" s="508"/>
    </row>
    <row r="23" spans="1:18" x14ac:dyDescent="0.25">
      <c r="E23" s="594" t="s">
        <v>383</v>
      </c>
      <c r="F23" s="594"/>
      <c r="G23" s="594"/>
      <c r="I23" s="506"/>
    </row>
    <row r="24" spans="1:18" x14ac:dyDescent="0.25">
      <c r="D24" s="491"/>
      <c r="E24" s="581" t="str">
        <f ca="1">TEXT('Betriebsk. Eigenverbr.'!C24,"#.###")&amp;" kWh"</f>
        <v>28.861 kWh</v>
      </c>
      <c r="F24" s="581"/>
      <c r="I24" s="506" t="str">
        <f ca="1">TEXT((1-'Auslegung elektrisch'!B39)*100,"#,0")&amp;" %"</f>
        <v>32,4 %</v>
      </c>
    </row>
    <row r="25" spans="1:18" x14ac:dyDescent="0.25">
      <c r="C25" s="586" t="s">
        <v>442</v>
      </c>
      <c r="D25" s="586"/>
      <c r="E25" s="604" t="s">
        <v>363</v>
      </c>
      <c r="F25" s="604"/>
      <c r="G25" s="604"/>
    </row>
    <row r="40" spans="1:18" ht="21.75" customHeight="1" x14ac:dyDescent="0.25"/>
    <row r="41" spans="1:18" ht="18" x14ac:dyDescent="0.35">
      <c r="A41" s="580" t="s">
        <v>348</v>
      </c>
      <c r="B41" s="580"/>
      <c r="C41" s="580"/>
      <c r="D41" s="580"/>
      <c r="E41" s="580"/>
      <c r="F41" s="580"/>
      <c r="H41" s="599" t="s">
        <v>408</v>
      </c>
      <c r="I41" s="600"/>
      <c r="J41" s="600"/>
      <c r="K41" s="509"/>
      <c r="L41" s="593">
        <f ca="1">Ökobilanz!C50</f>
        <v>72187.187921306351</v>
      </c>
      <c r="M41" s="593"/>
      <c r="N41" s="510" t="s">
        <v>407</v>
      </c>
      <c r="O41" s="511"/>
    </row>
    <row r="42" spans="1:18" x14ac:dyDescent="0.25">
      <c r="A42" s="586" t="s">
        <v>349</v>
      </c>
      <c r="B42" s="586"/>
      <c r="C42" s="512">
        <f ca="1">'Auslegung thermisch'!$B$32</f>
        <v>0.88380077396350587</v>
      </c>
      <c r="D42" s="588">
        <f ca="1">'Auslegung thermisch'!$B$31</f>
        <v>225369.197360694</v>
      </c>
      <c r="E42" s="588"/>
      <c r="F42" s="588"/>
      <c r="H42" s="513"/>
      <c r="I42" s="514"/>
      <c r="J42" s="514"/>
      <c r="K42" s="515"/>
      <c r="L42" s="592">
        <f ca="1">Ökobilanz!F50*100</f>
        <v>51.761345604569975</v>
      </c>
      <c r="M42" s="592"/>
      <c r="N42" s="516" t="s">
        <v>406</v>
      </c>
      <c r="O42" s="517"/>
    </row>
    <row r="43" spans="1:18" ht="15" customHeight="1" x14ac:dyDescent="0.25">
      <c r="A43" s="586" t="s">
        <v>350</v>
      </c>
      <c r="B43" s="586"/>
      <c r="C43" s="512">
        <f ca="1">'Auslegung elektrisch'!$B$39</f>
        <v>0.67572462504689468</v>
      </c>
      <c r="D43" s="588">
        <f ca="1">'Betriebsk. Eigenverbr.'!C22</f>
        <v>60139.49162917363</v>
      </c>
      <c r="E43" s="588"/>
      <c r="F43" s="588"/>
      <c r="H43" s="513" t="s">
        <v>398</v>
      </c>
      <c r="I43" s="514"/>
      <c r="J43" s="514"/>
      <c r="K43" s="515"/>
      <c r="L43" s="591">
        <f ca="1">Ökobilanz!C39</f>
        <v>179693.42916033335</v>
      </c>
      <c r="M43" s="591"/>
      <c r="N43" s="516" t="s">
        <v>4</v>
      </c>
      <c r="O43" s="517"/>
    </row>
    <row r="44" spans="1:18" ht="15" customHeight="1" x14ac:dyDescent="0.25">
      <c r="A44" s="493"/>
      <c r="B44" s="493"/>
      <c r="C44" s="512"/>
      <c r="D44" s="494"/>
      <c r="E44" s="494"/>
      <c r="F44" s="494"/>
      <c r="H44" s="518"/>
      <c r="I44" s="519"/>
      <c r="J44" s="519"/>
      <c r="K44" s="519"/>
      <c r="L44" s="587">
        <f ca="1">Ökobilanz!F39*100</f>
        <v>34.819897084048016</v>
      </c>
      <c r="M44" s="587"/>
      <c r="N44" s="520" t="s">
        <v>406</v>
      </c>
      <c r="O44" s="521"/>
    </row>
    <row r="45" spans="1:18" ht="12.75" customHeight="1" x14ac:dyDescent="0.25">
      <c r="A45" s="493"/>
      <c r="B45" s="493"/>
      <c r="C45" s="512"/>
      <c r="D45" s="494"/>
      <c r="E45" s="494"/>
      <c r="F45" s="494"/>
      <c r="H45" s="522"/>
      <c r="I45" s="522"/>
      <c r="J45" s="522"/>
      <c r="K45" s="522"/>
      <c r="L45" s="523"/>
      <c r="M45" s="523"/>
      <c r="N45" s="522"/>
      <c r="O45" s="522"/>
    </row>
    <row r="46" spans="1:18" x14ac:dyDescent="0.25">
      <c r="A46" s="582" t="s">
        <v>341</v>
      </c>
      <c r="B46" s="582"/>
      <c r="C46" s="583" t="s">
        <v>359</v>
      </c>
      <c r="D46" s="584" t="s">
        <v>362</v>
      </c>
      <c r="F46" s="582" t="s">
        <v>340</v>
      </c>
      <c r="G46" s="582"/>
      <c r="H46" s="583" t="s">
        <v>358</v>
      </c>
      <c r="I46" s="583" t="s">
        <v>360</v>
      </c>
      <c r="J46" s="583" t="s">
        <v>548</v>
      </c>
      <c r="K46" s="583" t="s">
        <v>361</v>
      </c>
      <c r="L46" s="585" t="s">
        <v>357</v>
      </c>
      <c r="M46" s="578" t="s">
        <v>550</v>
      </c>
      <c r="N46" s="579" t="str">
        <f>IF(Eingabe!B37&gt;1,"geringere Anzahl an Betriebsstunden für weitere BHKW ergibt sich durch das Berechnungsmodell.      Real ausgeglichenere Laufzeiten.","")</f>
        <v/>
      </c>
      <c r="O46" s="579"/>
      <c r="P46" s="579"/>
      <c r="Q46" s="524"/>
    </row>
    <row r="47" spans="1:18" ht="22.5" customHeight="1" x14ac:dyDescent="0.25">
      <c r="A47" s="582"/>
      <c r="B47" s="582"/>
      <c r="C47" s="583"/>
      <c r="D47" s="584"/>
      <c r="F47" s="582"/>
      <c r="G47" s="582"/>
      <c r="H47" s="583"/>
      <c r="I47" s="583"/>
      <c r="J47" s="583"/>
      <c r="K47" s="583"/>
      <c r="L47" s="585"/>
      <c r="M47" s="578"/>
      <c r="N47" s="579"/>
      <c r="O47" s="579"/>
      <c r="P47" s="579"/>
      <c r="Q47" s="524"/>
    </row>
    <row r="48" spans="1:18" ht="12" customHeight="1" x14ac:dyDescent="0.25">
      <c r="A48" s="525" t="str">
        <f>Eingabe!B54</f>
        <v>Typ?</v>
      </c>
      <c r="B48" s="525"/>
      <c r="C48" s="526">
        <f>Eingabe!B55</f>
        <v>45</v>
      </c>
      <c r="D48" s="527">
        <f>Eingabe!B58</f>
        <v>0.95</v>
      </c>
      <c r="F48" s="528" t="str">
        <f>Eingabe!B40</f>
        <v>Kraftwerk G20</v>
      </c>
      <c r="H48" s="526">
        <f>Eingabe!B41</f>
        <v>20</v>
      </c>
      <c r="I48" s="529">
        <f>Eingabe!B42</f>
        <v>42.539682539682538</v>
      </c>
      <c r="J48" s="526">
        <f>Eingabe!B44</f>
        <v>0.315</v>
      </c>
      <c r="K48" s="526">
        <f>Eingabe!B45</f>
        <v>0.66999999999999993</v>
      </c>
      <c r="L48" s="530">
        <f>'Auslegung thermisch'!B57</f>
        <v>5297.8579976581059</v>
      </c>
      <c r="M48" s="530">
        <f>'Auslegung elektrisch'!B51</f>
        <v>5297.8579976581059</v>
      </c>
      <c r="N48" s="579"/>
      <c r="O48" s="579"/>
      <c r="P48" s="579"/>
      <c r="Q48" s="524"/>
      <c r="R48" s="528"/>
    </row>
    <row r="49" spans="1:18" ht="12" customHeight="1" x14ac:dyDescent="0.25">
      <c r="A49" s="525" t="str">
        <f>IF(Eingabe!B51&gt;1,Eingabe!C54,"")</f>
        <v/>
      </c>
      <c r="B49" s="525"/>
      <c r="C49" s="526" t="str">
        <f>IF(Eingabe!$B$51&gt;1,Eingabe!C55,"")</f>
        <v/>
      </c>
      <c r="D49" s="526" t="str">
        <f>IF(Eingabe!$B$51&gt;1,Eingabe!C$58,"")</f>
        <v/>
      </c>
      <c r="F49" s="528" t="str">
        <f>IF(Eingabe!$B$37&gt;1,Eingabe!C40,"")</f>
        <v/>
      </c>
      <c r="H49" s="526" t="str">
        <f>IF(Eingabe!B37&gt;1,Eingabe!C41,"")</f>
        <v/>
      </c>
      <c r="I49" s="529" t="str">
        <f>IF(Eingabe!$B$37&gt;1,Eingabe!C$42,"")</f>
        <v/>
      </c>
      <c r="J49" s="526" t="str">
        <f>IF(Eingabe!$B$37&gt;1,Eingabe!C$44,"")</f>
        <v/>
      </c>
      <c r="K49" s="526" t="str">
        <f>IF(Eingabe!$B$37&gt;1,Eingabe!C45,"")</f>
        <v/>
      </c>
      <c r="L49" s="530" t="str">
        <f>IF(Eingabe!$B$37&gt;1,'Auslegung thermisch'!C57,"")</f>
        <v/>
      </c>
      <c r="M49" s="530" t="str">
        <f>IF(Eingabe!$B$37&gt;1,'Auslegung elektrisch'!C51,"")</f>
        <v/>
      </c>
      <c r="N49" s="579"/>
      <c r="O49" s="579"/>
      <c r="P49" s="579"/>
      <c r="Q49" s="524"/>
      <c r="R49" s="528"/>
    </row>
    <row r="50" spans="1:18" ht="12" customHeight="1" x14ac:dyDescent="0.25">
      <c r="A50" s="525" t="str">
        <f>IF(Eingabe!B51&gt;2,Eingabe!D54,"")</f>
        <v/>
      </c>
      <c r="B50" s="525"/>
      <c r="C50" s="526" t="str">
        <f>IF(Eingabe!$B$51&gt;2,Eingabe!D55,"")</f>
        <v/>
      </c>
      <c r="D50" s="526" t="str">
        <f>IF(Eingabe!$B$51&gt;2,Eingabe!D$58,"")</f>
        <v/>
      </c>
      <c r="F50" s="528" t="str">
        <f>IF(Eingabe!B37&gt;2,Eingabe!D40,"")</f>
        <v/>
      </c>
      <c r="H50" s="526" t="str">
        <f>IF(Eingabe!B37&gt;2,Eingabe!D41,"")</f>
        <v/>
      </c>
      <c r="I50" s="529" t="str">
        <f>IF(Eingabe!B37&gt;2,Eingabe!D42,"")</f>
        <v/>
      </c>
      <c r="J50" s="526" t="str">
        <f>IF(Eingabe!$B$37&gt;2,Eingabe!D$44,"")</f>
        <v/>
      </c>
      <c r="K50" s="526" t="str">
        <f>IF(Eingabe!$B$37&gt;2,Eingabe!D45,"")</f>
        <v/>
      </c>
      <c r="L50" s="530" t="str">
        <f>IF(Eingabe!$B$37&gt;2,'Auslegung thermisch'!D57,"")</f>
        <v/>
      </c>
      <c r="M50" s="530" t="str">
        <f>IF(Eingabe!$B$37&gt;2,'Auslegung elektrisch'!D51,"")</f>
        <v/>
      </c>
      <c r="N50" s="579"/>
      <c r="O50" s="579"/>
      <c r="P50" s="579"/>
      <c r="Q50" s="524"/>
      <c r="R50" s="528"/>
    </row>
    <row r="51" spans="1:18" ht="12" customHeight="1" x14ac:dyDescent="0.25">
      <c r="A51" s="525" t="str">
        <f>IF(Eingabe!B51&gt;3,Eingabe!E54,"")</f>
        <v/>
      </c>
      <c r="B51" s="525"/>
      <c r="C51" s="526" t="str">
        <f>IF(Eingabe!$B$51&gt;3,Eingabe!E55,"")</f>
        <v/>
      </c>
      <c r="D51" s="526" t="str">
        <f>IF(Eingabe!$B$51&gt;3,Eingabe!E$58,"")</f>
        <v/>
      </c>
      <c r="F51" s="528" t="str">
        <f>IF(Eingabe!B37&gt;3,Eingabe!E40,"")</f>
        <v/>
      </c>
      <c r="H51" s="526" t="str">
        <f>IF(Eingabe!B37&gt;3,Eingabe!E41,"")</f>
        <v/>
      </c>
      <c r="I51" s="529" t="str">
        <f>IF(Eingabe!B37&gt;3,Eingabe!E42,"")</f>
        <v/>
      </c>
      <c r="J51" s="526" t="str">
        <f>IF(Eingabe!$B$37&gt;3,Eingabe!E$44,"")</f>
        <v/>
      </c>
      <c r="K51" s="526" t="str">
        <f>IF(Eingabe!$B$37&gt;3,Eingabe!E45,"")</f>
        <v/>
      </c>
      <c r="L51" s="530" t="str">
        <f>IF(Eingabe!$B$37&gt;3,'Auslegung thermisch'!E57,"")</f>
        <v/>
      </c>
      <c r="M51" s="530" t="str">
        <f>IF(Eingabe!$B$37&gt;3,'Auslegung elektrisch'!E51,"")</f>
        <v/>
      </c>
      <c r="N51" s="579"/>
      <c r="O51" s="579"/>
      <c r="P51" s="579"/>
      <c r="Q51" s="524"/>
      <c r="R51" s="528"/>
    </row>
    <row r="52" spans="1:18" ht="12" customHeight="1" x14ac:dyDescent="0.25">
      <c r="A52" s="525" t="str">
        <f>IF(Eingabe!B51&gt;4,Eingabe!F54,"")</f>
        <v/>
      </c>
      <c r="B52" s="525"/>
      <c r="C52" s="526" t="str">
        <f>IF(Eingabe!$B$51&gt;4,Eingabe!F55,"")</f>
        <v/>
      </c>
      <c r="D52" s="526" t="str">
        <f>IF(Eingabe!$B$51&gt;4,Eingabe!F$58,"")</f>
        <v/>
      </c>
      <c r="F52" s="528" t="str">
        <f>IF(Eingabe!B37&gt;4,Eingabe!F40,"")</f>
        <v/>
      </c>
      <c r="H52" s="526" t="str">
        <f>IF(Eingabe!B37&gt;4,Eingabe!F41,"")</f>
        <v/>
      </c>
      <c r="I52" s="529" t="str">
        <f>IF(Eingabe!B37&gt;4,Eingabe!F42,"")</f>
        <v/>
      </c>
      <c r="J52" s="526" t="str">
        <f>IF(Eingabe!$B$37&gt;4,Eingabe!F$44,"")</f>
        <v/>
      </c>
      <c r="K52" s="526" t="str">
        <f>IF(Eingabe!$B$37&gt;4,Eingabe!F45,"")</f>
        <v/>
      </c>
      <c r="L52" s="530" t="str">
        <f>IF(Eingabe!$B$37&gt;4,'Auslegung thermisch'!F57,"")</f>
        <v/>
      </c>
      <c r="M52" s="530" t="str">
        <f>IF(Eingabe!$B$37&gt;4,'Auslegung elektrisch'!F51,"")</f>
        <v/>
      </c>
      <c r="N52" s="579"/>
      <c r="O52" s="579"/>
      <c r="P52" s="579"/>
      <c r="Q52" s="524"/>
      <c r="R52" s="528"/>
    </row>
    <row r="53" spans="1:18" ht="12" customHeight="1" x14ac:dyDescent="0.25">
      <c r="A53" s="525" t="str">
        <f>IF(Eingabe!B51&gt;5,Eingabe!G54,"")</f>
        <v/>
      </c>
      <c r="B53" s="528"/>
      <c r="C53" s="526" t="str">
        <f>IF(Eingabe!$B$51&gt;5,Eingabe!G55,"")</f>
        <v/>
      </c>
      <c r="D53" s="526" t="str">
        <f>IF(Eingabe!$B$51&gt;5,Eingabe!G$58,"")</f>
        <v/>
      </c>
      <c r="F53" s="528" t="str">
        <f>IF(Eingabe!B37&gt;5,Eingabe!G40,"")</f>
        <v/>
      </c>
      <c r="H53" s="526" t="str">
        <f>IF(Eingabe!B37&gt;5,Eingabe!G41,"")</f>
        <v/>
      </c>
      <c r="I53" s="529" t="str">
        <f>IF(Eingabe!B37&gt;5,Eingabe!G42,"")</f>
        <v/>
      </c>
      <c r="J53" s="526" t="str">
        <f>IF(Eingabe!$B$37&gt;5,Eingabe!G$44,"")</f>
        <v/>
      </c>
      <c r="K53" s="526" t="str">
        <f>IF(Eingabe!$B$37&gt;5,Eingabe!G45,"")</f>
        <v/>
      </c>
      <c r="L53" s="530" t="str">
        <f>IF(Eingabe!$B$37&gt;5,'Auslegung thermisch'!G57,"")</f>
        <v/>
      </c>
      <c r="M53" s="531" t="str">
        <f>IF(Eingabe!$B$37&gt;5,'Auslegung elektrisch'!G51,"")</f>
        <v/>
      </c>
      <c r="N53" s="531"/>
      <c r="O53" s="531"/>
      <c r="P53" s="531"/>
    </row>
    <row r="54" spans="1:18" ht="12" customHeight="1" x14ac:dyDescent="0.25">
      <c r="A54" s="528"/>
      <c r="B54" s="528"/>
      <c r="C54" s="526"/>
      <c r="D54" s="528"/>
      <c r="F54" s="528"/>
      <c r="H54" s="526"/>
      <c r="I54" s="532"/>
      <c r="J54" s="528"/>
      <c r="K54" s="528"/>
      <c r="M54" s="531"/>
      <c r="N54" s="531"/>
      <c r="O54" s="531"/>
      <c r="P54" s="531"/>
    </row>
    <row r="55" spans="1:18" x14ac:dyDescent="0.25">
      <c r="A55" s="533"/>
      <c r="B55" s="533"/>
      <c r="C55" s="533"/>
      <c r="D55" s="533"/>
      <c r="E55" s="533"/>
      <c r="F55" s="533"/>
      <c r="G55" s="533"/>
      <c r="H55" s="533"/>
      <c r="I55" s="533"/>
      <c r="J55" s="533"/>
      <c r="K55" s="533"/>
      <c r="L55" s="533"/>
      <c r="M55" s="534"/>
      <c r="N55" s="534"/>
      <c r="O55" s="534"/>
      <c r="P55" s="534"/>
    </row>
    <row r="56" spans="1:18" x14ac:dyDescent="0.25">
      <c r="A56" s="531"/>
      <c r="B56" s="531"/>
      <c r="C56" s="531"/>
      <c r="D56" s="531"/>
      <c r="E56" s="531"/>
      <c r="F56" s="531"/>
      <c r="G56" s="531"/>
      <c r="H56" s="531"/>
      <c r="I56" s="531"/>
      <c r="J56" s="531"/>
      <c r="K56" s="531"/>
      <c r="L56" s="531"/>
      <c r="M56" s="535"/>
      <c r="N56" s="535"/>
      <c r="O56" s="535"/>
      <c r="P56" s="535"/>
    </row>
    <row r="57" spans="1:18" x14ac:dyDescent="0.25">
      <c r="A57" s="534"/>
      <c r="B57" s="534"/>
      <c r="C57" s="534"/>
      <c r="D57" s="534"/>
      <c r="E57" s="534"/>
      <c r="F57" s="534"/>
      <c r="G57" s="534"/>
      <c r="H57" s="531"/>
      <c r="I57" s="531"/>
      <c r="J57" s="531"/>
      <c r="K57" s="531"/>
      <c r="L57" s="531"/>
      <c r="M57" s="535"/>
      <c r="N57" s="535"/>
      <c r="O57" s="535"/>
      <c r="P57" s="535"/>
    </row>
    <row r="58" spans="1:18" s="537" customFormat="1" ht="15" customHeight="1" x14ac:dyDescent="0.25">
      <c r="A58" s="536"/>
      <c r="B58" s="536"/>
      <c r="C58" s="536"/>
      <c r="D58" s="536"/>
      <c r="E58" s="536"/>
      <c r="F58" s="536"/>
      <c r="G58" s="536"/>
      <c r="H58" s="536"/>
      <c r="I58" s="536"/>
      <c r="J58" s="536"/>
      <c r="K58" s="536"/>
      <c r="L58" s="536"/>
      <c r="M58" s="533"/>
      <c r="N58" s="533"/>
      <c r="O58" s="533"/>
      <c r="P58" s="486"/>
    </row>
    <row r="59" spans="1:18" s="537" customFormat="1" x14ac:dyDescent="0.25">
      <c r="A59" s="536"/>
      <c r="B59" s="536"/>
      <c r="C59" s="536"/>
      <c r="D59" s="536"/>
      <c r="E59" s="536"/>
      <c r="F59" s="536"/>
      <c r="G59" s="536"/>
      <c r="H59" s="536"/>
      <c r="I59" s="536"/>
      <c r="J59" s="536"/>
      <c r="K59" s="536"/>
      <c r="L59" s="536"/>
      <c r="M59" s="533"/>
      <c r="N59" s="533"/>
      <c r="O59" s="533"/>
      <c r="P59" s="486"/>
    </row>
    <row r="60" spans="1:18" s="537" customFormat="1" x14ac:dyDescent="0.25">
      <c r="A60" s="535"/>
      <c r="B60" s="535"/>
      <c r="C60" s="535"/>
      <c r="D60" s="535"/>
      <c r="E60" s="535"/>
      <c r="F60" s="535"/>
      <c r="G60" s="535"/>
      <c r="H60" s="535"/>
      <c r="I60" s="535"/>
      <c r="J60" s="535"/>
      <c r="K60" s="536"/>
      <c r="L60" s="536"/>
      <c r="M60" s="533"/>
      <c r="N60" s="533"/>
      <c r="O60" s="533"/>
      <c r="P60" s="486"/>
    </row>
    <row r="61" spans="1:18" s="537" customFormat="1" x14ac:dyDescent="0.25">
      <c r="A61" s="534"/>
      <c r="B61" s="534"/>
      <c r="C61" s="534"/>
      <c r="D61" s="534"/>
      <c r="E61" s="534"/>
      <c r="F61" s="534"/>
      <c r="G61" s="534"/>
      <c r="H61" s="534"/>
      <c r="I61" s="534"/>
      <c r="J61" s="534"/>
      <c r="K61" s="534"/>
      <c r="L61" s="534"/>
      <c r="M61" s="533"/>
      <c r="N61" s="533"/>
      <c r="O61" s="533"/>
      <c r="P61" s="486"/>
    </row>
    <row r="62" spans="1:18" x14ac:dyDescent="0.25">
      <c r="A62" s="531"/>
      <c r="B62" s="531"/>
      <c r="C62" s="531"/>
      <c r="D62" s="538"/>
      <c r="E62" s="538"/>
      <c r="F62" s="533"/>
      <c r="G62" s="533"/>
      <c r="H62" s="533"/>
      <c r="I62" s="533"/>
      <c r="J62" s="533"/>
      <c r="K62" s="533"/>
      <c r="L62" s="533"/>
      <c r="M62" s="533"/>
      <c r="N62" s="533"/>
      <c r="O62" s="533"/>
    </row>
    <row r="63" spans="1:18" ht="10.5" customHeight="1" x14ac:dyDescent="0.25">
      <c r="A63" s="533"/>
      <c r="B63" s="533"/>
      <c r="C63" s="533"/>
      <c r="D63" s="533"/>
      <c r="E63" s="533"/>
      <c r="F63" s="533"/>
      <c r="G63" s="533"/>
      <c r="H63" s="533"/>
      <c r="I63" s="533"/>
      <c r="J63" s="533"/>
      <c r="K63" s="533"/>
      <c r="L63" s="533"/>
      <c r="M63" s="533"/>
      <c r="N63" s="533"/>
      <c r="O63" s="533"/>
    </row>
    <row r="64" spans="1:18" x14ac:dyDescent="0.25">
      <c r="A64" s="533"/>
      <c r="B64" s="533"/>
      <c r="C64" s="533"/>
      <c r="D64" s="539"/>
      <c r="E64" s="539"/>
      <c r="F64" s="533"/>
      <c r="G64" s="533"/>
      <c r="H64" s="533"/>
      <c r="I64" s="533"/>
      <c r="J64" s="533"/>
      <c r="K64" s="533"/>
      <c r="L64" s="533"/>
      <c r="M64" s="533"/>
      <c r="N64" s="533"/>
      <c r="O64" s="533"/>
    </row>
    <row r="65" spans="1:15" x14ac:dyDescent="0.25">
      <c r="A65" s="533"/>
      <c r="B65" s="533"/>
      <c r="C65" s="533"/>
      <c r="D65" s="539"/>
      <c r="E65" s="539"/>
      <c r="F65" s="533"/>
      <c r="G65" s="533"/>
      <c r="H65" s="533"/>
      <c r="I65" s="533"/>
      <c r="J65" s="533"/>
      <c r="K65" s="533"/>
      <c r="L65" s="533"/>
      <c r="M65" s="533"/>
      <c r="N65" s="533"/>
      <c r="O65" s="533"/>
    </row>
    <row r="66" spans="1:15" x14ac:dyDescent="0.25">
      <c r="A66" s="533"/>
      <c r="B66" s="533"/>
      <c r="C66" s="540"/>
      <c r="D66" s="541"/>
      <c r="E66" s="541"/>
      <c r="F66" s="533"/>
      <c r="G66" s="533"/>
      <c r="H66" s="533"/>
      <c r="I66" s="533"/>
      <c r="J66" s="533"/>
      <c r="K66" s="533"/>
      <c r="L66" s="533"/>
      <c r="M66" s="533"/>
      <c r="N66" s="533"/>
      <c r="O66" s="533"/>
    </row>
    <row r="67" spans="1:15" ht="10.5" customHeight="1" x14ac:dyDescent="0.25">
      <c r="A67" s="533"/>
      <c r="B67" s="533"/>
      <c r="C67" s="540"/>
      <c r="D67" s="542"/>
      <c r="E67" s="533"/>
      <c r="F67" s="533"/>
      <c r="G67" s="533"/>
      <c r="H67" s="533"/>
      <c r="I67" s="533"/>
      <c r="J67" s="533"/>
      <c r="K67" s="533"/>
      <c r="L67" s="533"/>
      <c r="M67" s="533"/>
      <c r="N67" s="533"/>
      <c r="O67" s="533"/>
    </row>
    <row r="68" spans="1:15" x14ac:dyDescent="0.25">
      <c r="A68" s="531"/>
      <c r="B68" s="531"/>
      <c r="C68" s="531"/>
      <c r="D68" s="531"/>
      <c r="E68" s="543"/>
      <c r="F68" s="538"/>
      <c r="G68" s="538"/>
      <c r="H68" s="533"/>
      <c r="I68" s="533"/>
      <c r="J68" s="533"/>
      <c r="K68" s="533"/>
      <c r="L68" s="533"/>
      <c r="M68" s="533"/>
      <c r="N68" s="533"/>
      <c r="O68" s="533"/>
    </row>
    <row r="69" spans="1:15" x14ac:dyDescent="0.25">
      <c r="A69" s="533"/>
      <c r="B69" s="533"/>
      <c r="C69" s="544"/>
      <c r="D69" s="544"/>
      <c r="E69" s="544"/>
      <c r="F69" s="538"/>
      <c r="G69" s="538"/>
      <c r="H69" s="533"/>
      <c r="I69" s="533"/>
      <c r="J69" s="533"/>
      <c r="K69" s="533"/>
      <c r="L69" s="533"/>
      <c r="M69" s="533"/>
      <c r="N69" s="533"/>
      <c r="O69" s="533"/>
    </row>
    <row r="70" spans="1:15" x14ac:dyDescent="0.25">
      <c r="A70" s="533"/>
      <c r="B70" s="533"/>
      <c r="C70" s="533"/>
      <c r="D70" s="533"/>
      <c r="E70" s="533"/>
      <c r="F70" s="533"/>
      <c r="G70" s="533"/>
      <c r="H70" s="533"/>
      <c r="I70" s="533"/>
      <c r="J70" s="533"/>
      <c r="K70" s="533"/>
      <c r="L70" s="533"/>
      <c r="M70" s="533"/>
      <c r="N70" s="533"/>
      <c r="O70" s="533"/>
    </row>
    <row r="71" spans="1:15" x14ac:dyDescent="0.25">
      <c r="A71" s="545"/>
      <c r="B71" s="533"/>
      <c r="C71" s="531"/>
      <c r="D71" s="531"/>
      <c r="E71" s="546"/>
      <c r="F71" s="533"/>
      <c r="G71" s="533"/>
      <c r="H71" s="533"/>
      <c r="I71" s="533"/>
      <c r="J71" s="533"/>
      <c r="K71" s="533"/>
      <c r="L71" s="547"/>
      <c r="M71" s="533"/>
      <c r="N71" s="533"/>
      <c r="O71" s="533"/>
    </row>
    <row r="72" spans="1:15" x14ac:dyDescent="0.25">
      <c r="A72" s="533"/>
      <c r="B72" s="533"/>
      <c r="C72" s="533"/>
      <c r="D72" s="533"/>
      <c r="E72" s="533"/>
      <c r="F72" s="533"/>
      <c r="G72" s="533"/>
      <c r="H72" s="533"/>
      <c r="I72" s="533"/>
      <c r="J72" s="533"/>
      <c r="K72" s="533"/>
      <c r="L72" s="533"/>
      <c r="M72" s="533"/>
      <c r="N72" s="533"/>
      <c r="O72" s="533"/>
    </row>
    <row r="73" spans="1:15" x14ac:dyDescent="0.25">
      <c r="A73" s="533"/>
      <c r="B73" s="533"/>
      <c r="C73" s="533"/>
      <c r="D73" s="533"/>
      <c r="E73" s="533"/>
      <c r="F73" s="533"/>
      <c r="G73" s="533"/>
      <c r="H73" s="533"/>
      <c r="I73" s="533"/>
      <c r="J73" s="533"/>
      <c r="K73" s="533"/>
      <c r="L73" s="533"/>
      <c r="M73" s="533"/>
      <c r="N73" s="533"/>
      <c r="O73" s="533"/>
    </row>
    <row r="74" spans="1:15" x14ac:dyDescent="0.25">
      <c r="A74" s="533"/>
      <c r="B74" s="533"/>
      <c r="C74" s="533"/>
      <c r="D74" s="533"/>
      <c r="E74" s="533"/>
      <c r="F74" s="533"/>
      <c r="G74" s="533"/>
      <c r="H74" s="533"/>
      <c r="I74" s="533"/>
      <c r="J74" s="533"/>
      <c r="K74" s="533"/>
      <c r="L74" s="533"/>
      <c r="M74" s="533"/>
      <c r="N74" s="533"/>
      <c r="O74" s="533"/>
    </row>
    <row r="75" spans="1:15" x14ac:dyDescent="0.25">
      <c r="A75" s="533"/>
      <c r="B75" s="533"/>
      <c r="C75" s="533"/>
      <c r="D75" s="533"/>
      <c r="E75" s="533"/>
      <c r="F75" s="533"/>
      <c r="G75" s="533"/>
      <c r="H75" s="533"/>
      <c r="I75" s="533"/>
      <c r="J75" s="533"/>
      <c r="K75" s="533"/>
      <c r="L75" s="533"/>
      <c r="M75" s="533"/>
      <c r="N75" s="533"/>
      <c r="O75" s="533"/>
    </row>
    <row r="76" spans="1:15" x14ac:dyDescent="0.25">
      <c r="A76" s="533"/>
      <c r="B76" s="533"/>
      <c r="C76" s="533"/>
      <c r="D76" s="533"/>
      <c r="E76" s="533"/>
      <c r="F76" s="533"/>
      <c r="G76" s="533"/>
      <c r="H76" s="533"/>
      <c r="I76" s="533"/>
      <c r="J76" s="533"/>
      <c r="K76" s="533"/>
      <c r="L76" s="533"/>
      <c r="M76" s="533"/>
      <c r="N76" s="533"/>
      <c r="O76" s="533"/>
    </row>
    <row r="77" spans="1:15" x14ac:dyDescent="0.25">
      <c r="A77" s="533"/>
      <c r="B77" s="533"/>
      <c r="C77" s="533"/>
      <c r="D77" s="533"/>
      <c r="E77" s="533"/>
      <c r="F77" s="533"/>
      <c r="G77" s="533"/>
      <c r="H77" s="533"/>
      <c r="I77" s="533"/>
      <c r="J77" s="533"/>
      <c r="K77" s="533"/>
      <c r="L77" s="533"/>
      <c r="M77" s="533"/>
      <c r="N77" s="533"/>
      <c r="O77" s="533"/>
    </row>
    <row r="78" spans="1:15" x14ac:dyDescent="0.25">
      <c r="A78" s="533"/>
      <c r="B78" s="533"/>
      <c r="C78" s="533"/>
      <c r="D78" s="533"/>
      <c r="E78" s="533"/>
      <c r="F78" s="533"/>
      <c r="G78" s="533"/>
      <c r="H78" s="533"/>
      <c r="I78" s="533"/>
      <c r="J78" s="533"/>
      <c r="K78" s="533"/>
      <c r="L78" s="533"/>
      <c r="M78" s="533"/>
      <c r="N78" s="533"/>
      <c r="O78" s="533"/>
    </row>
    <row r="79" spans="1:15" x14ac:dyDescent="0.25">
      <c r="A79" s="533"/>
      <c r="B79" s="533"/>
      <c r="C79" s="533"/>
      <c r="D79" s="533"/>
      <c r="E79" s="533"/>
      <c r="F79" s="533"/>
      <c r="G79" s="533"/>
      <c r="H79" s="533"/>
      <c r="I79" s="533"/>
      <c r="J79" s="533"/>
      <c r="K79" s="533"/>
      <c r="L79" s="533"/>
      <c r="M79" s="533"/>
      <c r="N79" s="533"/>
      <c r="O79" s="533"/>
    </row>
    <row r="80" spans="1:15" x14ac:dyDescent="0.25">
      <c r="A80" s="533"/>
      <c r="B80" s="533"/>
      <c r="C80" s="533"/>
      <c r="D80" s="533"/>
      <c r="E80" s="533"/>
      <c r="F80" s="533"/>
      <c r="G80" s="533"/>
      <c r="H80" s="533"/>
      <c r="I80" s="533"/>
      <c r="J80" s="533"/>
      <c r="K80" s="533"/>
      <c r="L80" s="533"/>
      <c r="M80" s="533"/>
      <c r="N80" s="533"/>
      <c r="O80" s="533"/>
    </row>
    <row r="81" spans="1:18" x14ac:dyDescent="0.25">
      <c r="A81" s="533"/>
      <c r="B81" s="533"/>
      <c r="C81" s="533"/>
      <c r="D81" s="533"/>
      <c r="E81" s="533"/>
      <c r="F81" s="533"/>
      <c r="G81" s="533"/>
      <c r="H81" s="533"/>
      <c r="I81" s="533"/>
      <c r="J81" s="533"/>
      <c r="K81" s="533"/>
      <c r="L81" s="533"/>
      <c r="M81" s="533"/>
      <c r="N81" s="533"/>
      <c r="O81" s="533"/>
    </row>
    <row r="82" spans="1:18" x14ac:dyDescent="0.25">
      <c r="A82" s="533"/>
      <c r="B82" s="533"/>
      <c r="C82" s="533"/>
      <c r="D82" s="533"/>
      <c r="E82" s="533"/>
      <c r="F82" s="533"/>
      <c r="G82" s="533"/>
      <c r="H82" s="533"/>
      <c r="I82" s="533"/>
      <c r="J82" s="533"/>
      <c r="K82" s="533"/>
      <c r="L82" s="533"/>
      <c r="M82" s="533"/>
      <c r="N82" s="533"/>
      <c r="O82" s="533"/>
    </row>
    <row r="83" spans="1:18" x14ac:dyDescent="0.25">
      <c r="A83" s="533"/>
      <c r="B83" s="533"/>
      <c r="C83" s="533"/>
      <c r="D83" s="533"/>
      <c r="E83" s="533"/>
      <c r="F83" s="533"/>
      <c r="G83" s="533"/>
      <c r="H83" s="533"/>
      <c r="I83" s="533"/>
      <c r="J83" s="533"/>
      <c r="K83" s="533"/>
      <c r="L83" s="533"/>
      <c r="M83" s="533"/>
      <c r="N83" s="533"/>
      <c r="O83" s="533"/>
    </row>
    <row r="84" spans="1:18" x14ac:dyDescent="0.25">
      <c r="A84" s="533"/>
      <c r="B84" s="533"/>
      <c r="C84" s="533"/>
      <c r="D84" s="533"/>
      <c r="E84" s="533"/>
      <c r="F84" s="533"/>
      <c r="G84" s="533"/>
      <c r="H84" s="533"/>
      <c r="I84" s="533"/>
      <c r="J84" s="533"/>
      <c r="K84" s="533"/>
      <c r="L84" s="533"/>
      <c r="M84" s="533"/>
      <c r="N84" s="533"/>
      <c r="O84" s="533"/>
    </row>
    <row r="85" spans="1:18" x14ac:dyDescent="0.25">
      <c r="A85" s="533"/>
      <c r="B85" s="533"/>
      <c r="C85" s="533"/>
      <c r="D85" s="533"/>
      <c r="E85" s="533"/>
      <c r="F85" s="533"/>
      <c r="G85" s="533"/>
      <c r="H85" s="533"/>
      <c r="I85" s="533"/>
      <c r="J85" s="533"/>
      <c r="K85" s="533"/>
      <c r="L85" s="533"/>
      <c r="M85" s="533"/>
      <c r="N85" s="533"/>
      <c r="O85" s="533"/>
    </row>
    <row r="86" spans="1:18" x14ac:dyDescent="0.25">
      <c r="A86" s="533"/>
      <c r="B86" s="533"/>
      <c r="C86" s="533"/>
      <c r="D86" s="533"/>
      <c r="E86" s="533"/>
      <c r="F86" s="533"/>
      <c r="G86" s="533"/>
      <c r="H86" s="533"/>
      <c r="I86" s="533"/>
      <c r="J86" s="533"/>
      <c r="K86" s="533"/>
      <c r="L86" s="533"/>
      <c r="M86" s="533"/>
      <c r="N86" s="533"/>
      <c r="O86" s="533"/>
    </row>
    <row r="87" spans="1:18" x14ac:dyDescent="0.25">
      <c r="A87" s="533"/>
      <c r="B87" s="533"/>
      <c r="C87" s="533"/>
      <c r="D87" s="533"/>
      <c r="E87" s="533"/>
      <c r="F87" s="533"/>
      <c r="G87" s="533"/>
      <c r="H87" s="533"/>
      <c r="I87" s="533"/>
      <c r="J87" s="533"/>
      <c r="K87" s="533"/>
      <c r="L87" s="533"/>
      <c r="M87" s="548"/>
      <c r="N87" s="548"/>
      <c r="O87" s="548"/>
      <c r="P87" s="549"/>
    </row>
    <row r="88" spans="1:18" x14ac:dyDescent="0.25">
      <c r="A88" s="533"/>
      <c r="B88" s="533"/>
      <c r="C88" s="533"/>
      <c r="D88" s="533"/>
      <c r="E88" s="533"/>
      <c r="F88" s="533"/>
      <c r="G88" s="533"/>
      <c r="H88" s="533"/>
      <c r="I88" s="533"/>
      <c r="J88" s="533"/>
      <c r="K88" s="533"/>
      <c r="L88" s="533"/>
      <c r="M88" s="548"/>
      <c r="N88" s="548"/>
      <c r="O88" s="548"/>
      <c r="P88" s="549"/>
    </row>
    <row r="89" spans="1:18" ht="45.75" customHeight="1" x14ac:dyDescent="0.25">
      <c r="A89" s="533"/>
      <c r="B89" s="550"/>
      <c r="C89" s="550"/>
      <c r="D89" s="550"/>
      <c r="E89" s="550"/>
      <c r="F89" s="550"/>
      <c r="G89" s="550"/>
      <c r="H89" s="550"/>
      <c r="I89" s="533"/>
      <c r="J89" s="533"/>
      <c r="K89" s="533"/>
      <c r="L89" s="533"/>
      <c r="M89" s="533"/>
      <c r="N89" s="533"/>
      <c r="O89" s="548"/>
      <c r="P89" s="549"/>
      <c r="Q89" s="549"/>
      <c r="R89" s="549"/>
    </row>
    <row r="90" spans="1:18" ht="15" customHeight="1" x14ac:dyDescent="0.25">
      <c r="A90" s="533"/>
      <c r="B90" s="544"/>
      <c r="C90" s="544"/>
      <c r="D90" s="544"/>
      <c r="E90" s="544"/>
      <c r="F90" s="544"/>
      <c r="G90" s="551"/>
      <c r="H90" s="551"/>
      <c r="I90" s="533"/>
      <c r="J90" s="552"/>
      <c r="K90" s="552"/>
      <c r="L90" s="552"/>
      <c r="M90" s="552"/>
      <c r="N90" s="552"/>
      <c r="O90" s="552"/>
      <c r="P90" s="549"/>
      <c r="Q90" s="549"/>
      <c r="R90" s="549"/>
    </row>
    <row r="91" spans="1:18" x14ac:dyDescent="0.25">
      <c r="A91" s="533"/>
      <c r="B91" s="553"/>
      <c r="C91" s="553"/>
      <c r="D91" s="553"/>
      <c r="E91" s="553"/>
      <c r="F91" s="553"/>
      <c r="G91" s="551"/>
      <c r="H91" s="551"/>
      <c r="I91" s="533"/>
      <c r="J91" s="552"/>
      <c r="K91" s="552"/>
      <c r="L91" s="552"/>
      <c r="M91" s="552"/>
      <c r="N91" s="552"/>
      <c r="O91" s="552"/>
      <c r="P91" s="549"/>
      <c r="Q91" s="549"/>
      <c r="R91" s="549"/>
    </row>
    <row r="92" spans="1:18" x14ac:dyDescent="0.25">
      <c r="A92" s="533"/>
      <c r="B92" s="553"/>
      <c r="C92" s="553"/>
      <c r="D92" s="553"/>
      <c r="E92" s="553"/>
      <c r="F92" s="553"/>
      <c r="G92" s="551"/>
      <c r="H92" s="551"/>
      <c r="I92" s="533"/>
      <c r="J92" s="552"/>
      <c r="K92" s="552"/>
      <c r="L92" s="552"/>
      <c r="M92" s="552"/>
      <c r="N92" s="552"/>
      <c r="O92" s="552"/>
      <c r="P92" s="549"/>
      <c r="Q92" s="549"/>
      <c r="R92" s="549"/>
    </row>
    <row r="93" spans="1:18" x14ac:dyDescent="0.25">
      <c r="A93" s="533"/>
      <c r="B93" s="553"/>
      <c r="C93" s="553"/>
      <c r="D93" s="553"/>
      <c r="E93" s="553"/>
      <c r="F93" s="553"/>
      <c r="G93" s="551"/>
      <c r="H93" s="551"/>
      <c r="I93" s="533"/>
      <c r="J93" s="552"/>
      <c r="K93" s="552"/>
      <c r="L93" s="552"/>
      <c r="M93" s="552"/>
      <c r="N93" s="552"/>
      <c r="O93" s="552"/>
      <c r="P93" s="549"/>
      <c r="Q93" s="549"/>
      <c r="R93" s="549"/>
    </row>
    <row r="94" spans="1:18" x14ac:dyDescent="0.25">
      <c r="A94" s="533"/>
      <c r="B94" s="553"/>
      <c r="C94" s="553"/>
      <c r="D94" s="553"/>
      <c r="E94" s="553"/>
      <c r="F94" s="553"/>
      <c r="G94" s="551"/>
      <c r="H94" s="551"/>
      <c r="I94" s="533"/>
      <c r="J94" s="552"/>
      <c r="K94" s="552"/>
      <c r="L94" s="552"/>
      <c r="M94" s="552"/>
      <c r="N94" s="552"/>
      <c r="O94" s="552"/>
      <c r="P94" s="549"/>
      <c r="Q94" s="549"/>
      <c r="R94" s="549"/>
    </row>
    <row r="95" spans="1:18" x14ac:dyDescent="0.25">
      <c r="A95" s="533"/>
      <c r="B95" s="553"/>
      <c r="C95" s="553"/>
      <c r="D95" s="553"/>
      <c r="E95" s="553"/>
      <c r="F95" s="553"/>
      <c r="G95" s="551"/>
      <c r="H95" s="551"/>
      <c r="I95" s="533"/>
      <c r="J95" s="552"/>
      <c r="K95" s="552"/>
      <c r="L95" s="552"/>
      <c r="M95" s="552"/>
      <c r="N95" s="552"/>
      <c r="O95" s="552"/>
      <c r="P95" s="549"/>
      <c r="Q95" s="549"/>
      <c r="R95" s="549"/>
    </row>
    <row r="96" spans="1:18" x14ac:dyDescent="0.25">
      <c r="A96" s="533"/>
      <c r="B96" s="553"/>
      <c r="C96" s="553"/>
      <c r="D96" s="553"/>
      <c r="E96" s="553"/>
      <c r="F96" s="553"/>
      <c r="G96" s="551"/>
      <c r="H96" s="551"/>
      <c r="I96" s="533"/>
      <c r="J96" s="552"/>
      <c r="K96" s="552"/>
      <c r="L96" s="552"/>
      <c r="M96" s="552"/>
      <c r="N96" s="552"/>
      <c r="O96" s="552"/>
      <c r="P96" s="549"/>
      <c r="Q96" s="549"/>
      <c r="R96" s="549"/>
    </row>
    <row r="97" spans="1:18" x14ac:dyDescent="0.25">
      <c r="A97" s="533"/>
      <c r="B97" s="553"/>
      <c r="C97" s="553"/>
      <c r="D97" s="553"/>
      <c r="E97" s="553"/>
      <c r="F97" s="553"/>
      <c r="G97" s="551"/>
      <c r="H97" s="551"/>
      <c r="I97" s="533"/>
      <c r="J97" s="552"/>
      <c r="K97" s="552"/>
      <c r="L97" s="552"/>
      <c r="M97" s="552"/>
      <c r="N97" s="552"/>
      <c r="O97" s="552"/>
      <c r="P97" s="549"/>
      <c r="Q97" s="549"/>
      <c r="R97" s="549"/>
    </row>
    <row r="98" spans="1:18" x14ac:dyDescent="0.25">
      <c r="A98" s="533"/>
      <c r="B98" s="553"/>
      <c r="C98" s="553"/>
      <c r="D98" s="553"/>
      <c r="E98" s="553"/>
      <c r="F98" s="553"/>
      <c r="G98" s="551"/>
      <c r="H98" s="551"/>
      <c r="I98" s="533"/>
      <c r="J98" s="552"/>
      <c r="K98" s="552"/>
      <c r="L98" s="552"/>
      <c r="M98" s="552"/>
      <c r="N98" s="552"/>
      <c r="O98" s="552"/>
    </row>
    <row r="99" spans="1:18" x14ac:dyDescent="0.25">
      <c r="A99" s="533"/>
      <c r="B99" s="553"/>
      <c r="C99" s="553"/>
      <c r="D99" s="553"/>
      <c r="E99" s="553"/>
      <c r="F99" s="553"/>
      <c r="G99" s="551"/>
      <c r="H99" s="551"/>
      <c r="I99" s="533"/>
      <c r="J99" s="552"/>
      <c r="K99" s="552"/>
      <c r="L99" s="552"/>
      <c r="M99" s="552"/>
      <c r="N99" s="552"/>
      <c r="O99" s="552"/>
    </row>
    <row r="100" spans="1:18" x14ac:dyDescent="0.25">
      <c r="A100" s="533"/>
      <c r="B100" s="553"/>
      <c r="C100" s="553"/>
      <c r="D100" s="553"/>
      <c r="E100" s="553"/>
      <c r="F100" s="553"/>
      <c r="G100" s="551"/>
      <c r="H100" s="551"/>
      <c r="I100" s="533"/>
      <c r="J100" s="552"/>
      <c r="K100" s="552"/>
      <c r="L100" s="552"/>
      <c r="M100" s="552"/>
      <c r="N100" s="552"/>
      <c r="O100" s="552"/>
    </row>
    <row r="101" spans="1:18" x14ac:dyDescent="0.25">
      <c r="A101" s="533"/>
      <c r="B101" s="553"/>
      <c r="C101" s="553"/>
      <c r="D101" s="553"/>
      <c r="E101" s="553"/>
      <c r="F101" s="553"/>
      <c r="G101" s="551"/>
      <c r="H101" s="551"/>
      <c r="I101" s="533"/>
      <c r="J101" s="552"/>
      <c r="K101" s="552"/>
      <c r="L101" s="552"/>
      <c r="M101" s="552"/>
      <c r="N101" s="552"/>
      <c r="O101" s="552"/>
    </row>
    <row r="102" spans="1:18" x14ac:dyDescent="0.25">
      <c r="A102" s="533"/>
      <c r="B102" s="553"/>
      <c r="C102" s="553"/>
      <c r="D102" s="553"/>
      <c r="E102" s="553"/>
      <c r="F102" s="553"/>
      <c r="G102" s="551"/>
      <c r="H102" s="551"/>
      <c r="I102" s="533"/>
      <c r="J102" s="552"/>
      <c r="K102" s="552"/>
      <c r="L102" s="552"/>
      <c r="M102" s="552"/>
      <c r="N102" s="552"/>
      <c r="O102" s="552"/>
    </row>
    <row r="103" spans="1:18" x14ac:dyDescent="0.25">
      <c r="A103" s="533"/>
      <c r="B103" s="553"/>
      <c r="C103" s="553"/>
      <c r="D103" s="553"/>
      <c r="E103" s="553"/>
      <c r="F103" s="553"/>
      <c r="G103" s="551"/>
      <c r="H103" s="551"/>
      <c r="I103" s="533"/>
      <c r="J103" s="552"/>
      <c r="K103" s="552"/>
      <c r="L103" s="552"/>
      <c r="M103" s="552"/>
      <c r="N103" s="552"/>
      <c r="O103" s="552"/>
    </row>
    <row r="104" spans="1:18" x14ac:dyDescent="0.25">
      <c r="A104" s="533"/>
      <c r="B104" s="553"/>
      <c r="C104" s="553"/>
      <c r="D104" s="553"/>
      <c r="E104" s="553"/>
      <c r="F104" s="553"/>
      <c r="G104" s="551"/>
      <c r="H104" s="551"/>
      <c r="I104" s="533"/>
      <c r="J104" s="533"/>
      <c r="K104" s="533"/>
      <c r="L104" s="533"/>
      <c r="M104" s="533"/>
      <c r="N104" s="533"/>
      <c r="O104" s="533"/>
    </row>
    <row r="105" spans="1:18" x14ac:dyDescent="0.25">
      <c r="A105" s="533"/>
      <c r="B105" s="553"/>
      <c r="C105" s="553"/>
      <c r="D105" s="553"/>
      <c r="E105" s="553"/>
      <c r="F105" s="553"/>
      <c r="G105" s="551"/>
      <c r="H105" s="551"/>
      <c r="I105" s="533"/>
      <c r="J105" s="533"/>
      <c r="K105" s="533"/>
      <c r="L105" s="533"/>
      <c r="M105" s="533"/>
      <c r="N105" s="533"/>
      <c r="O105" s="533"/>
    </row>
  </sheetData>
  <sheetProtection sheet="1" objects="1" scenarios="1"/>
  <mergeCells count="45">
    <mergeCell ref="D6:F6"/>
    <mergeCell ref="D8:F8"/>
    <mergeCell ref="D7:F7"/>
    <mergeCell ref="A2:J2"/>
    <mergeCell ref="H41:J41"/>
    <mergeCell ref="B4:G4"/>
    <mergeCell ref="A7:C7"/>
    <mergeCell ref="G11:H11"/>
    <mergeCell ref="E25:G25"/>
    <mergeCell ref="A12:B12"/>
    <mergeCell ref="A18:B18"/>
    <mergeCell ref="D12:E12"/>
    <mergeCell ref="D16:E16"/>
    <mergeCell ref="C15:D15"/>
    <mergeCell ref="C20:D20"/>
    <mergeCell ref="C25:D25"/>
    <mergeCell ref="D42:F42"/>
    <mergeCell ref="D43:F43"/>
    <mergeCell ref="J19:L19"/>
    <mergeCell ref="J16:L16"/>
    <mergeCell ref="G19:I19"/>
    <mergeCell ref="G21:I21"/>
    <mergeCell ref="H20:I20"/>
    <mergeCell ref="L43:M43"/>
    <mergeCell ref="L42:M42"/>
    <mergeCell ref="L41:M41"/>
    <mergeCell ref="E23:G23"/>
    <mergeCell ref="K18:L18"/>
    <mergeCell ref="D19:F19"/>
    <mergeCell ref="M46:M47"/>
    <mergeCell ref="N46:P52"/>
    <mergeCell ref="A41:F41"/>
    <mergeCell ref="E24:F24"/>
    <mergeCell ref="F46:G47"/>
    <mergeCell ref="K46:K47"/>
    <mergeCell ref="A46:B47"/>
    <mergeCell ref="C46:C47"/>
    <mergeCell ref="D46:D47"/>
    <mergeCell ref="L46:L47"/>
    <mergeCell ref="J46:J47"/>
    <mergeCell ref="A43:B43"/>
    <mergeCell ref="A42:B42"/>
    <mergeCell ref="H46:H47"/>
    <mergeCell ref="I46:I47"/>
    <mergeCell ref="L44:M44"/>
  </mergeCells>
  <pageMargins left="0.70866141732283472" right="0.27559055118110237" top="0.39370078740157483" bottom="0.74803149606299213" header="0.31496062992125984" footer="0.31496062992125984"/>
  <pageSetup paperSize="9" scale="97" orientation="portrait" horizontalDpi="1200" verticalDpi="1200" r:id="rId1"/>
  <headerFooter>
    <oddFooter>&amp;L&amp;F  &amp;A&amp;R&amp;D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56"/>
  <sheetViews>
    <sheetView view="pageLayout" topLeftCell="A22" zoomScaleNormal="100" workbookViewId="0">
      <selection activeCell="B19" sqref="B19"/>
    </sheetView>
  </sheetViews>
  <sheetFormatPr baseColWidth="10" defaultRowHeight="15" x14ac:dyDescent="0.25"/>
  <cols>
    <col min="1" max="1" width="30.7109375" style="111" customWidth="1"/>
    <col min="2" max="2" width="11.7109375" style="111" customWidth="1"/>
    <col min="3" max="3" width="7.140625" style="111" customWidth="1"/>
    <col min="4" max="4" width="8.7109375" style="111" customWidth="1"/>
    <col min="5" max="5" width="6.42578125" style="111" customWidth="1"/>
    <col min="6" max="6" width="3.140625" style="111" customWidth="1"/>
    <col min="7" max="7" width="4.28515625" style="111" customWidth="1"/>
    <col min="8" max="8" width="4.85546875" style="111" customWidth="1"/>
    <col min="9" max="9" width="16.140625" style="111" customWidth="1"/>
    <col min="10" max="10" width="9.5703125" style="111" customWidth="1"/>
    <col min="11" max="16384" width="11.42578125" style="111"/>
  </cols>
  <sheetData>
    <row r="1" spans="1:10" ht="12" customHeight="1" x14ac:dyDescent="0.25"/>
    <row r="2" spans="1:10" ht="18.75" x14ac:dyDescent="0.25">
      <c r="A2" s="605" t="s">
        <v>288</v>
      </c>
      <c r="B2" s="605"/>
      <c r="C2" s="605"/>
      <c r="D2" s="605"/>
      <c r="E2" s="157"/>
      <c r="F2" s="157"/>
      <c r="G2" s="157"/>
      <c r="H2" s="157"/>
      <c r="I2" s="157"/>
      <c r="J2" s="157"/>
    </row>
    <row r="3" spans="1:10" ht="4.5" customHeight="1" x14ac:dyDescent="0.25">
      <c r="A3" s="209"/>
      <c r="B3" s="449"/>
      <c r="C3" s="449"/>
      <c r="D3" s="449"/>
      <c r="E3" s="157"/>
      <c r="F3" s="157"/>
      <c r="G3" s="157"/>
      <c r="H3" s="157"/>
      <c r="I3" s="157"/>
      <c r="J3" s="157"/>
    </row>
    <row r="4" spans="1:10" ht="12.75" customHeight="1" x14ac:dyDescent="0.25">
      <c r="A4" s="219" t="str">
        <f>Eingabe!B12</f>
        <v>Musterhaus</v>
      </c>
      <c r="B4" s="210" t="str">
        <f>Übersicht!I6</f>
        <v>Kraftwerk G20</v>
      </c>
      <c r="C4" s="449"/>
      <c r="D4" s="449"/>
      <c r="E4" s="157"/>
      <c r="F4" s="157"/>
      <c r="G4" s="157"/>
      <c r="H4" s="157"/>
      <c r="I4" s="157"/>
      <c r="J4" s="157"/>
    </row>
    <row r="5" spans="1:10" ht="13.5" customHeight="1" x14ac:dyDescent="0.25">
      <c r="A5" s="269" t="str">
        <f>IF(TRIM(Eingabe!B64)="mit",IF(Eingabe!B80&gt;0,"(mit Mehrwertsteuer und "&amp;Eingabe!B80&amp;"% EEG-Abgabe)","(mit Mehrwertsteuer, ohne EEG-Abgabe)"), IF(Eingabe!B80&gt;0,"(mit "&amp;Eingabe!B80&amp;"% EEG-Abgabe, ohne MwSt)","(ohne Mehrwertsteuer und EEG-Abgabe)"))</f>
        <v>(mit 100% EEG-Abgabe, ohne MwSt)</v>
      </c>
      <c r="B5" s="269"/>
      <c r="C5" s="269"/>
    </row>
    <row r="6" spans="1:10" ht="6.75" customHeight="1" x14ac:dyDescent="0.25">
      <c r="A6" s="221"/>
      <c r="B6" s="221"/>
      <c r="C6" s="221"/>
    </row>
    <row r="7" spans="1:10" ht="25.5" customHeight="1" x14ac:dyDescent="0.25">
      <c r="A7" s="619" t="s">
        <v>474</v>
      </c>
      <c r="B7" s="619"/>
      <c r="C7" s="619"/>
      <c r="D7" s="619"/>
      <c r="E7" s="619"/>
      <c r="F7" s="619"/>
      <c r="G7" s="619"/>
      <c r="H7" s="619"/>
      <c r="I7" s="619"/>
      <c r="J7" s="283"/>
    </row>
    <row r="8" spans="1:10" x14ac:dyDescent="0.25">
      <c r="A8" s="608" t="s">
        <v>338</v>
      </c>
      <c r="B8" s="608"/>
      <c r="C8" s="608"/>
      <c r="D8" s="608"/>
      <c r="E8" s="213"/>
      <c r="F8" s="213"/>
      <c r="G8" s="211" t="s">
        <v>413</v>
      </c>
      <c r="H8" s="281"/>
      <c r="I8" s="212"/>
      <c r="J8" s="145"/>
    </row>
    <row r="9" spans="1:10" ht="15" customHeight="1" x14ac:dyDescent="0.25">
      <c r="A9" s="121" t="s">
        <v>423</v>
      </c>
      <c r="B9" s="227">
        <f>Eingabe!B17</f>
        <v>255000</v>
      </c>
      <c r="C9" s="127" t="s">
        <v>4</v>
      </c>
      <c r="D9" s="122"/>
      <c r="E9" s="122"/>
      <c r="F9" s="122"/>
      <c r="G9" s="616" t="s">
        <v>414</v>
      </c>
      <c r="H9" s="617"/>
      <c r="I9" s="618"/>
      <c r="J9" s="282"/>
    </row>
    <row r="10" spans="1:10" ht="15" customHeight="1" x14ac:dyDescent="0.25">
      <c r="A10" s="126" t="s">
        <v>298</v>
      </c>
      <c r="B10" s="239">
        <f ca="1">'Auslegung thermisch'!B31</f>
        <v>225369.197360694</v>
      </c>
      <c r="C10" s="126" t="s">
        <v>4</v>
      </c>
      <c r="G10" s="616"/>
      <c r="H10" s="617"/>
      <c r="I10" s="618"/>
      <c r="J10" s="282"/>
    </row>
    <row r="11" spans="1:10" ht="15" customHeight="1" x14ac:dyDescent="0.25">
      <c r="A11" s="126" t="s">
        <v>300</v>
      </c>
      <c r="B11" s="239">
        <f ca="1">'Auslegung thermisch'!B39</f>
        <v>29630.802639306003</v>
      </c>
      <c r="C11" s="126" t="s">
        <v>4</v>
      </c>
      <c r="G11" s="616"/>
      <c r="H11" s="617"/>
      <c r="I11" s="618"/>
      <c r="J11" s="282"/>
    </row>
    <row r="12" spans="1:10" ht="7.5" customHeight="1" x14ac:dyDescent="0.25">
      <c r="A12" s="126"/>
      <c r="B12" s="239"/>
      <c r="C12" s="126"/>
      <c r="G12" s="616"/>
      <c r="H12" s="617"/>
      <c r="I12" s="618"/>
      <c r="J12" s="282"/>
    </row>
    <row r="13" spans="1:10" ht="15" customHeight="1" x14ac:dyDescent="0.25">
      <c r="A13" s="127" t="s">
        <v>424</v>
      </c>
      <c r="B13" s="228"/>
      <c r="C13" s="229"/>
      <c r="D13" s="122"/>
      <c r="E13" s="122"/>
      <c r="F13" s="122"/>
      <c r="G13" s="616"/>
      <c r="H13" s="617"/>
      <c r="I13" s="618"/>
      <c r="J13" s="282"/>
    </row>
    <row r="14" spans="1:10" ht="15" customHeight="1" x14ac:dyDescent="0.35">
      <c r="A14" s="111" t="s">
        <v>299</v>
      </c>
      <c r="B14" s="113">
        <f ca="1">IF(B10&gt;0,B10/Eingabe!B49,0)</f>
        <v>336371.93635924481</v>
      </c>
      <c r="C14" s="111" t="s">
        <v>463</v>
      </c>
      <c r="D14" s="110">
        <f ca="1">B14*1.11</f>
        <v>373372.84935876174</v>
      </c>
      <c r="E14" s="109" t="s">
        <v>464</v>
      </c>
      <c r="G14" s="611" t="s">
        <v>415</v>
      </c>
      <c r="H14" s="612"/>
      <c r="I14" s="613"/>
      <c r="J14" s="282"/>
    </row>
    <row r="15" spans="1:10" ht="16.5" customHeight="1" x14ac:dyDescent="0.25">
      <c r="A15" s="111" t="s">
        <v>301</v>
      </c>
      <c r="B15" s="113">
        <f ca="1">IF(B11&gt;0,B11/Eingabe!B61,0)</f>
        <v>31190.31856769053</v>
      </c>
      <c r="C15" s="111" t="s">
        <v>463</v>
      </c>
      <c r="D15" s="110">
        <f ca="1">B15*1.11</f>
        <v>34621.253610136489</v>
      </c>
      <c r="E15" s="109" t="s">
        <v>464</v>
      </c>
    </row>
    <row r="16" spans="1:10" ht="18" x14ac:dyDescent="0.25">
      <c r="A16" s="111" t="s">
        <v>303</v>
      </c>
      <c r="B16" s="113">
        <f ca="1">B15+B14</f>
        <v>367562.25492693536</v>
      </c>
      <c r="C16" s="111" t="s">
        <v>463</v>
      </c>
      <c r="D16" s="110">
        <f ca="1">D14+D15</f>
        <v>407994.10296889825</v>
      </c>
      <c r="E16" s="109" t="s">
        <v>464</v>
      </c>
      <c r="F16" s="284" t="s">
        <v>330</v>
      </c>
      <c r="G16" s="285">
        <f>IF(Eingabe!B64="mit",Eingabe!D72,Eingabe!B72)</f>
        <v>4.5</v>
      </c>
      <c r="H16" s="109" t="s">
        <v>465</v>
      </c>
      <c r="I16" s="109"/>
    </row>
    <row r="17" spans="1:10" ht="15.75" thickBot="1" x14ac:dyDescent="0.3">
      <c r="A17" s="232" t="s">
        <v>425</v>
      </c>
      <c r="B17" s="233">
        <f ca="1">D16*G16/100</f>
        <v>18359.734633600419</v>
      </c>
      <c r="C17" s="233" t="s">
        <v>279</v>
      </c>
      <c r="D17" s="234"/>
      <c r="E17" s="235"/>
      <c r="F17" s="235"/>
      <c r="G17" s="235"/>
      <c r="H17" s="235"/>
      <c r="I17" s="235"/>
      <c r="J17" s="158"/>
    </row>
    <row r="18" spans="1:10" s="237" customFormat="1" ht="12.75" customHeight="1" x14ac:dyDescent="0.25">
      <c r="A18" s="145"/>
      <c r="B18" s="146"/>
      <c r="C18" s="146"/>
      <c r="D18" s="236"/>
      <c r="J18" s="238"/>
    </row>
    <row r="19" spans="1:10" ht="16.5" customHeight="1" thickBot="1" x14ac:dyDescent="0.3">
      <c r="A19" s="232" t="s">
        <v>304</v>
      </c>
      <c r="B19" s="233">
        <f ca="1">'Auslegung elektrisch'!B38*D19/100+'Auslegung thermisch'!B33*G19/100</f>
        <v>3284.6719585480259</v>
      </c>
      <c r="C19" s="232" t="s">
        <v>279</v>
      </c>
      <c r="D19" s="452">
        <f>IF(Eingabe!B64="mit",Eingabe!D84,Eingabe!B84)</f>
        <v>1</v>
      </c>
      <c r="E19" s="235" t="s">
        <v>462</v>
      </c>
      <c r="F19" s="235"/>
      <c r="G19" s="615">
        <f>IF(Eingabe!B64="mit",Eingabe!D85,Eingabe!B85)</f>
        <v>42</v>
      </c>
      <c r="H19" s="615"/>
      <c r="I19" s="235" t="s">
        <v>417</v>
      </c>
    </row>
    <row r="20" spans="1:10" ht="11.25" customHeight="1" x14ac:dyDescent="0.25">
      <c r="A20" s="130"/>
      <c r="B20" s="131"/>
      <c r="C20" s="130"/>
      <c r="D20" s="132"/>
    </row>
    <row r="21" spans="1:10" x14ac:dyDescent="0.25">
      <c r="A21" s="127" t="s">
        <v>323</v>
      </c>
      <c r="B21" s="139"/>
      <c r="C21" s="127" t="s">
        <v>332</v>
      </c>
      <c r="D21" s="122"/>
      <c r="E21" s="606">
        <f ca="1">'Auslegung elektrisch'!B38</f>
        <v>105957.15995316212</v>
      </c>
      <c r="F21" s="606"/>
      <c r="G21" s="606"/>
      <c r="H21" s="450"/>
      <c r="I21" s="122"/>
    </row>
    <row r="22" spans="1:10" x14ac:dyDescent="0.25">
      <c r="A22" s="226" t="s">
        <v>475</v>
      </c>
      <c r="B22" s="134">
        <v>0</v>
      </c>
      <c r="C22" s="609">
        <f ca="1">B47*'Auslegung elektrisch'!B39</f>
        <v>60139.49162917363</v>
      </c>
      <c r="D22" s="609"/>
      <c r="E22" s="620" t="s">
        <v>331</v>
      </c>
      <c r="F22" s="620"/>
      <c r="G22" s="620"/>
      <c r="H22" s="620"/>
      <c r="I22" s="133">
        <f ca="1">'Auslegung elektrisch'!B39</f>
        <v>0.67572462504689468</v>
      </c>
    </row>
    <row r="23" spans="1:10" x14ac:dyDescent="0.25">
      <c r="A23" s="226" t="s">
        <v>460</v>
      </c>
      <c r="B23" s="134">
        <f ca="1">C22*Eingabe!B79*Eingabe!B80/10000</f>
        <v>4063.0240544669709</v>
      </c>
      <c r="C23" s="271"/>
      <c r="D23" s="271" t="str">
        <f>Eingabe!B80&amp;" % EEG-Abgabe"</f>
        <v>100 % EEG-Abgabe</v>
      </c>
      <c r="E23" s="271"/>
      <c r="F23" s="271" t="s">
        <v>450</v>
      </c>
      <c r="G23" s="271" t="str">
        <f>Eingabe!B79*Eingabe!B80/100&amp;" ct/kWh"</f>
        <v>6,756 ct/kWh</v>
      </c>
      <c r="H23" s="271"/>
      <c r="I23" s="271"/>
      <c r="J23" s="446"/>
    </row>
    <row r="24" spans="1:10" x14ac:dyDescent="0.25">
      <c r="A24" s="226" t="s">
        <v>422</v>
      </c>
      <c r="B24" s="138">
        <f ca="1">C24*F24/100</f>
        <v>6926.5220089983286</v>
      </c>
      <c r="C24" s="610">
        <f ca="1">B47-C22</f>
        <v>28860.50837082637</v>
      </c>
      <c r="D24" s="610"/>
      <c r="E24" s="161" t="s">
        <v>330</v>
      </c>
      <c r="F24" s="614">
        <f>IF(Eingabe!B64="mit",Eingabe!D71,Eingabe!B71)</f>
        <v>24</v>
      </c>
      <c r="G24" s="614"/>
      <c r="H24" s="111" t="s">
        <v>272</v>
      </c>
    </row>
    <row r="25" spans="1:10" x14ac:dyDescent="0.25">
      <c r="A25" s="226" t="s">
        <v>412</v>
      </c>
      <c r="B25" s="138">
        <f>IF(Eingabe!B64="mit",Eingabe!D86,Eingabe!B86)</f>
        <v>600</v>
      </c>
      <c r="C25" s="451"/>
      <c r="D25" s="451"/>
      <c r="E25" s="161"/>
    </row>
    <row r="26" spans="1:10" ht="15.75" thickBot="1" x14ac:dyDescent="0.3">
      <c r="A26" s="232" t="s">
        <v>426</v>
      </c>
      <c r="B26" s="249">
        <f ca="1">SUM(B22:B25)</f>
        <v>11589.546063465299</v>
      </c>
      <c r="C26" s="232"/>
      <c r="D26" s="235"/>
      <c r="E26" s="235"/>
      <c r="F26" s="235"/>
      <c r="G26" s="235"/>
      <c r="H26" s="235"/>
      <c r="I26" s="235"/>
      <c r="J26" s="129"/>
    </row>
    <row r="27" spans="1:10" ht="12" customHeight="1" x14ac:dyDescent="0.25">
      <c r="A27" s="112"/>
      <c r="B27" s="124"/>
      <c r="C27" s="112"/>
    </row>
    <row r="28" spans="1:10" x14ac:dyDescent="0.25">
      <c r="A28" s="127" t="s">
        <v>326</v>
      </c>
      <c r="B28" s="321" t="str">
        <f>"KWK-Zuschlag f. "&amp;TEXT(Eingabe!B78,"#.###")&amp;" Vollbenutzungsstunden"</f>
        <v>KWK-Zuschlag f. 60.000 Vollbenutzungsstunden</v>
      </c>
      <c r="C28" s="122"/>
      <c r="D28" s="122"/>
      <c r="E28" s="122"/>
      <c r="F28" s="122"/>
      <c r="G28" s="331" t="s">
        <v>450</v>
      </c>
      <c r="H28" s="332">
        <f ca="1">'Wirtschaftlkt. Eigenverbr.'!F14</f>
        <v>11.325331865543156</v>
      </c>
      <c r="I28" s="321" t="s">
        <v>485</v>
      </c>
    </row>
    <row r="29" spans="1:10" x14ac:dyDescent="0.25">
      <c r="A29" s="111" t="s">
        <v>472</v>
      </c>
      <c r="B29" s="240">
        <f ca="1">D14*D29/100</f>
        <v>2053.5506714731896</v>
      </c>
      <c r="C29" s="126" t="s">
        <v>279</v>
      </c>
      <c r="D29" s="215">
        <f>Eingabe!B81</f>
        <v>0.55000000000000004</v>
      </c>
      <c r="E29" s="109" t="s">
        <v>420</v>
      </c>
    </row>
    <row r="30" spans="1:10" x14ac:dyDescent="0.25">
      <c r="A30" s="111" t="s">
        <v>432</v>
      </c>
      <c r="B30" s="112" t="s">
        <v>431</v>
      </c>
      <c r="C30" s="607">
        <f ca="1">E21-C22</f>
        <v>45817.668323988488</v>
      </c>
      <c r="D30" s="607"/>
      <c r="E30" s="109" t="s">
        <v>356</v>
      </c>
    </row>
    <row r="31" spans="1:10" x14ac:dyDescent="0.25">
      <c r="A31" s="111" t="str">
        <f>"EEX (bei "&amp;Eingabe!B74&amp;" Ct/kWh)"</f>
        <v>EEX (bei 3,3 Ct/kWh)</v>
      </c>
      <c r="B31" s="240">
        <f ca="1">C30*Eingabe!B74/100</f>
        <v>1511.9830546916201</v>
      </c>
      <c r="C31" s="126" t="s">
        <v>279</v>
      </c>
      <c r="D31" s="625" t="s">
        <v>429</v>
      </c>
      <c r="E31" s="625"/>
      <c r="F31" s="625"/>
      <c r="G31" s="625"/>
      <c r="H31" s="625"/>
      <c r="I31" s="625"/>
      <c r="J31" s="110"/>
    </row>
    <row r="32" spans="1:10" x14ac:dyDescent="0.25">
      <c r="A32" s="111" t="str">
        <f>"verm. Netznutz.entg. ("&amp;Eingabe!B75&amp;" Ct/kWh):"</f>
        <v>verm. Netznutz.entg. (0,5 Ct/kWh):</v>
      </c>
      <c r="B32" s="240">
        <f ca="1">C30*Eingabe!B75/100</f>
        <v>229.08834161994244</v>
      </c>
      <c r="C32" s="126" t="s">
        <v>279</v>
      </c>
      <c r="D32" s="625"/>
      <c r="E32" s="625"/>
      <c r="F32" s="625"/>
      <c r="G32" s="625"/>
      <c r="H32" s="625"/>
      <c r="I32" s="625"/>
      <c r="J32" s="110"/>
    </row>
    <row r="33" spans="1:10" x14ac:dyDescent="0.25">
      <c r="A33" s="111" t="str">
        <f>"KWK-Zuschl. Einspeisung: "&amp;Eingabe!B76&amp;" Ct/kWh"</f>
        <v>KWK-Zuschl. Einspeisung: 8 Ct/kWh</v>
      </c>
      <c r="B33" s="240">
        <f ca="1">C30*Eingabe!B76/100</f>
        <v>3665.413465919079</v>
      </c>
      <c r="C33" s="126" t="s">
        <v>279</v>
      </c>
      <c r="D33" s="621" t="str">
        <f>"bis "&amp;TEXT(Eingabe!B78,"#.###")&amp;" Vollbenutzungsstunden"</f>
        <v>bis 60.000 Vollbenutzungsstunden</v>
      </c>
      <c r="E33" s="621"/>
      <c r="F33" s="621"/>
      <c r="G33" s="621"/>
      <c r="H33" s="621"/>
      <c r="I33" s="621" t="str">
        <f ca="1">"entspricht "&amp;TEXT(H28,"#,#")&amp;" Jahre"</f>
        <v>entspricht 11,3 Jahre</v>
      </c>
    </row>
    <row r="34" spans="1:10" x14ac:dyDescent="0.25">
      <c r="A34" s="111" t="str">
        <f>"KWK-Zuschl. Eigenverbr.: "&amp;Eingabe!B77&amp;" Ct/kWh"</f>
        <v>KWK-Zuschl. Eigenverbr.: 4 Ct/kWh</v>
      </c>
      <c r="B34" s="240">
        <f ca="1">C22*Eingabe!B77/100</f>
        <v>2405.5796651669452</v>
      </c>
      <c r="C34" s="126" t="s">
        <v>279</v>
      </c>
      <c r="D34" s="622"/>
      <c r="E34" s="622"/>
      <c r="F34" s="622"/>
      <c r="G34" s="622"/>
      <c r="H34" s="622"/>
      <c r="I34" s="622"/>
    </row>
    <row r="35" spans="1:10" ht="15" customHeight="1" x14ac:dyDescent="0.25">
      <c r="A35" s="308" t="s">
        <v>488</v>
      </c>
      <c r="B35" s="302">
        <f ca="1">B34+B33+B32+B31+B29</f>
        <v>9865.615198870777</v>
      </c>
      <c r="C35" s="303" t="s">
        <v>279</v>
      </c>
      <c r="D35" s="304" t="str">
        <f ca="1">"im "&amp;INT(H28)+1&amp;". Jahr:"</f>
        <v>im 12. Jahr:</v>
      </c>
      <c r="E35" s="623">
        <f ca="1">B35*(H28-INT(H28))+E36*(INT(H28)+1-H28)</f>
        <v>5769.7095888206532</v>
      </c>
      <c r="F35" s="623"/>
      <c r="G35" s="623"/>
      <c r="H35" s="305" t="s">
        <v>486</v>
      </c>
      <c r="I35" s="305"/>
      <c r="J35" s="300"/>
    </row>
    <row r="36" spans="1:10" ht="15.75" thickBot="1" x14ac:dyDescent="0.3">
      <c r="A36" s="309" t="s">
        <v>487</v>
      </c>
      <c r="B36" s="306"/>
      <c r="C36" s="307"/>
      <c r="D36" s="334" t="str">
        <f ca="1">"ab "&amp;INT(H28)+2&amp;". Jahr:"</f>
        <v>ab 13. Jahr:</v>
      </c>
      <c r="E36" s="624">
        <f ca="1">B35-B33-B34</f>
        <v>3794.6220677847532</v>
      </c>
      <c r="F36" s="624"/>
      <c r="G36" s="624"/>
      <c r="H36" s="335" t="s">
        <v>342</v>
      </c>
      <c r="I36" s="336"/>
    </row>
    <row r="37" spans="1:10" ht="15.75" customHeight="1" thickBot="1" x14ac:dyDescent="0.3">
      <c r="A37" s="301" t="s">
        <v>549</v>
      </c>
      <c r="B37" s="248">
        <f ca="1">B17+B19+B26-B35</f>
        <v>23368.337456742964</v>
      </c>
      <c r="C37" s="301" t="s">
        <v>279</v>
      </c>
      <c r="D37" s="310" t="str">
        <f ca="1">"ab "&amp;INT(H28)+2&amp;". Jahr:"</f>
        <v>ab 13. Jahr:</v>
      </c>
      <c r="E37" s="626">
        <f ca="1">B37+B33+B34</f>
        <v>29439.330587828987</v>
      </c>
      <c r="F37" s="626"/>
      <c r="G37" s="626"/>
      <c r="H37" s="311"/>
      <c r="I37" s="311"/>
    </row>
    <row r="38" spans="1:10" ht="15" customHeight="1" thickTop="1" x14ac:dyDescent="0.25">
      <c r="A38" s="145"/>
      <c r="B38" s="146"/>
      <c r="C38" s="145"/>
      <c r="D38" s="145"/>
      <c r="J38" s="264"/>
    </row>
    <row r="39" spans="1:10" x14ac:dyDescent="0.25">
      <c r="A39" s="145"/>
      <c r="B39" s="146"/>
      <c r="C39" s="145"/>
      <c r="D39" s="145"/>
    </row>
    <row r="40" spans="1:10" x14ac:dyDescent="0.25">
      <c r="A40" s="608" t="s">
        <v>297</v>
      </c>
      <c r="B40" s="608"/>
      <c r="C40" s="608"/>
      <c r="D40" s="608"/>
      <c r="E40" s="608"/>
      <c r="F40" s="213"/>
      <c r="G40" s="213"/>
      <c r="H40" s="213"/>
      <c r="I40" s="213"/>
      <c r="J40" s="135"/>
    </row>
    <row r="41" spans="1:10" x14ac:dyDescent="0.25">
      <c r="A41" s="112" t="s">
        <v>322</v>
      </c>
    </row>
    <row r="42" spans="1:10" x14ac:dyDescent="0.25">
      <c r="A42" s="111" t="s">
        <v>285</v>
      </c>
      <c r="B42" s="113">
        <f>Eingabe!B17</f>
        <v>255000</v>
      </c>
      <c r="C42" s="111" t="s">
        <v>4</v>
      </c>
    </row>
    <row r="43" spans="1:10" ht="18" x14ac:dyDescent="0.25">
      <c r="A43" s="114" t="s">
        <v>295</v>
      </c>
      <c r="B43" s="111">
        <f>Eingabe!B61</f>
        <v>0.95</v>
      </c>
    </row>
    <row r="44" spans="1:10" ht="18" x14ac:dyDescent="0.25">
      <c r="A44" s="114" t="s">
        <v>296</v>
      </c>
      <c r="B44" s="113">
        <f>IF(B43&gt;0,B42/B43,0)</f>
        <v>268421.05263157893</v>
      </c>
      <c r="C44" s="111" t="s">
        <v>463</v>
      </c>
      <c r="D44" s="110">
        <f>B44*1.11</f>
        <v>297947.36842105264</v>
      </c>
      <c r="E44" s="214" t="s">
        <v>464</v>
      </c>
      <c r="F44" s="286" t="s">
        <v>330</v>
      </c>
      <c r="G44" s="214">
        <f>IF(Eingabe!B64="mit",Eingabe!D72,Eingabe!B72)</f>
        <v>4.5</v>
      </c>
      <c r="H44" s="214" t="s">
        <v>465</v>
      </c>
      <c r="I44" s="109"/>
    </row>
    <row r="45" spans="1:10" x14ac:dyDescent="0.25">
      <c r="A45" s="241" t="s">
        <v>427</v>
      </c>
      <c r="B45" s="242">
        <f>D44*G44/100</f>
        <v>13407.631578947368</v>
      </c>
      <c r="C45" s="243" t="s">
        <v>279</v>
      </c>
      <c r="D45" s="244"/>
      <c r="E45" s="244"/>
      <c r="F45" s="244"/>
      <c r="G45" s="244"/>
      <c r="H45" s="244"/>
      <c r="I45" s="244"/>
    </row>
    <row r="46" spans="1:10" x14ac:dyDescent="0.25">
      <c r="A46" s="118" t="s">
        <v>323</v>
      </c>
    </row>
    <row r="47" spans="1:10" x14ac:dyDescent="0.25">
      <c r="A47" s="111" t="s">
        <v>289</v>
      </c>
      <c r="B47" s="113">
        <f>Eingabe!B25</f>
        <v>89000</v>
      </c>
      <c r="C47" s="111" t="s">
        <v>4</v>
      </c>
      <c r="D47" s="161" t="s">
        <v>330</v>
      </c>
      <c r="E47" s="128">
        <f>IF(Eingabe!B64="mit",Eingabe!D70,Eingabe!B70)</f>
        <v>24</v>
      </c>
      <c r="F47" s="111" t="s">
        <v>272</v>
      </c>
    </row>
    <row r="48" spans="1:10" x14ac:dyDescent="0.25">
      <c r="A48" s="230" t="s">
        <v>428</v>
      </c>
      <c r="B48" s="123">
        <f>B47*E47/100</f>
        <v>21360</v>
      </c>
      <c r="C48" s="230" t="s">
        <v>279</v>
      </c>
      <c r="D48" s="231"/>
      <c r="E48" s="231"/>
      <c r="F48" s="231"/>
      <c r="G48" s="231"/>
      <c r="H48" s="231"/>
      <c r="I48" s="231"/>
    </row>
    <row r="49" spans="1:9" ht="15" customHeight="1" thickBot="1" x14ac:dyDescent="0.3">
      <c r="A49" s="232" t="s">
        <v>302</v>
      </c>
      <c r="B49" s="233">
        <f>B45+B48</f>
        <v>34767.631578947367</v>
      </c>
      <c r="C49" s="232" t="s">
        <v>279</v>
      </c>
      <c r="D49" s="232"/>
      <c r="E49" s="235"/>
      <c r="F49" s="235"/>
      <c r="G49" s="235"/>
      <c r="H49" s="235"/>
      <c r="I49" s="235"/>
    </row>
    <row r="50" spans="1:9" ht="9.75" customHeight="1" x14ac:dyDescent="0.25"/>
    <row r="51" spans="1:9" x14ac:dyDescent="0.25">
      <c r="A51" s="145"/>
      <c r="B51" s="146"/>
      <c r="C51" s="145"/>
      <c r="D51" s="145"/>
    </row>
    <row r="52" spans="1:9" ht="9" customHeight="1" x14ac:dyDescent="0.25"/>
    <row r="53" spans="1:9" ht="15.75" thickBot="1" x14ac:dyDescent="0.3">
      <c r="A53" s="140" t="s">
        <v>365</v>
      </c>
      <c r="B53" s="141"/>
      <c r="C53" s="142"/>
      <c r="D53" s="142"/>
      <c r="E53" s="142"/>
      <c r="F53" s="142"/>
      <c r="G53" s="142"/>
      <c r="H53" s="142"/>
      <c r="I53" s="142"/>
    </row>
    <row r="54" spans="1:9" x14ac:dyDescent="0.25">
      <c r="A54" s="245" t="str">
        <f ca="1">"innerhalb d. ersten "&amp;TEXT(H28,"#,#")&amp;" Jahre:"</f>
        <v>innerhalb d. ersten 11,3 Jahre:</v>
      </c>
      <c r="B54" s="246">
        <f ca="1">B49-B37</f>
        <v>11399.294122204403</v>
      </c>
      <c r="C54" s="231"/>
      <c r="D54" s="231"/>
      <c r="E54" s="231"/>
      <c r="F54" s="231"/>
      <c r="G54" s="231"/>
      <c r="H54" s="231"/>
      <c r="I54" s="231"/>
    </row>
    <row r="55" spans="1:9" ht="15" customHeight="1" thickBot="1" x14ac:dyDescent="0.3">
      <c r="A55" s="247" t="str">
        <f ca="1">"nach "&amp;TEXT(H28,"#,#")&amp;" Jahren:"</f>
        <v>nach 11,3 Jahren:</v>
      </c>
      <c r="B55" s="248">
        <f ca="1">B49-E37</f>
        <v>5328.3009911183799</v>
      </c>
      <c r="C55" s="312" t="s">
        <v>489</v>
      </c>
      <c r="D55" s="247"/>
      <c r="E55" s="247"/>
      <c r="F55" s="247"/>
      <c r="G55" s="247"/>
      <c r="H55" s="247"/>
      <c r="I55" s="247"/>
    </row>
    <row r="56" spans="1:9" ht="15.75" thickTop="1" x14ac:dyDescent="0.25"/>
  </sheetData>
  <sheetProtection sheet="1" objects="1" scenarios="1"/>
  <mergeCells count="19">
    <mergeCell ref="I33:I34"/>
    <mergeCell ref="E35:G35"/>
    <mergeCell ref="E36:G36"/>
    <mergeCell ref="A40:E40"/>
    <mergeCell ref="D31:I32"/>
    <mergeCell ref="E37:G37"/>
    <mergeCell ref="D33:H34"/>
    <mergeCell ref="A2:D2"/>
    <mergeCell ref="E21:G21"/>
    <mergeCell ref="C30:D30"/>
    <mergeCell ref="A8:D8"/>
    <mergeCell ref="C22:D22"/>
    <mergeCell ref="C24:D24"/>
    <mergeCell ref="G14:I14"/>
    <mergeCell ref="F24:G24"/>
    <mergeCell ref="G19:H19"/>
    <mergeCell ref="G9:I13"/>
    <mergeCell ref="A7:I7"/>
    <mergeCell ref="E22:H22"/>
  </mergeCells>
  <pageMargins left="0.70866141732283472" right="0.3125" top="0.39370078740157483" bottom="0.58333333333333337" header="0.31496062992125984" footer="0.31496062992125984"/>
  <pageSetup paperSize="9" fitToHeight="0" orientation="portrait" horizontalDpi="1200" verticalDpi="1200" r:id="rId1"/>
  <headerFooter>
    <oddFooter>&amp;L&amp;F&amp;A&amp;R&amp;D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pageSetUpPr fitToPage="1"/>
  </sheetPr>
  <dimension ref="A1:O62"/>
  <sheetViews>
    <sheetView view="pageLayout" topLeftCell="A28" zoomScaleNormal="100" workbookViewId="0">
      <selection activeCell="F14" sqref="F14"/>
    </sheetView>
  </sheetViews>
  <sheetFormatPr baseColWidth="10" defaultRowHeight="15" x14ac:dyDescent="0.25"/>
  <cols>
    <col min="1" max="1" width="5.140625" style="17" customWidth="1"/>
    <col min="2" max="2" width="14" style="17" customWidth="1"/>
    <col min="3" max="3" width="11.7109375" style="17" customWidth="1"/>
    <col min="4" max="4" width="11.140625" style="17" customWidth="1"/>
    <col min="5" max="5" width="9" style="17" customWidth="1"/>
    <col min="6" max="6" width="11.42578125" style="17"/>
    <col min="7" max="7" width="12.7109375" style="17" customWidth="1"/>
    <col min="8" max="8" width="14.28515625" style="17" customWidth="1"/>
    <col min="9" max="9" width="3.140625" style="17" customWidth="1"/>
    <col min="10" max="11" width="11.42578125" style="17"/>
    <col min="12" max="12" width="15.28515625" style="17" customWidth="1"/>
    <col min="13" max="13" width="21.140625" style="17" customWidth="1"/>
    <col min="14" max="16384" width="11.42578125" style="17"/>
  </cols>
  <sheetData>
    <row r="1" spans="1:10" ht="9.75" customHeight="1" x14ac:dyDescent="0.25"/>
    <row r="2" spans="1:10" ht="18.75" x14ac:dyDescent="0.3">
      <c r="A2" s="225" t="s">
        <v>421</v>
      </c>
      <c r="B2" s="225"/>
      <c r="C2" s="225"/>
      <c r="D2" s="225"/>
      <c r="E2" s="225"/>
    </row>
    <row r="3" spans="1:10" ht="12.75" customHeight="1" x14ac:dyDescent="0.3">
      <c r="A3" s="455"/>
      <c r="B3" s="216"/>
      <c r="C3" s="216"/>
      <c r="D3" s="216"/>
      <c r="E3" s="216"/>
    </row>
    <row r="4" spans="1:10" ht="14.25" customHeight="1" x14ac:dyDescent="0.3">
      <c r="A4" s="447" t="str">
        <f>Eingabe!B12</f>
        <v>Musterhaus</v>
      </c>
      <c r="B4" s="218"/>
      <c r="C4" s="216"/>
      <c r="D4" s="455" t="str">
        <f>Übersicht!I6</f>
        <v>Kraftwerk G20</v>
      </c>
      <c r="E4" s="216"/>
    </row>
    <row r="5" spans="1:10" ht="6.75" customHeight="1" x14ac:dyDescent="0.3">
      <c r="A5" s="455"/>
      <c r="B5" s="216"/>
      <c r="C5" s="216"/>
      <c r="D5" s="216"/>
      <c r="E5" s="216"/>
    </row>
    <row r="6" spans="1:10" ht="13.5" customHeight="1" x14ac:dyDescent="0.3">
      <c r="A6" s="206" t="str">
        <f>IF(TRIM(Eingabe!B64)="mit",IF(Eingabe!B80&gt;0,"(mit Mehrwertsteuer und "&amp;Eingabe!B80&amp;"% EEG-Abgabe)","(mit Mehrwertsteuer, ohne EEG-Abgabe)"), IF(Eingabe!B80&gt;0,"(mit "&amp;Eingabe!B80&amp;"% EEG-Abgabe, ohne MwSt)","(ohne Mehrwertsteuer und EEG-Abgabe)"))</f>
        <v>(mit 100% EEG-Abgabe, ohne MwSt)</v>
      </c>
      <c r="B6" s="201"/>
      <c r="C6" s="202"/>
      <c r="D6" s="216"/>
      <c r="E6" s="216"/>
    </row>
    <row r="7" spans="1:10" ht="5.25" customHeight="1" x14ac:dyDescent="0.3">
      <c r="A7" s="203"/>
      <c r="B7" s="201"/>
      <c r="C7" s="202"/>
      <c r="D7" s="216"/>
      <c r="E7" s="216"/>
    </row>
    <row r="8" spans="1:10" ht="15" customHeight="1" x14ac:dyDescent="0.25">
      <c r="A8" s="635" t="s">
        <v>351</v>
      </c>
      <c r="B8" s="635"/>
      <c r="C8" s="635"/>
      <c r="D8" s="635"/>
      <c r="E8" s="635"/>
      <c r="F8" s="167"/>
      <c r="G8" s="167"/>
      <c r="H8" s="167"/>
      <c r="I8" s="167"/>
      <c r="J8" s="167"/>
    </row>
    <row r="9" spans="1:10" x14ac:dyDescent="0.25">
      <c r="A9" s="635"/>
      <c r="B9" s="635"/>
      <c r="C9" s="635"/>
      <c r="D9" s="635"/>
      <c r="E9" s="635"/>
      <c r="F9" s="167"/>
      <c r="G9" s="167"/>
      <c r="H9" s="167"/>
      <c r="I9" s="167"/>
      <c r="J9" s="167"/>
    </row>
    <row r="10" spans="1:10" ht="3.75" customHeight="1" x14ac:dyDescent="0.25">
      <c r="A10" s="166"/>
      <c r="B10" s="166"/>
      <c r="C10" s="166"/>
      <c r="D10" s="166"/>
      <c r="E10" s="166"/>
      <c r="F10" s="167"/>
      <c r="G10" s="167"/>
      <c r="H10" s="167"/>
      <c r="I10" s="167"/>
      <c r="J10" s="167"/>
    </row>
    <row r="11" spans="1:10" x14ac:dyDescent="0.25">
      <c r="A11" s="636" t="s">
        <v>336</v>
      </c>
      <c r="B11" s="636"/>
      <c r="C11" s="169">
        <f>IF(Eingabe!B64="mit",Eingabe!D89,Eingabe!B89)</f>
        <v>50000</v>
      </c>
    </row>
    <row r="12" spans="1:10" ht="6" customHeight="1" x14ac:dyDescent="0.25">
      <c r="A12" s="168"/>
      <c r="B12" s="168"/>
      <c r="C12" s="147"/>
    </row>
    <row r="13" spans="1:10" x14ac:dyDescent="0.25">
      <c r="A13" s="637" t="s">
        <v>352</v>
      </c>
      <c r="B13" s="637"/>
      <c r="C13" s="8">
        <f>Eingabe!B90</f>
        <v>2.5000000000000001E-2</v>
      </c>
      <c r="E13" s="3" t="str">
        <f>"KWK-Zuschlag für "&amp;TEXT(Eingabe!B78,"#.###")&amp;" Vollbenutzungsstunden:"</f>
        <v>KWK-Zuschlag für 60.000 Vollbenutzungsstunden:</v>
      </c>
    </row>
    <row r="14" spans="1:10" x14ac:dyDescent="0.25">
      <c r="A14" s="637" t="s">
        <v>353</v>
      </c>
      <c r="B14" s="637"/>
      <c r="C14" s="8">
        <f>Eingabe!B91</f>
        <v>0.02</v>
      </c>
      <c r="E14" s="17" t="s">
        <v>484</v>
      </c>
      <c r="F14" s="324">
        <f ca="1">Eingabe!B78/('Auslegung elektrisch'!B38/'Auslegung elektrisch'!B37)</f>
        <v>11.325331865543156</v>
      </c>
      <c r="G14" s="325" t="s">
        <v>492</v>
      </c>
    </row>
    <row r="15" spans="1:10" x14ac:dyDescent="0.25">
      <c r="A15" s="637" t="s">
        <v>369</v>
      </c>
      <c r="B15" s="637"/>
      <c r="C15" s="11">
        <f>(1+C13)/(1+C14)</f>
        <v>1.0049019607843137</v>
      </c>
    </row>
    <row r="16" spans="1:10" ht="6.75" customHeight="1" x14ac:dyDescent="0.25">
      <c r="A16" s="455"/>
      <c r="B16" s="455"/>
      <c r="C16" s="11"/>
    </row>
    <row r="17" spans="1:15" x14ac:dyDescent="0.25">
      <c r="A17" s="155" t="s">
        <v>343</v>
      </c>
      <c r="B17" s="155"/>
      <c r="C17" s="155"/>
      <c r="D17" s="156">
        <f ca="1">'Betriebsk. Eigenverbr.'!B54</f>
        <v>11399.294122204403</v>
      </c>
      <c r="E17" s="17" t="str">
        <f ca="1">"(für "&amp;TEXT(F14,"#,#")&amp;" Jahre)"</f>
        <v>(für 11,3 Jahre)</v>
      </c>
    </row>
    <row r="18" spans="1:15" x14ac:dyDescent="0.25">
      <c r="B18" s="634" t="s">
        <v>344</v>
      </c>
      <c r="C18" s="634"/>
      <c r="D18" s="156">
        <f ca="1">'Betriebsk. Eigenverbr.'!B55</f>
        <v>5328.3009911183799</v>
      </c>
      <c r="E18" s="17" t="str">
        <f ca="1">"(nach "&amp;TEXT(F14,"#,#")&amp;" Jahren)"</f>
        <v>(nach 11,3 Jahren)</v>
      </c>
    </row>
    <row r="19" spans="1:15" ht="6" customHeight="1" x14ac:dyDescent="0.25">
      <c r="B19" s="454"/>
      <c r="C19" s="454"/>
      <c r="D19" s="156"/>
    </row>
    <row r="20" spans="1:15" x14ac:dyDescent="0.25">
      <c r="A20" s="10" t="s">
        <v>345</v>
      </c>
      <c r="C20" s="259">
        <f ca="1">IF(MAX(D29:D49)&gt;0,IF(LN((1/(C11/B30*(1-C15)+1)))/LN(C15)&lt;=F14,LN((1/(C11/B30*(1-C15)+1)))/LN(C15),H39),"keine Amort.")</f>
        <v>4.4449370798307681</v>
      </c>
      <c r="D20" s="446" t="s">
        <v>438</v>
      </c>
      <c r="F20" s="634" t="s">
        <v>371</v>
      </c>
      <c r="G20" s="634"/>
      <c r="H20" s="129" t="str">
        <f>Eingabe!D37&amp;" Jahre"</f>
        <v>12 Jahre</v>
      </c>
      <c r="M20" s="253"/>
    </row>
    <row r="21" spans="1:15" x14ac:dyDescent="0.25">
      <c r="A21" s="10"/>
      <c r="C21" s="260">
        <f ca="1">IF(C11/D17&lt;=F14,C11/D17,IF(D18&gt;0,F14+(C11-D17*F14)/D18,"keine Armort."))</f>
        <v>4.3862365041188154</v>
      </c>
      <c r="D21" s="163" t="s">
        <v>439</v>
      </c>
      <c r="F21" s="454"/>
      <c r="G21" s="454"/>
      <c r="H21" s="129"/>
      <c r="L21" s="155"/>
      <c r="M21" s="252"/>
      <c r="N21" s="155"/>
      <c r="O21" s="178"/>
    </row>
    <row r="22" spans="1:15" ht="5.25" customHeight="1" x14ac:dyDescent="0.25">
      <c r="B22" s="454"/>
      <c r="C22" s="454"/>
      <c r="D22" s="156"/>
    </row>
    <row r="23" spans="1:15" ht="16.5" customHeight="1" x14ac:dyDescent="0.25">
      <c r="A23" s="174" t="s">
        <v>367</v>
      </c>
      <c r="B23" s="171"/>
      <c r="C23" s="171"/>
      <c r="D23" s="171"/>
      <c r="E23" s="172"/>
      <c r="F23" s="172"/>
      <c r="G23" s="172"/>
      <c r="H23" s="172"/>
    </row>
    <row r="24" spans="1:15" ht="16.5" customHeight="1" x14ac:dyDescent="0.25">
      <c r="A24" s="631" t="s">
        <v>355</v>
      </c>
      <c r="B24" s="631"/>
      <c r="C24" s="631"/>
      <c r="D24" s="631"/>
      <c r="E24" s="631"/>
      <c r="F24" s="631"/>
      <c r="G24" s="631"/>
      <c r="H24" s="631"/>
    </row>
    <row r="25" spans="1:15" ht="16.5" customHeight="1" x14ac:dyDescent="0.25">
      <c r="A25" s="632"/>
      <c r="B25" s="632"/>
      <c r="C25" s="632"/>
      <c r="D25" s="632"/>
      <c r="E25" s="632"/>
      <c r="F25" s="632"/>
      <c r="G25" s="632"/>
      <c r="H25" s="632"/>
    </row>
    <row r="26" spans="1:15" ht="16.5" customHeight="1" x14ac:dyDescent="0.25">
      <c r="A26" s="632"/>
      <c r="B26" s="632"/>
      <c r="C26" s="632"/>
      <c r="D26" s="632"/>
      <c r="E26" s="632"/>
      <c r="F26" s="632"/>
      <c r="G26" s="632"/>
      <c r="H26" s="632"/>
    </row>
    <row r="27" spans="1:15" ht="4.5" customHeight="1" x14ac:dyDescent="0.25">
      <c r="A27" s="258"/>
      <c r="B27" s="258"/>
      <c r="C27" s="258"/>
      <c r="D27" s="258"/>
      <c r="E27" s="258"/>
      <c r="F27" s="258"/>
      <c r="G27" s="258"/>
      <c r="H27" s="258"/>
    </row>
    <row r="28" spans="1:15" ht="58.5" customHeight="1" x14ac:dyDescent="0.25">
      <c r="A28" s="170" t="s">
        <v>379</v>
      </c>
      <c r="B28" s="175" t="s">
        <v>380</v>
      </c>
      <c r="C28" s="170" t="s">
        <v>433</v>
      </c>
      <c r="D28" s="170" t="s">
        <v>366</v>
      </c>
      <c r="M28" s="25"/>
    </row>
    <row r="29" spans="1:15" ht="12.75" customHeight="1" x14ac:dyDescent="0.25">
      <c r="A29" s="17">
        <v>0</v>
      </c>
      <c r="B29" s="634" t="s">
        <v>335</v>
      </c>
      <c r="C29" s="634"/>
      <c r="D29" s="3">
        <f>-C11</f>
        <v>-50000</v>
      </c>
      <c r="F29" s="326" t="s">
        <v>496</v>
      </c>
    </row>
    <row r="30" spans="1:15" ht="12.75" customHeight="1" x14ac:dyDescent="0.25">
      <c r="A30" s="17">
        <f ca="1">IF(A29+1&lt;F$14,A29+1,IF(A29&gt;=F$14,INT(A29)+1,F$14))</f>
        <v>1</v>
      </c>
      <c r="B30" s="261">
        <f ca="1">IF(A30&lt;F$14,$D$17,IF(A30=F$14,(F$14-INT(F$14))*D$17,IF(A30=ROUNDUP(F$14,0),(A30-F$14)*D$18,D$18)))</f>
        <v>11399.294122204403</v>
      </c>
      <c r="C30" s="261">
        <f ca="1">B30*$C$15^-A30</f>
        <v>11343.687809413163</v>
      </c>
      <c r="D30" s="3">
        <f ca="1">D29+C30</f>
        <v>-38656.312190586839</v>
      </c>
      <c r="F30" s="79" t="s">
        <v>495</v>
      </c>
    </row>
    <row r="31" spans="1:15" ht="12.75" customHeight="1" x14ac:dyDescent="0.25">
      <c r="A31" s="17">
        <f t="shared" ref="A31:A50" ca="1" si="0">IF(A30+1&lt;F$14,A30+1,IF(A30&gt;=F$14,INT(A30)+1,F$14))</f>
        <v>2</v>
      </c>
      <c r="B31" s="261">
        <f t="shared" ref="B31:B36" ca="1" si="1">IF(A31&lt;F$14,$D$17,IF(A31=F$14,(F$14-INT(F$14))*D$17,IF(A31=ROUNDUP(F$14,0),(A31-F$14)*D$18,D$18)))</f>
        <v>11399.294122204403</v>
      </c>
      <c r="C31" s="261">
        <f t="shared" ref="C31:C50" ca="1" si="2">B31*$C$15^-A31</f>
        <v>11288.35274692822</v>
      </c>
      <c r="D31" s="3">
        <f t="shared" ref="D31:D50" ca="1" si="3">D30+C31</f>
        <v>-27367.959443658619</v>
      </c>
      <c r="F31" s="79" t="s">
        <v>490</v>
      </c>
      <c r="G31" s="322">
        <f ca="1">F14</f>
        <v>11.325331865543156</v>
      </c>
    </row>
    <row r="32" spans="1:15" ht="12.75" customHeight="1" x14ac:dyDescent="0.25">
      <c r="A32" s="17">
        <f t="shared" ca="1" si="0"/>
        <v>3</v>
      </c>
      <c r="B32" s="261">
        <f t="shared" ca="1" si="1"/>
        <v>11399.294122204403</v>
      </c>
      <c r="C32" s="261">
        <f t="shared" ca="1" si="2"/>
        <v>11233.287611577349</v>
      </c>
      <c r="D32" s="3">
        <f t="shared" ca="1" si="3"/>
        <v>-16134.671832081271</v>
      </c>
      <c r="F32" s="79" t="s">
        <v>491</v>
      </c>
      <c r="G32" s="323">
        <f ca="1">LOOKUP(F14,A30:A49,D30:D49)</f>
        <v>75289.998745082106</v>
      </c>
      <c r="M32" s="448"/>
    </row>
    <row r="33" spans="1:13" ht="12.75" customHeight="1" x14ac:dyDescent="0.25">
      <c r="A33" s="17">
        <f t="shared" ca="1" si="0"/>
        <v>4</v>
      </c>
      <c r="B33" s="261">
        <f t="shared" ca="1" si="1"/>
        <v>11399.294122204403</v>
      </c>
      <c r="C33" s="261">
        <f t="shared" ca="1" si="2"/>
        <v>11178.491086642827</v>
      </c>
      <c r="D33" s="3">
        <f t="shared" ca="1" si="3"/>
        <v>-4956.1807454384434</v>
      </c>
    </row>
    <row r="34" spans="1:13" ht="12.75" customHeight="1" x14ac:dyDescent="0.25">
      <c r="A34" s="17">
        <f t="shared" ca="1" si="0"/>
        <v>5</v>
      </c>
      <c r="B34" s="261">
        <f t="shared" ca="1" si="1"/>
        <v>11399.294122204403</v>
      </c>
      <c r="C34" s="261">
        <f t="shared" ca="1" si="2"/>
        <v>11123.961861829936</v>
      </c>
      <c r="D34" s="3">
        <f t="shared" ca="1" si="3"/>
        <v>6167.7811163914921</v>
      </c>
      <c r="F34" s="79" t="str">
        <f ca="1">"Hilfsrechnung f. Armortisation &gt; "&amp;TEXT(F14,"#,##")&amp;" Jahre:"</f>
        <v>Hilfsrechnung f. Armortisation &gt; 11,33 Jahre:</v>
      </c>
      <c r="M34" s="448"/>
    </row>
    <row r="35" spans="1:13" ht="12.75" customHeight="1" x14ac:dyDescent="0.25">
      <c r="A35" s="17">
        <f t="shared" ca="1" si="0"/>
        <v>6</v>
      </c>
      <c r="B35" s="261">
        <f t="shared" ca="1" si="1"/>
        <v>11399.294122204403</v>
      </c>
      <c r="C35" s="261">
        <f t="shared" ca="1" si="2"/>
        <v>11069.698633235641</v>
      </c>
      <c r="D35" s="3">
        <f t="shared" ca="1" si="3"/>
        <v>17237.479749627135</v>
      </c>
      <c r="F35" s="79" t="s">
        <v>434</v>
      </c>
      <c r="H35" s="79">
        <f t="array" aca="1" ref="H35" ca="1">MAX(IF(D29:D49&lt;0,D29:D49))</f>
        <v>-4956.1807454384434</v>
      </c>
    </row>
    <row r="36" spans="1:13" ht="12.75" customHeight="1" x14ac:dyDescent="0.25">
      <c r="A36" s="17">
        <f t="shared" ca="1" si="0"/>
        <v>7</v>
      </c>
      <c r="B36" s="261">
        <f t="shared" ca="1" si="1"/>
        <v>11399.294122204403</v>
      </c>
      <c r="C36" s="261">
        <f t="shared" ca="1" si="2"/>
        <v>11015.700103317418</v>
      </c>
      <c r="D36" s="3">
        <f t="shared" ca="1" si="3"/>
        <v>28253.179852944551</v>
      </c>
      <c r="F36" s="79" t="s">
        <v>435</v>
      </c>
      <c r="H36" s="79">
        <f t="array" aca="1" ref="H36" ca="1">MIN(IF(D29:D49&gt;0,D29:D49))</f>
        <v>6167.7811163914921</v>
      </c>
    </row>
    <row r="37" spans="1:13" ht="12.75" customHeight="1" x14ac:dyDescent="0.25">
      <c r="A37" s="17">
        <f t="shared" ca="1" si="0"/>
        <v>8</v>
      </c>
      <c r="B37" s="261">
        <f ca="1">IF(A37&lt;F$14,$D$17,IF(A37=F$14,(F$14-INT(F$14))*D$17,IF(A37=ROUNDUP(F$14,0),(A37-F$14)*D$18,D$18)))</f>
        <v>11399.294122204403</v>
      </c>
      <c r="C37" s="261">
        <f t="shared" ca="1" si="2"/>
        <v>10961.964980862213</v>
      </c>
      <c r="D37" s="3">
        <f t="shared" ca="1" si="3"/>
        <v>39215.144833806764</v>
      </c>
      <c r="F37" s="79" t="s">
        <v>436</v>
      </c>
      <c r="H37" s="79">
        <f ca="1">LOOKUP(0,D29:D49,A29:A49)</f>
        <v>4</v>
      </c>
    </row>
    <row r="38" spans="1:13" ht="12.75" customHeight="1" x14ac:dyDescent="0.25">
      <c r="A38" s="17">
        <f ca="1">IF(A37+1&lt;F$14,A37+1,IF(A37&gt;=F$14,INT(A37)+1,F$14))</f>
        <v>9</v>
      </c>
      <c r="B38" s="261">
        <f ca="1">IF(A38&lt;F$14,$D$17,IF(A38=F$14,(F$14-INT(F$14))*D$17,IF(A38=ROUNDUP(F$14,0),(A38-F$14)*D$18,D$18)))</f>
        <v>11399.294122204403</v>
      </c>
      <c r="C38" s="261">
        <f t="shared" ca="1" si="2"/>
        <v>10908.491980955567</v>
      </c>
      <c r="D38" s="3">
        <f t="shared" ca="1" si="3"/>
        <v>50123.636814762329</v>
      </c>
      <c r="F38" s="79" t="s">
        <v>437</v>
      </c>
      <c r="H38" s="79">
        <f ca="1">H35/(H35-H36)</f>
        <v>0.44554096885613848</v>
      </c>
    </row>
    <row r="39" spans="1:13" ht="12.75" customHeight="1" x14ac:dyDescent="0.25">
      <c r="A39" s="17">
        <f t="shared" ca="1" si="0"/>
        <v>10</v>
      </c>
      <c r="B39" s="261">
        <f ca="1">IF(A39&lt;F$14,$D$17,IF(A39=F$14,(F$14-INT(F$14))*D$17,IF(A39=ROUNDUP(F$14,0),(A39-F$14)*D$18,D$18)))</f>
        <v>11399.294122204403</v>
      </c>
      <c r="C39" s="261">
        <f t="shared" ca="1" si="2"/>
        <v>10855.279824950905</v>
      </c>
      <c r="D39" s="444">
        <f t="shared" ca="1" si="3"/>
        <v>60978.916639713236</v>
      </c>
      <c r="F39" s="79" t="s">
        <v>345</v>
      </c>
      <c r="H39" s="79">
        <f ca="1">H37+H38</f>
        <v>4.4455409688561387</v>
      </c>
    </row>
    <row r="40" spans="1:13" ht="12.75" customHeight="1" x14ac:dyDescent="0.25">
      <c r="A40" s="17">
        <f ca="1">IF(A39+1&lt;F$14,A39+1,IF(A39&gt;=F$14,INT(A39)+1,F$14))</f>
        <v>11</v>
      </c>
      <c r="B40" s="261">
        <f t="shared" ref="B40:B41" ca="1" si="4">IF(A40&lt;F$14,$D$17,IF(A40=F$14,(F$14-INT(F$14))*D$17,IF(A40=ROUNDUP(F$14,0),(A40-F$14)*D$18,D$18)))</f>
        <v>11399.294122204403</v>
      </c>
      <c r="C40" s="261">
        <f t="shared" ca="1" si="2"/>
        <v>10802.32724043895</v>
      </c>
      <c r="D40" s="3">
        <f t="shared" ca="1" si="3"/>
        <v>71781.243880152178</v>
      </c>
    </row>
    <row r="41" spans="1:13" ht="12.75" customHeight="1" x14ac:dyDescent="0.25">
      <c r="A41" s="17">
        <f t="shared" ca="1" si="0"/>
        <v>11.325331865543156</v>
      </c>
      <c r="B41" s="261">
        <f t="shared" ca="1" si="4"/>
        <v>3708.5536226518871</v>
      </c>
      <c r="C41" s="261">
        <f t="shared" ca="1" si="2"/>
        <v>3508.7548649299315</v>
      </c>
      <c r="D41" s="3">
        <f t="shared" ca="1" si="3"/>
        <v>75289.998745082106</v>
      </c>
      <c r="F41" s="79" t="s">
        <v>493</v>
      </c>
      <c r="H41" s="79">
        <f ca="1">LOOKUP(10,A30:A49,D30:D49)</f>
        <v>60978.916639713236</v>
      </c>
    </row>
    <row r="42" spans="1:13" ht="12.75" customHeight="1" x14ac:dyDescent="0.25">
      <c r="A42" s="17">
        <f t="shared" ca="1" si="0"/>
        <v>12</v>
      </c>
      <c r="B42" s="261">
        <f ca="1">IF(A42&lt;F$14,$D$17,IF(A42=F$14,(F$14-INT(F$14))*D$17,IF(A42=ROUNDUP(F$14,0),(A42-F$14)*D$18,D$18)))</f>
        <v>3594.8348895023923</v>
      </c>
      <c r="C42" s="261">
        <f t="shared" ca="1" si="2"/>
        <v>3389.9603961491621</v>
      </c>
      <c r="D42" s="3">
        <f t="shared" ca="1" si="3"/>
        <v>78679.959141231273</v>
      </c>
      <c r="H42" s="79"/>
    </row>
    <row r="43" spans="1:13" ht="12.75" customHeight="1" x14ac:dyDescent="0.25">
      <c r="A43" s="17">
        <f t="shared" ca="1" si="0"/>
        <v>13</v>
      </c>
      <c r="B43" s="261">
        <f t="shared" ref="B43:B48" ca="1" si="5">IF(A43&lt;F$14,$D$17,IF(A43=F$14,(F$14-INT(F$14))*D$17,IF(A43=ROUNDUP(F$14,0),(A43-F$14)*D$18,D$18)))</f>
        <v>5328.3009911183799</v>
      </c>
      <c r="C43" s="261">
        <f t="shared" ca="1" si="2"/>
        <v>5000.1235150800039</v>
      </c>
      <c r="D43" s="3">
        <f t="shared" ca="1" si="3"/>
        <v>83680.082656311279</v>
      </c>
      <c r="F43" s="79" t="s">
        <v>494</v>
      </c>
      <c r="H43" s="79">
        <f ca="1">LOOKUP(15,A30:A49,D30:D49)</f>
        <v>93607.276126964818</v>
      </c>
    </row>
    <row r="44" spans="1:13" ht="12.75" customHeight="1" x14ac:dyDescent="0.25">
      <c r="A44" s="17">
        <f t="shared" ca="1" si="0"/>
        <v>14</v>
      </c>
      <c r="B44" s="261">
        <f t="shared" ca="1" si="5"/>
        <v>5328.3009911183799</v>
      </c>
      <c r="C44" s="262">
        <f t="shared" ca="1" si="2"/>
        <v>4975.7326686649776</v>
      </c>
      <c r="D44" s="445">
        <f t="shared" ca="1" si="3"/>
        <v>88655.815324976254</v>
      </c>
      <c r="F44" s="254"/>
      <c r="G44" s="255"/>
      <c r="H44" s="79"/>
    </row>
    <row r="45" spans="1:13" ht="11.25" customHeight="1" x14ac:dyDescent="0.25">
      <c r="A45" s="17">
        <f t="shared" ca="1" si="0"/>
        <v>15</v>
      </c>
      <c r="B45" s="261">
        <f t="shared" ca="1" si="5"/>
        <v>5328.3009911183799</v>
      </c>
      <c r="C45" s="327">
        <f t="shared" ca="1" si="2"/>
        <v>4951.4608019885636</v>
      </c>
      <c r="D45" s="328">
        <f t="shared" ca="1" si="3"/>
        <v>93607.276126964818</v>
      </c>
      <c r="F45" s="79"/>
      <c r="G45" s="79"/>
      <c r="H45" s="79"/>
    </row>
    <row r="46" spans="1:13" ht="11.25" customHeight="1" x14ac:dyDescent="0.25">
      <c r="A46" s="79">
        <f t="shared" ca="1" si="0"/>
        <v>16</v>
      </c>
      <c r="B46" s="263">
        <f t="shared" ca="1" si="5"/>
        <v>5328.3009911183799</v>
      </c>
      <c r="C46" s="263">
        <f t="shared" ca="1" si="2"/>
        <v>4927.3073346617912</v>
      </c>
      <c r="D46" s="256">
        <f t="shared" ca="1" si="3"/>
        <v>98534.583461626607</v>
      </c>
      <c r="F46" s="79"/>
      <c r="G46" s="79"/>
      <c r="H46" s="79"/>
    </row>
    <row r="47" spans="1:13" ht="11.25" customHeight="1" x14ac:dyDescent="0.25">
      <c r="A47" s="79">
        <f t="shared" ca="1" si="0"/>
        <v>17</v>
      </c>
      <c r="B47" s="263">
        <f t="shared" ca="1" si="5"/>
        <v>5328.3009911183799</v>
      </c>
      <c r="C47" s="263">
        <f t="shared" ca="1" si="2"/>
        <v>4903.2716891268556</v>
      </c>
      <c r="D47" s="256">
        <f t="shared" ca="1" si="3"/>
        <v>103437.85515075346</v>
      </c>
      <c r="F47" s="79"/>
      <c r="G47" s="79"/>
      <c r="H47" s="79"/>
    </row>
    <row r="48" spans="1:13" ht="11.25" customHeight="1" x14ac:dyDescent="0.25">
      <c r="A48" s="79">
        <f ca="1">IF(A47+1&lt;F$14,A47+1,IF(A47&gt;=F$14,INT(A47)+1,F$14))</f>
        <v>18</v>
      </c>
      <c r="B48" s="263">
        <f t="shared" ca="1" si="5"/>
        <v>5328.3009911183799</v>
      </c>
      <c r="C48" s="263">
        <f t="shared" ca="1" si="2"/>
        <v>4879.3532906433093</v>
      </c>
      <c r="D48" s="256">
        <f t="shared" ca="1" si="3"/>
        <v>108317.20844139677</v>
      </c>
      <c r="F48" s="79"/>
      <c r="G48" s="79"/>
      <c r="H48" s="79"/>
    </row>
    <row r="49" spans="1:10" ht="11.25" customHeight="1" x14ac:dyDescent="0.25">
      <c r="A49" s="79">
        <f t="shared" ca="1" si="0"/>
        <v>19</v>
      </c>
      <c r="B49" s="263">
        <f ca="1">IF(A49&lt;F$14,$D$17,IF(A49=F$14,(F$14-INT(F$14))*D$17,IF(A49=ROUNDUP(F$14,0),(A49-F$14)*D$18,D$18)))</f>
        <v>5328.3009911183799</v>
      </c>
      <c r="C49" s="263">
        <f t="shared" ca="1" si="2"/>
        <v>4855.5515672743168</v>
      </c>
      <c r="D49" s="256">
        <f t="shared" ca="1" si="3"/>
        <v>113172.76000867109</v>
      </c>
      <c r="F49" s="79"/>
      <c r="G49" s="79"/>
      <c r="H49" s="79"/>
    </row>
    <row r="50" spans="1:10" ht="11.25" customHeight="1" x14ac:dyDescent="0.25">
      <c r="A50" s="79">
        <f t="shared" ca="1" si="0"/>
        <v>20</v>
      </c>
      <c r="B50" s="263">
        <f ca="1">IF(A50&lt;F$14,$D$17,IF(A50=F$14,(F$14-INT(F$14))*D$17,IF(A50=ROUNDUP(F$14,0),(A50-F$14)*D$18,D$18)))</f>
        <v>5328.3009911183799</v>
      </c>
      <c r="C50" s="263">
        <f t="shared" ca="1" si="2"/>
        <v>4831.8659498729794</v>
      </c>
      <c r="D50" s="256">
        <f t="shared" ca="1" si="3"/>
        <v>118004.62595854407</v>
      </c>
      <c r="F50" s="79"/>
      <c r="G50" s="79"/>
      <c r="H50" s="79"/>
    </row>
    <row r="51" spans="1:10" ht="6.75" customHeight="1" x14ac:dyDescent="0.25">
      <c r="B51" s="148"/>
      <c r="D51" s="3"/>
      <c r="H51" s="150"/>
      <c r="I51" s="148"/>
      <c r="J51" s="147"/>
    </row>
    <row r="52" spans="1:10" x14ac:dyDescent="0.25">
      <c r="A52" s="633" t="s">
        <v>368</v>
      </c>
      <c r="B52" s="633"/>
      <c r="C52" s="633"/>
      <c r="D52" s="633"/>
      <c r="E52" s="633"/>
      <c r="F52" s="633"/>
      <c r="G52" s="633"/>
      <c r="H52" s="633"/>
      <c r="I52" s="148"/>
      <c r="J52" s="147"/>
    </row>
    <row r="53" spans="1:10" ht="15" customHeight="1" x14ac:dyDescent="0.25">
      <c r="A53" s="629" t="s">
        <v>375</v>
      </c>
      <c r="B53" s="629"/>
      <c r="C53" s="629"/>
      <c r="D53" s="629"/>
      <c r="E53" s="629"/>
      <c r="F53" s="629"/>
      <c r="G53" s="629"/>
      <c r="H53" s="629"/>
      <c r="I53" s="148"/>
      <c r="J53" s="147"/>
    </row>
    <row r="54" spans="1:10" x14ac:dyDescent="0.25">
      <c r="A54" s="629"/>
      <c r="B54" s="629"/>
      <c r="C54" s="629"/>
      <c r="D54" s="629"/>
      <c r="E54" s="629"/>
      <c r="F54" s="629"/>
      <c r="G54" s="629"/>
      <c r="H54" s="629"/>
      <c r="I54" s="148"/>
      <c r="J54" s="147"/>
    </row>
    <row r="55" spans="1:10" x14ac:dyDescent="0.25">
      <c r="A55" s="629"/>
      <c r="B55" s="629"/>
      <c r="C55" s="629"/>
      <c r="D55" s="629"/>
      <c r="E55" s="629"/>
      <c r="F55" s="629"/>
      <c r="G55" s="629"/>
      <c r="H55" s="629"/>
      <c r="I55" s="148"/>
      <c r="J55" s="147"/>
    </row>
    <row r="56" spans="1:10" ht="6.75" customHeight="1" x14ac:dyDescent="0.25">
      <c r="A56" s="453"/>
      <c r="B56" s="453"/>
      <c r="C56" s="453"/>
      <c r="D56" s="453"/>
      <c r="E56" s="453"/>
      <c r="F56" s="453"/>
      <c r="G56" s="453"/>
      <c r="H56" s="453"/>
      <c r="I56" s="148"/>
      <c r="J56" s="147"/>
    </row>
    <row r="57" spans="1:10" x14ac:dyDescent="0.25">
      <c r="A57" s="627" t="s">
        <v>382</v>
      </c>
      <c r="B57" s="627"/>
      <c r="C57" s="10">
        <f>Eingabe!D37</f>
        <v>12</v>
      </c>
      <c r="D57" s="181" t="s">
        <v>337</v>
      </c>
      <c r="F57" s="164"/>
      <c r="G57" s="164"/>
      <c r="H57" s="164"/>
    </row>
    <row r="58" spans="1:10" x14ac:dyDescent="0.25">
      <c r="A58" s="627" t="s">
        <v>381</v>
      </c>
      <c r="B58" s="627"/>
      <c r="C58" s="176">
        <f>(C15^C57*(C15-1))/(C15^C57-1)</f>
        <v>8.6012364770275504E-2</v>
      </c>
      <c r="D58" s="630" t="s">
        <v>372</v>
      </c>
      <c r="E58" s="630"/>
      <c r="F58" s="164"/>
      <c r="G58" s="164"/>
      <c r="H58" s="164"/>
      <c r="I58" s="153"/>
      <c r="J58" s="10"/>
    </row>
    <row r="59" spans="1:10" ht="5.25" customHeight="1" x14ac:dyDescent="0.25">
      <c r="B59" s="148"/>
      <c r="C59" s="176"/>
      <c r="D59" s="177"/>
      <c r="F59" s="164"/>
      <c r="G59" s="164"/>
      <c r="H59" s="164"/>
      <c r="I59" s="153"/>
      <c r="J59" s="10"/>
    </row>
    <row r="60" spans="1:10" x14ac:dyDescent="0.25">
      <c r="A60" s="627" t="s">
        <v>373</v>
      </c>
      <c r="B60" s="627"/>
      <c r="C60" s="627"/>
      <c r="D60" s="178">
        <f>C11*C58</f>
        <v>4300.6182385137754</v>
      </c>
      <c r="E60" s="177" t="s">
        <v>376</v>
      </c>
      <c r="F60" s="164"/>
      <c r="G60" s="164"/>
      <c r="H60" s="164"/>
      <c r="I60" s="153"/>
      <c r="J60" s="10"/>
    </row>
    <row r="61" spans="1:10" x14ac:dyDescent="0.25">
      <c r="A61" s="627" t="s">
        <v>333</v>
      </c>
      <c r="B61" s="627"/>
      <c r="C61" s="627"/>
      <c r="D61" s="178">
        <f ca="1">IF(C57&lt;=F14,D17,(D17*F14+D18*(C57-F14))/C57)</f>
        <v>11057.968654700226</v>
      </c>
      <c r="E61" s="98" t="str">
        <f ca="1">IF(C57&gt;F14,"(hier: "&amp;C57&amp;"-Jahres-Durchschnitt)","")</f>
        <v>(hier: 12-Jahres-Durchschnitt)</v>
      </c>
      <c r="F61" s="164"/>
      <c r="G61" s="164"/>
      <c r="H61" s="164"/>
      <c r="I61" s="153"/>
      <c r="J61" s="10"/>
    </row>
    <row r="62" spans="1:10" ht="15" customHeight="1" thickBot="1" x14ac:dyDescent="0.3">
      <c r="A62" s="628" t="s">
        <v>374</v>
      </c>
      <c r="B62" s="628"/>
      <c r="C62" s="628"/>
      <c r="D62" s="179">
        <f ca="1">D61-D60</f>
        <v>6757.3504161864503</v>
      </c>
      <c r="F62" s="164"/>
      <c r="G62" s="164"/>
      <c r="H62" s="164"/>
    </row>
  </sheetData>
  <sheetProtection sheet="1" objects="1" scenarios="1"/>
  <mergeCells count="17">
    <mergeCell ref="A24:H26"/>
    <mergeCell ref="A52:H52"/>
    <mergeCell ref="B18:C18"/>
    <mergeCell ref="F20:G20"/>
    <mergeCell ref="A8:E9"/>
    <mergeCell ref="B29:C29"/>
    <mergeCell ref="A11:B11"/>
    <mergeCell ref="A13:B13"/>
    <mergeCell ref="A14:B14"/>
    <mergeCell ref="A15:B15"/>
    <mergeCell ref="A61:C61"/>
    <mergeCell ref="A62:C62"/>
    <mergeCell ref="A53:H55"/>
    <mergeCell ref="D58:E58"/>
    <mergeCell ref="A57:B57"/>
    <mergeCell ref="A58:B58"/>
    <mergeCell ref="A60:C60"/>
  </mergeCells>
  <conditionalFormatting sqref="C20">
    <cfRule type="beginsWith" dxfId="9" priority="7" operator="beginsWith" text="keine">
      <formula>LEFT(C20,LEN("keine"))="keine"</formula>
    </cfRule>
  </conditionalFormatting>
  <conditionalFormatting sqref="A30:A45">
    <cfRule type="cellIs" dxfId="8" priority="2" operator="equal">
      <formula>15</formula>
    </cfRule>
    <cfRule type="cellIs" dxfId="7" priority="3" operator="equal">
      <formula>10</formula>
    </cfRule>
    <cfRule type="cellIs" dxfId="6" priority="4" operator="equal">
      <formula>$F$14</formula>
    </cfRule>
  </conditionalFormatting>
  <pageMargins left="0.70866141732283472" right="0.32291666666666669" top="0.39370078740157483" bottom="0.83333333333333337" header="0.31496062992125984" footer="0.31496062992125984"/>
  <pageSetup paperSize="9" scale="96" orientation="portrait" horizontalDpi="1200" verticalDpi="1200" r:id="rId1"/>
  <headerFooter>
    <oddHeader xml:space="preserve">&amp;R
</oddHeader>
    <oddFooter>&amp;L&amp;F  &amp;A&amp;R&amp;D</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1DE479F0-CD22-4F57-9FA0-C82854E913CF}">
            <xm:f>$C$21&gt;Eingabe!$D$37</xm:f>
            <x14:dxf>
              <font>
                <color rgb="FFFF0000"/>
              </font>
            </x14:dxf>
          </x14:cfRule>
          <xm:sqref>C21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I51"/>
  <sheetViews>
    <sheetView view="pageLayout" zoomScaleNormal="100" workbookViewId="0">
      <selection activeCell="H49" sqref="H49"/>
    </sheetView>
  </sheetViews>
  <sheetFormatPr baseColWidth="10" defaultRowHeight="15" x14ac:dyDescent="0.25"/>
  <cols>
    <col min="1" max="1" width="11.7109375" customWidth="1"/>
    <col min="2" max="2" width="13.5703125" customWidth="1"/>
    <col min="3" max="3" width="10.5703125" customWidth="1"/>
    <col min="4" max="4" width="9.28515625" customWidth="1"/>
    <col min="5" max="5" width="4.42578125" customWidth="1"/>
    <col min="6" max="6" width="10" customWidth="1"/>
    <col min="7" max="7" width="10.28515625" customWidth="1"/>
    <col min="8" max="8" width="10.7109375" customWidth="1"/>
    <col min="9" max="9" width="9" customWidth="1"/>
  </cols>
  <sheetData>
    <row r="1" spans="1:8" ht="12.75" customHeight="1" x14ac:dyDescent="0.25"/>
    <row r="2" spans="1:8" s="17" customFormat="1" ht="18.75" x14ac:dyDescent="0.3">
      <c r="A2" s="154" t="s">
        <v>384</v>
      </c>
    </row>
    <row r="3" spans="1:8" s="17" customFormat="1" ht="9" customHeight="1" x14ac:dyDescent="0.25">
      <c r="A3" s="78"/>
    </row>
    <row r="4" spans="1:8" s="17" customFormat="1" ht="14.25" customHeight="1" x14ac:dyDescent="0.25">
      <c r="A4" s="78" t="str">
        <f>Eingabe!B12</f>
        <v>Musterhaus</v>
      </c>
      <c r="C4" s="17" t="str">
        <f>Übersicht!I6</f>
        <v>Kraftwerk G20</v>
      </c>
    </row>
    <row r="5" spans="1:8" s="17" customFormat="1" ht="6.75" customHeight="1" x14ac:dyDescent="0.25">
      <c r="A5" s="78"/>
    </row>
    <row r="6" spans="1:8" ht="15" customHeight="1" x14ac:dyDescent="0.25">
      <c r="A6" s="639" t="s">
        <v>430</v>
      </c>
      <c r="B6" s="639"/>
      <c r="C6" s="639"/>
      <c r="D6" s="639"/>
      <c r="E6" s="639"/>
      <c r="F6" s="639"/>
      <c r="G6" s="639"/>
      <c r="H6" s="639"/>
    </row>
    <row r="7" spans="1:8" ht="28.5" customHeight="1" x14ac:dyDescent="0.25">
      <c r="A7" s="639"/>
      <c r="B7" s="639"/>
      <c r="C7" s="639"/>
      <c r="D7" s="639"/>
      <c r="E7" s="639"/>
      <c r="F7" s="639"/>
      <c r="G7" s="639"/>
      <c r="H7" s="639"/>
    </row>
    <row r="31" spans="1:9" ht="15.75" x14ac:dyDescent="0.25">
      <c r="A31" s="185" t="s">
        <v>391</v>
      </c>
      <c r="B31" s="24"/>
      <c r="C31" s="24"/>
      <c r="D31" s="24"/>
      <c r="E31" s="24"/>
      <c r="F31" s="24"/>
      <c r="G31" s="24"/>
      <c r="H31" s="24"/>
      <c r="I31" s="24"/>
    </row>
    <row r="33" spans="1:9" x14ac:dyDescent="0.25">
      <c r="A33" s="191" t="s">
        <v>385</v>
      </c>
      <c r="B33" s="191"/>
      <c r="C33" s="172"/>
      <c r="D33" s="172"/>
      <c r="F33" s="191" t="s">
        <v>28</v>
      </c>
      <c r="G33" s="172"/>
      <c r="H33" s="172"/>
      <c r="I33" s="172"/>
    </row>
    <row r="34" spans="1:9" x14ac:dyDescent="0.25">
      <c r="B34" s="316" t="s">
        <v>388</v>
      </c>
      <c r="C34" s="346" t="s">
        <v>389</v>
      </c>
      <c r="D34" s="1" t="s">
        <v>390</v>
      </c>
      <c r="G34" s="17" t="s">
        <v>388</v>
      </c>
      <c r="H34" s="1" t="s">
        <v>389</v>
      </c>
      <c r="I34" s="1" t="s">
        <v>390</v>
      </c>
    </row>
    <row r="35" spans="1:9" x14ac:dyDescent="0.25">
      <c r="A35" t="s">
        <v>386</v>
      </c>
      <c r="B35" s="261">
        <f ca="1">'Auslegung elektrisch'!B38</f>
        <v>105957.15995316212</v>
      </c>
      <c r="C35" s="316">
        <v>0.38</v>
      </c>
      <c r="D35" s="3">
        <f ca="1">B35/C35</f>
        <v>278834.63145568979</v>
      </c>
      <c r="F35" t="s">
        <v>394</v>
      </c>
      <c r="G35" s="3">
        <f ca="1">'Auslegung elektrisch'!B38</f>
        <v>105957.15995316212</v>
      </c>
      <c r="H35" s="316">
        <f>Eingabe!B50</f>
        <v>0.315</v>
      </c>
      <c r="I35" s="3">
        <f ca="1">I37*H35/H37</f>
        <v>107570.72076463162</v>
      </c>
    </row>
    <row r="36" spans="1:9" x14ac:dyDescent="0.25">
      <c r="A36" s="101" t="s">
        <v>387</v>
      </c>
      <c r="B36" s="347">
        <f ca="1">'Auslegung thermisch'!B31</f>
        <v>225369.197360694</v>
      </c>
      <c r="C36" s="348">
        <f>Eingabe!B61</f>
        <v>0.95</v>
      </c>
      <c r="D36" s="186">
        <f ca="1">B36/C36</f>
        <v>237230.73406388843</v>
      </c>
      <c r="F36" s="101" t="s">
        <v>395</v>
      </c>
      <c r="G36" s="186">
        <f ca="1">'Auslegung thermisch'!B31</f>
        <v>225369.197360694</v>
      </c>
      <c r="H36" s="348">
        <f>Eingabe!B49</f>
        <v>0.66999999999999993</v>
      </c>
      <c r="I36" s="186">
        <f ca="1">I37*H36/H37</f>
        <v>228801.21559461326</v>
      </c>
    </row>
    <row r="37" spans="1:9" ht="15.75" thickBot="1" x14ac:dyDescent="0.3">
      <c r="A37" s="187" t="s">
        <v>397</v>
      </c>
      <c r="B37" s="188"/>
      <c r="C37" s="188"/>
      <c r="D37" s="189">
        <f ca="1">D35+D36</f>
        <v>516065.36551957822</v>
      </c>
      <c r="F37" s="187" t="s">
        <v>396</v>
      </c>
      <c r="G37" s="190">
        <f ca="1">G35+G36</f>
        <v>331326.35731385613</v>
      </c>
      <c r="H37" s="350">
        <f>H35+H36</f>
        <v>0.98499999999999988</v>
      </c>
      <c r="I37" s="189">
        <f ca="1">G37/H37</f>
        <v>336371.93635924486</v>
      </c>
    </row>
    <row r="39" spans="1:9" ht="15.75" x14ac:dyDescent="0.25">
      <c r="A39" s="638" t="s">
        <v>398</v>
      </c>
      <c r="B39" s="638"/>
      <c r="C39" s="193">
        <f ca="1">D37-I37</f>
        <v>179693.42916033335</v>
      </c>
      <c r="D39" s="194" t="s">
        <v>399</v>
      </c>
      <c r="E39" s="195" t="s">
        <v>403</v>
      </c>
      <c r="F39" s="196">
        <f ca="1">C39/D37</f>
        <v>0.34819897084048018</v>
      </c>
    </row>
    <row r="40" spans="1:9" x14ac:dyDescent="0.25">
      <c r="C40" s="184"/>
    </row>
    <row r="42" spans="1:9" ht="18.75" x14ac:dyDescent="0.35">
      <c r="A42" s="185" t="s">
        <v>402</v>
      </c>
      <c r="B42" s="24"/>
      <c r="C42" s="24"/>
      <c r="D42" s="24"/>
      <c r="E42" s="24"/>
      <c r="F42" s="24"/>
      <c r="G42" s="24"/>
      <c r="H42" s="24"/>
      <c r="I42" s="24"/>
    </row>
    <row r="44" spans="1:9" x14ac:dyDescent="0.25">
      <c r="A44" s="191" t="s">
        <v>385</v>
      </c>
      <c r="B44" s="172"/>
      <c r="C44" s="172"/>
      <c r="D44" s="172"/>
      <c r="F44" s="191" t="s">
        <v>28</v>
      </c>
      <c r="G44" s="172"/>
      <c r="H44" s="172"/>
      <c r="I44" s="172"/>
    </row>
    <row r="45" spans="1:9" ht="18" x14ac:dyDescent="0.35">
      <c r="A45" s="17"/>
      <c r="B45" s="316" t="s">
        <v>399</v>
      </c>
      <c r="C45" t="s">
        <v>401</v>
      </c>
      <c r="D45" s="316" t="s">
        <v>400</v>
      </c>
      <c r="F45" s="17"/>
      <c r="G45" s="17" t="s">
        <v>399</v>
      </c>
      <c r="H45" s="17" t="s">
        <v>401</v>
      </c>
      <c r="I45" s="316" t="s">
        <v>400</v>
      </c>
    </row>
    <row r="46" spans="1:9" ht="15.75" thickBot="1" x14ac:dyDescent="0.3">
      <c r="A46" s="17" t="s">
        <v>386</v>
      </c>
      <c r="B46" s="261">
        <f ca="1">D35</f>
        <v>278834.63145568979</v>
      </c>
      <c r="C46" s="316">
        <v>0.33</v>
      </c>
      <c r="D46" s="349">
        <f ca="1">B46*C46</f>
        <v>92015.428380377634</v>
      </c>
      <c r="F46" s="187" t="s">
        <v>396</v>
      </c>
      <c r="G46" s="190">
        <f ca="1">I37</f>
        <v>336371.93635924486</v>
      </c>
      <c r="H46" s="188">
        <v>0.2</v>
      </c>
      <c r="I46" s="189">
        <f ca="1">G46*H46</f>
        <v>67274.387271848973</v>
      </c>
    </row>
    <row r="47" spans="1:9" x14ac:dyDescent="0.25">
      <c r="A47" s="17" t="s">
        <v>387</v>
      </c>
      <c r="B47" s="261">
        <f ca="1">D36</f>
        <v>237230.73406388843</v>
      </c>
      <c r="C47" s="148">
        <v>0.2</v>
      </c>
      <c r="D47" s="349">
        <f ca="1">B47*C47</f>
        <v>47446.14681277769</v>
      </c>
      <c r="F47" s="192"/>
    </row>
    <row r="48" spans="1:9" ht="15.75" thickBot="1" x14ac:dyDescent="0.3">
      <c r="A48" s="187" t="s">
        <v>397</v>
      </c>
      <c r="B48" s="188"/>
      <c r="C48" s="188"/>
      <c r="D48" s="189">
        <f ca="1">D46+D47</f>
        <v>139461.57519315532</v>
      </c>
      <c r="F48" s="192"/>
    </row>
    <row r="50" spans="1:6" ht="18.75" x14ac:dyDescent="0.35">
      <c r="A50" s="197" t="s">
        <v>404</v>
      </c>
      <c r="B50" s="194"/>
      <c r="C50" s="198">
        <f ca="1">D48-I46</f>
        <v>72187.187921306351</v>
      </c>
      <c r="D50" s="197" t="s">
        <v>405</v>
      </c>
      <c r="E50" s="195" t="s">
        <v>403</v>
      </c>
      <c r="F50" s="196">
        <f ca="1">C50/D48</f>
        <v>0.51761345604569975</v>
      </c>
    </row>
    <row r="51" spans="1:6" x14ac:dyDescent="0.25">
      <c r="C51" s="184"/>
    </row>
  </sheetData>
  <sheetProtection sheet="1" objects="1" scenarios="1"/>
  <mergeCells count="2">
    <mergeCell ref="A39:B39"/>
    <mergeCell ref="A6:H7"/>
  </mergeCells>
  <pageMargins left="0.70866141732283472" right="0.52083333333333337" top="0.39370078740157483" bottom="0.78740157480314965" header="0.31496062992125984" footer="0.31496062992125984"/>
  <pageSetup paperSize="9" orientation="portrait" horizontalDpi="300" verticalDpi="300" r:id="rId1"/>
  <headerFooter>
    <oddFooter>&amp;L&amp;F  &amp;A&amp;R&amp;D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6E04"/>
  </sheetPr>
  <dimension ref="A1:I45"/>
  <sheetViews>
    <sheetView view="pageLayout" topLeftCell="A19" zoomScaleNormal="100" workbookViewId="0">
      <selection activeCell="I24" sqref="I24"/>
    </sheetView>
  </sheetViews>
  <sheetFormatPr baseColWidth="10" defaultRowHeight="15" x14ac:dyDescent="0.25"/>
  <cols>
    <col min="1" max="1" width="29.42578125" style="111" customWidth="1"/>
    <col min="2" max="2" width="12.7109375" style="111" customWidth="1"/>
    <col min="3" max="3" width="7.140625" style="111" customWidth="1"/>
    <col min="4" max="4" width="8.140625" style="111" customWidth="1"/>
    <col min="5" max="5" width="6.85546875" style="111" customWidth="1"/>
    <col min="6" max="6" width="2.140625" style="111" customWidth="1"/>
    <col min="7" max="8" width="6.42578125" style="111" customWidth="1"/>
    <col min="9" max="16384" width="11.42578125" style="111"/>
  </cols>
  <sheetData>
    <row r="1" spans="1:9" ht="12" customHeight="1" x14ac:dyDescent="0.25"/>
    <row r="2" spans="1:9" ht="18.75" x14ac:dyDescent="0.25">
      <c r="A2" s="605" t="s">
        <v>288</v>
      </c>
      <c r="B2" s="605"/>
      <c r="C2" s="605"/>
      <c r="D2" s="605"/>
    </row>
    <row r="3" spans="1:9" ht="9" customHeight="1" x14ac:dyDescent="0.25">
      <c r="A3" s="210"/>
      <c r="B3" s="205"/>
      <c r="C3" s="205"/>
      <c r="D3" s="205"/>
    </row>
    <row r="4" spans="1:9" ht="11.25" customHeight="1" x14ac:dyDescent="0.25">
      <c r="A4" s="220" t="str">
        <f>Eingabe!B12</f>
        <v>Musterhaus</v>
      </c>
      <c r="B4" s="210" t="str">
        <f>Übersicht!I6</f>
        <v>Kraftwerk G20</v>
      </c>
      <c r="C4" s="217"/>
      <c r="D4" s="217"/>
    </row>
    <row r="5" spans="1:9" ht="6.75" customHeight="1" x14ac:dyDescent="0.25">
      <c r="A5" s="210"/>
      <c r="B5" s="217"/>
      <c r="C5" s="217"/>
      <c r="D5" s="217"/>
    </row>
    <row r="6" spans="1:9" x14ac:dyDescent="0.25">
      <c r="A6" s="270" t="str">
        <f>IF(TRIM(Eingabe!B64)="mit","mit Mehrwertsteuer","ohne Mehrwertsteuer")</f>
        <v>ohne Mehrwertsteuer</v>
      </c>
      <c r="B6" s="270"/>
      <c r="C6" s="158"/>
      <c r="D6" s="158"/>
    </row>
    <row r="7" spans="1:9" x14ac:dyDescent="0.25">
      <c r="A7" s="204"/>
      <c r="B7" s="204"/>
      <c r="C7" s="158"/>
      <c r="D7" s="158"/>
    </row>
    <row r="8" spans="1:9" ht="15.75" thickBot="1" x14ac:dyDescent="0.3">
      <c r="A8" s="640" t="s">
        <v>545</v>
      </c>
      <c r="B8" s="640"/>
      <c r="C8" s="640"/>
      <c r="D8" s="640"/>
      <c r="E8" s="142"/>
      <c r="F8" s="142"/>
      <c r="G8" s="142"/>
      <c r="H8" s="142"/>
      <c r="I8" s="142"/>
    </row>
    <row r="9" spans="1:9" x14ac:dyDescent="0.25">
      <c r="A9" s="121" t="s">
        <v>423</v>
      </c>
      <c r="B9" s="227">
        <f>Eingabe!B17</f>
        <v>255000</v>
      </c>
      <c r="C9" s="295" t="s">
        <v>4</v>
      </c>
      <c r="D9" s="132"/>
    </row>
    <row r="10" spans="1:9" x14ac:dyDescent="0.25">
      <c r="A10" s="111" t="s">
        <v>298</v>
      </c>
      <c r="B10" s="113">
        <f ca="1">'Auslegung thermisch'!B31</f>
        <v>225369.197360694</v>
      </c>
      <c r="C10" s="111" t="s">
        <v>4</v>
      </c>
      <c r="D10" s="132"/>
    </row>
    <row r="11" spans="1:9" x14ac:dyDescent="0.25">
      <c r="A11" s="111" t="s">
        <v>300</v>
      </c>
      <c r="B11" s="113">
        <f ca="1">'Auslegung thermisch'!B39</f>
        <v>29630.802639306003</v>
      </c>
      <c r="C11" s="111" t="s">
        <v>4</v>
      </c>
    </row>
    <row r="12" spans="1:9" x14ac:dyDescent="0.25">
      <c r="B12" s="113"/>
    </row>
    <row r="13" spans="1:9" x14ac:dyDescent="0.25">
      <c r="A13" s="127" t="s">
        <v>424</v>
      </c>
      <c r="B13" s="227"/>
      <c r="C13" s="127"/>
      <c r="D13" s="127"/>
      <c r="E13" s="122"/>
      <c r="F13" s="122"/>
      <c r="G13" s="122"/>
      <c r="H13" s="122"/>
      <c r="I13" s="122"/>
    </row>
    <row r="14" spans="1:9" ht="18" x14ac:dyDescent="0.25">
      <c r="A14" s="111" t="s">
        <v>299</v>
      </c>
      <c r="B14" s="113">
        <f ca="1">IF(B10&gt;0,B10/Eingabe!B49,0)</f>
        <v>336371.93635924481</v>
      </c>
      <c r="C14" s="111" t="s">
        <v>463</v>
      </c>
      <c r="D14" s="110">
        <f ca="1">B14*1.11</f>
        <v>373372.84935876174</v>
      </c>
      <c r="E14" s="109" t="s">
        <v>464</v>
      </c>
    </row>
    <row r="15" spans="1:9" ht="18" x14ac:dyDescent="0.25">
      <c r="A15" s="111" t="s">
        <v>301</v>
      </c>
      <c r="B15" s="113">
        <f ca="1">IF(B11&gt;0,B11/Eingabe!B61,0)</f>
        <v>31190.31856769053</v>
      </c>
      <c r="C15" s="111" t="s">
        <v>463</v>
      </c>
      <c r="D15" s="110">
        <f ca="1">B15*1.11</f>
        <v>34621.253610136489</v>
      </c>
      <c r="E15" s="109" t="s">
        <v>464</v>
      </c>
    </row>
    <row r="16" spans="1:9" ht="18" x14ac:dyDescent="0.25">
      <c r="A16" s="111" t="s">
        <v>303</v>
      </c>
      <c r="B16" s="113">
        <f ca="1">B15+B14</f>
        <v>367562.25492693536</v>
      </c>
      <c r="C16" s="111" t="s">
        <v>463</v>
      </c>
      <c r="D16" s="110">
        <f ca="1">D14+D15</f>
        <v>407994.10296889825</v>
      </c>
      <c r="E16" s="109" t="s">
        <v>464</v>
      </c>
      <c r="F16" s="266" t="s">
        <v>330</v>
      </c>
      <c r="G16" s="265">
        <f>IF(Eingabe!B64="mit",Eingabe!D72,Eingabe!B72)</f>
        <v>4.5</v>
      </c>
      <c r="H16" s="111" t="s">
        <v>466</v>
      </c>
    </row>
    <row r="17" spans="1:9" x14ac:dyDescent="0.25">
      <c r="A17" s="116" t="s">
        <v>287</v>
      </c>
      <c r="B17" s="115">
        <f ca="1">D16*G16/100</f>
        <v>18359.734633600419</v>
      </c>
      <c r="C17" s="115" t="s">
        <v>279</v>
      </c>
      <c r="D17" s="288"/>
      <c r="E17" s="117"/>
      <c r="F17" s="117"/>
      <c r="G17" s="117"/>
      <c r="H17" s="117"/>
      <c r="I17" s="117"/>
    </row>
    <row r="18" spans="1:9" s="137" customFormat="1" x14ac:dyDescent="0.25">
      <c r="A18" s="135"/>
      <c r="B18" s="136"/>
      <c r="C18" s="136"/>
      <c r="D18" s="287"/>
    </row>
    <row r="19" spans="1:9" x14ac:dyDescent="0.25">
      <c r="A19" s="116" t="s">
        <v>304</v>
      </c>
      <c r="B19" s="115">
        <f ca="1">'Auslegung elektrisch'!B38*D19/100+'Auslegung thermisch'!B33*G19/100</f>
        <v>3284.6719585480259</v>
      </c>
      <c r="C19" s="116" t="s">
        <v>279</v>
      </c>
      <c r="D19" s="289">
        <f>IF(Eingabe!B64="mit",Eingabe!D84,Eingabe!B84)</f>
        <v>1</v>
      </c>
      <c r="E19" s="117" t="s">
        <v>467</v>
      </c>
      <c r="F19" s="117"/>
      <c r="G19" s="291">
        <f>IF(Eingabe!B64="mit",Eingabe!D85,Eingabe!B85)</f>
        <v>42</v>
      </c>
      <c r="H19" s="117" t="s">
        <v>447</v>
      </c>
      <c r="I19" s="117"/>
    </row>
    <row r="20" spans="1:9" x14ac:dyDescent="0.25">
      <c r="B20" s="125"/>
    </row>
    <row r="21" spans="1:9" s="137" customFormat="1" x14ac:dyDescent="0.25">
      <c r="A21" s="112"/>
      <c r="B21" s="124"/>
      <c r="C21" s="112"/>
      <c r="D21" s="111"/>
      <c r="E21" s="111"/>
      <c r="F21" s="111"/>
    </row>
    <row r="22" spans="1:9" x14ac:dyDescent="0.25">
      <c r="A22" s="127" t="s">
        <v>326</v>
      </c>
      <c r="B22" s="321" t="str">
        <f>"KWK-Zuschlag f. "&amp;TEXT(Eingabe!B78,"#.###")&amp;" Vollbenutzungsstunden"</f>
        <v>KWK-Zuschlag f. 60.000 Vollbenutzungsstunden</v>
      </c>
      <c r="C22" s="122"/>
      <c r="D22" s="122"/>
      <c r="E22" s="122"/>
      <c r="F22" s="329" t="s">
        <v>450</v>
      </c>
      <c r="G22" s="330">
        <f ca="1">'Wirtschaftlkt. Eigenverbr.'!F14</f>
        <v>11.325331865543156</v>
      </c>
      <c r="H22" s="321" t="s">
        <v>337</v>
      </c>
      <c r="I22" s="122"/>
    </row>
    <row r="23" spans="1:9" x14ac:dyDescent="0.25">
      <c r="A23" s="111" t="s">
        <v>324</v>
      </c>
      <c r="B23" s="124">
        <f ca="1">D14*D23/100</f>
        <v>2053.5506714731896</v>
      </c>
      <c r="C23" s="112" t="s">
        <v>279</v>
      </c>
      <c r="D23" s="215">
        <f>Eingabe!B81</f>
        <v>0.55000000000000004</v>
      </c>
      <c r="E23" s="109" t="s">
        <v>420</v>
      </c>
    </row>
    <row r="24" spans="1:9" x14ac:dyDescent="0.25">
      <c r="A24" s="111" t="s">
        <v>325</v>
      </c>
      <c r="D24" s="109"/>
      <c r="E24" s="109"/>
    </row>
    <row r="25" spans="1:9" x14ac:dyDescent="0.25">
      <c r="A25" s="111" t="str">
        <f>"EEX (bei "&amp;Eingabe!B74&amp;" Ct/kWh)"</f>
        <v>EEX (bei 3,3 Ct/kWh)</v>
      </c>
      <c r="B25" s="124">
        <f ca="1">D25*Eingabe!B74/100</f>
        <v>3496.5862784543501</v>
      </c>
      <c r="C25" s="112" t="s">
        <v>279</v>
      </c>
      <c r="D25" s="110">
        <f ca="1">'Auslegung elektrisch'!B38</f>
        <v>105957.15995316212</v>
      </c>
      <c r="E25" s="109" t="s">
        <v>4</v>
      </c>
    </row>
    <row r="26" spans="1:9" x14ac:dyDescent="0.25">
      <c r="A26" s="111" t="str">
        <f>"verm. Netznutz.entg. ("&amp;Eingabe!B75&amp;" Ct/kWh):"</f>
        <v>verm. Netznutz.entg. (0,5 Ct/kWh):</v>
      </c>
      <c r="B26" s="124">
        <f ca="1">D25*Eingabe!B75/100</f>
        <v>529.78579976581057</v>
      </c>
      <c r="C26" s="112" t="s">
        <v>279</v>
      </c>
      <c r="D26" s="110"/>
      <c r="E26" s="109"/>
    </row>
    <row r="27" spans="1:9" x14ac:dyDescent="0.25">
      <c r="A27" s="132" t="str">
        <f>"KWK-Bonus: "&amp;Eingabe!B76&amp;" Ct/kWh"</f>
        <v>KWK-Bonus: 8 Ct/kWh</v>
      </c>
      <c r="B27" s="131">
        <f ca="1">D25*Eingabe!B76/100</f>
        <v>8476.5727962529691</v>
      </c>
      <c r="C27" s="130" t="s">
        <v>279</v>
      </c>
      <c r="D27" s="214" t="str">
        <f ca="1">"bis "&amp;TEXT(Eingabe!B78,"#.###")&amp;" Vollbenutzungsstunden "&amp;" entspricht "&amp;TEXT(G22,"#,#")&amp;" Jahre"</f>
        <v>bis 60.000 Vollbenutzungsstunden  entspricht 11,3 Jahre</v>
      </c>
      <c r="E27" s="214"/>
      <c r="F27" s="214"/>
      <c r="G27" s="132"/>
      <c r="H27" s="132"/>
      <c r="I27" s="132"/>
    </row>
    <row r="28" spans="1:9" x14ac:dyDescent="0.25">
      <c r="A28" s="337" t="s">
        <v>327</v>
      </c>
      <c r="B28" s="338">
        <f ca="1">B27+B26+B25+B23</f>
        <v>14556.495545946318</v>
      </c>
      <c r="C28" s="337" t="s">
        <v>279</v>
      </c>
      <c r="D28" s="339" t="str">
        <f ca="1">"im "&amp;INT(G22)+1&amp;". Jahr:"</f>
        <v>im 12. Jahr:</v>
      </c>
      <c r="E28" s="641">
        <f ca="1">B28-(ROUNDUP(G22,0)-G22)*B27</f>
        <v>8837.6219909106912</v>
      </c>
      <c r="F28" s="641"/>
      <c r="G28" s="641"/>
      <c r="H28" s="305" t="s">
        <v>486</v>
      </c>
      <c r="I28" s="340"/>
    </row>
    <row r="29" spans="1:9" x14ac:dyDescent="0.25">
      <c r="A29" s="117"/>
      <c r="B29" s="117"/>
      <c r="C29" s="117"/>
      <c r="D29" s="344" t="str">
        <f ca="1">"ab "&amp;INT(G22)+2&amp;". Jahr:"</f>
        <v>ab 13. Jahr:</v>
      </c>
      <c r="E29" s="642">
        <f ca="1">B28-B27</f>
        <v>6079.922749693349</v>
      </c>
      <c r="F29" s="642"/>
      <c r="G29" s="642"/>
      <c r="H29" s="345" t="s">
        <v>342</v>
      </c>
      <c r="I29" s="117"/>
    </row>
    <row r="30" spans="1:9" ht="15.75" thickBot="1" x14ac:dyDescent="0.3">
      <c r="A30" s="341" t="s">
        <v>302</v>
      </c>
      <c r="B30" s="342">
        <f ca="1">B17+B19-B28</f>
        <v>7087.9110462021254</v>
      </c>
      <c r="C30" s="341" t="s">
        <v>279</v>
      </c>
      <c r="D30" s="333" t="str">
        <f ca="1">"ab "&amp;INT(G22)+2&amp;". Jahr:"</f>
        <v>ab 13. Jahr:</v>
      </c>
      <c r="E30" s="643">
        <f ca="1">B17+B19-E28</f>
        <v>12806.784601237752</v>
      </c>
      <c r="F30" s="643"/>
      <c r="G30" s="643"/>
      <c r="H30" s="343"/>
      <c r="I30" s="293"/>
    </row>
    <row r="31" spans="1:9" x14ac:dyDescent="0.25">
      <c r="A31" s="145"/>
      <c r="B31" s="146"/>
      <c r="C31" s="145"/>
      <c r="D31" s="145"/>
    </row>
    <row r="33" spans="1:9" ht="15.75" thickBot="1" x14ac:dyDescent="0.3">
      <c r="A33" s="640" t="s">
        <v>468</v>
      </c>
      <c r="B33" s="640"/>
      <c r="C33" s="640"/>
      <c r="D33" s="640"/>
      <c r="E33" s="142"/>
      <c r="F33" s="142"/>
      <c r="G33" s="142"/>
      <c r="H33" s="142"/>
      <c r="I33" s="142"/>
    </row>
    <row r="34" spans="1:9" x14ac:dyDescent="0.25">
      <c r="A34" s="127" t="s">
        <v>322</v>
      </c>
      <c r="B34" s="122"/>
      <c r="C34" s="122"/>
      <c r="D34" s="122"/>
      <c r="E34" s="122"/>
      <c r="F34" s="122"/>
      <c r="G34" s="122"/>
      <c r="H34" s="122"/>
      <c r="I34" s="122"/>
    </row>
    <row r="35" spans="1:9" x14ac:dyDescent="0.25">
      <c r="A35" s="111" t="s">
        <v>285</v>
      </c>
      <c r="B35" s="113">
        <f>Eingabe!B17</f>
        <v>255000</v>
      </c>
      <c r="C35" s="111" t="s">
        <v>4</v>
      </c>
    </row>
    <row r="36" spans="1:9" ht="18" x14ac:dyDescent="0.25">
      <c r="A36" s="114" t="s">
        <v>295</v>
      </c>
      <c r="B36" s="111">
        <f>Eingabe!B61</f>
        <v>0.95</v>
      </c>
      <c r="G36" s="126"/>
    </row>
    <row r="37" spans="1:9" ht="18" x14ac:dyDescent="0.25">
      <c r="A37" s="114" t="s">
        <v>296</v>
      </c>
      <c r="B37" s="113">
        <f>IF(B36&gt;0,B35/B36,0)</f>
        <v>268421.05263157893</v>
      </c>
      <c r="C37" s="111" t="s">
        <v>329</v>
      </c>
      <c r="D37" s="110">
        <f>B37*1.11</f>
        <v>297947.36842105264</v>
      </c>
      <c r="E37" s="109" t="s">
        <v>328</v>
      </c>
    </row>
    <row r="38" spans="1:9" ht="18" x14ac:dyDescent="0.25">
      <c r="A38" s="114" t="s">
        <v>286</v>
      </c>
      <c r="B38" s="265">
        <f>G16</f>
        <v>4.5</v>
      </c>
      <c r="C38" s="111" t="s">
        <v>446</v>
      </c>
    </row>
    <row r="39" spans="1:9" ht="15.75" thickBot="1" x14ac:dyDescent="0.3">
      <c r="A39" s="292" t="s">
        <v>287</v>
      </c>
      <c r="B39" s="120">
        <f>D37*B38/100</f>
        <v>13407.631578947368</v>
      </c>
      <c r="C39" s="119" t="s">
        <v>279</v>
      </c>
      <c r="D39" s="293"/>
      <c r="E39" s="293"/>
      <c r="F39" s="293"/>
      <c r="G39" s="293"/>
      <c r="H39" s="293"/>
      <c r="I39" s="293"/>
    </row>
    <row r="40" spans="1:9" x14ac:dyDescent="0.25">
      <c r="A40" s="290"/>
      <c r="B40" s="146"/>
      <c r="C40" s="145"/>
      <c r="D40" s="237"/>
    </row>
    <row r="41" spans="1:9" x14ac:dyDescent="0.25">
      <c r="A41" s="132"/>
      <c r="B41" s="132"/>
      <c r="C41" s="132"/>
      <c r="D41" s="132"/>
    </row>
    <row r="43" spans="1:9" ht="15.75" thickBot="1" x14ac:dyDescent="0.3">
      <c r="A43" s="144" t="s">
        <v>333</v>
      </c>
      <c r="B43" s="151"/>
      <c r="C43" s="149"/>
      <c r="D43" s="143"/>
      <c r="E43" s="143"/>
      <c r="F43" s="143"/>
      <c r="G43" s="143"/>
      <c r="H43" s="143"/>
      <c r="I43" s="143"/>
    </row>
    <row r="44" spans="1:9" ht="15.75" thickTop="1" x14ac:dyDescent="0.25">
      <c r="A44" s="111" t="str">
        <f ca="1">"innerhalb d. ersten "&amp;TEXT(G22,"#,#")&amp;" Jahre:"</f>
        <v>innerhalb d. ersten 11,3 Jahre:</v>
      </c>
      <c r="B44" s="124">
        <f ca="1">B39-B30</f>
        <v>6319.720532745243</v>
      </c>
      <c r="C44" s="111" t="s">
        <v>279</v>
      </c>
    </row>
    <row r="45" spans="1:9" x14ac:dyDescent="0.25">
      <c r="A45" s="111" t="str">
        <f ca="1">"nach "&amp;TEXT(G22,"#,#")&amp;" Jahren:"</f>
        <v>nach 11,3 Jahren:</v>
      </c>
      <c r="B45" s="124">
        <f ca="1">B44-B27</f>
        <v>-2156.8522635077261</v>
      </c>
      <c r="C45" s="111" t="s">
        <v>279</v>
      </c>
    </row>
  </sheetData>
  <sheetProtection sheet="1" objects="1" scenarios="1"/>
  <mergeCells count="6">
    <mergeCell ref="A33:D33"/>
    <mergeCell ref="A2:D2"/>
    <mergeCell ref="A8:D8"/>
    <mergeCell ref="E28:G28"/>
    <mergeCell ref="E29:G29"/>
    <mergeCell ref="E30:G30"/>
  </mergeCells>
  <conditionalFormatting sqref="B45">
    <cfRule type="expression" dxfId="4" priority="2">
      <formula>$B$45&lt;0</formula>
    </cfRule>
  </conditionalFormatting>
  <pageMargins left="0.70866141732283472" right="0.34375" top="0.39370078740157483" bottom="0.74803149606299213" header="0.31496062992125984" footer="0.31496062992125984"/>
  <pageSetup paperSize="9"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66"/>
  </sheetPr>
  <dimension ref="A1:O62"/>
  <sheetViews>
    <sheetView view="pageLayout" topLeftCell="A4" zoomScaleNormal="100" workbookViewId="0">
      <selection activeCell="J39" sqref="J39"/>
    </sheetView>
  </sheetViews>
  <sheetFormatPr baseColWidth="10" defaultRowHeight="15" x14ac:dyDescent="0.25"/>
  <cols>
    <col min="1" max="1" width="5.140625" style="17" customWidth="1"/>
    <col min="2" max="2" width="14" style="17" customWidth="1"/>
    <col min="3" max="3" width="11.7109375" style="17" customWidth="1"/>
    <col min="4" max="4" width="11.140625" style="17" customWidth="1"/>
    <col min="5" max="5" width="9" style="17" customWidth="1"/>
    <col min="6" max="6" width="11.42578125" style="17"/>
    <col min="7" max="7" width="12.7109375" style="17" customWidth="1"/>
    <col min="8" max="8" width="14.28515625" style="17" customWidth="1"/>
    <col min="9" max="9" width="3.140625" style="17" customWidth="1"/>
    <col min="10" max="11" width="11.42578125" style="17"/>
    <col min="12" max="12" width="15.28515625" style="17" customWidth="1"/>
    <col min="13" max="13" width="21.140625" style="17" customWidth="1"/>
    <col min="14" max="16384" width="11.42578125" style="17"/>
  </cols>
  <sheetData>
    <row r="1" spans="1:10" ht="9.75" customHeight="1" x14ac:dyDescent="0.25"/>
    <row r="2" spans="1:10" ht="18.75" x14ac:dyDescent="0.3">
      <c r="A2" s="225" t="s">
        <v>497</v>
      </c>
      <c r="B2" s="225"/>
      <c r="C2" s="225"/>
      <c r="D2" s="225"/>
      <c r="E2" s="225"/>
    </row>
    <row r="3" spans="1:10" ht="12.75" customHeight="1" x14ac:dyDescent="0.3">
      <c r="A3" s="317"/>
      <c r="B3" s="216"/>
      <c r="C3" s="216"/>
      <c r="D3" s="216"/>
      <c r="E3" s="216"/>
    </row>
    <row r="4" spans="1:10" ht="14.25" customHeight="1" x14ac:dyDescent="0.3">
      <c r="A4" s="314" t="str">
        <f>Eingabe!B12</f>
        <v>Musterhaus</v>
      </c>
      <c r="B4" s="218"/>
      <c r="C4" s="216"/>
      <c r="D4" s="317" t="str">
        <f>Übersicht!I6</f>
        <v>Kraftwerk G20</v>
      </c>
      <c r="E4" s="216"/>
    </row>
    <row r="5" spans="1:10" ht="6.75" customHeight="1" x14ac:dyDescent="0.3">
      <c r="A5" s="317"/>
      <c r="B5" s="216"/>
      <c r="C5" s="216"/>
      <c r="D5" s="216"/>
      <c r="E5" s="216"/>
    </row>
    <row r="6" spans="1:10" ht="13.5" customHeight="1" x14ac:dyDescent="0.3">
      <c r="A6" s="206" t="str">
        <f>IF(TRIM(Eingabe!B64)="mit",IF(Eingabe!B80&gt;0,"(mit Mehrwertsteuer und "&amp;Eingabe!B80&amp;"% EEG-Abgabe)","(mit Mehrwertsteuer, ohne EEG-Abgabe)"), IF(Eingabe!B80&gt;0,"(mit "&amp;Eingabe!B80&amp;"% EEG-Abgabe, ohne MwSt)","(ohne Mehrwertsteuer und EEG-Abgabe)"))</f>
        <v>(mit 100% EEG-Abgabe, ohne MwSt)</v>
      </c>
      <c r="B6" s="201"/>
      <c r="C6" s="202"/>
      <c r="D6" s="216"/>
      <c r="E6" s="216"/>
    </row>
    <row r="7" spans="1:10" ht="5.25" customHeight="1" x14ac:dyDescent="0.3">
      <c r="A7" s="203"/>
      <c r="B7" s="201"/>
      <c r="C7" s="202"/>
      <c r="D7" s="216"/>
      <c r="E7" s="216"/>
    </row>
    <row r="8" spans="1:10" ht="15" customHeight="1" x14ac:dyDescent="0.25">
      <c r="A8" s="635" t="s">
        <v>351</v>
      </c>
      <c r="B8" s="635"/>
      <c r="C8" s="635"/>
      <c r="D8" s="635"/>
      <c r="E8" s="635"/>
      <c r="F8" s="167"/>
      <c r="G8" s="167"/>
      <c r="H8" s="167"/>
      <c r="I8" s="167"/>
      <c r="J8" s="167"/>
    </row>
    <row r="9" spans="1:10" x14ac:dyDescent="0.25">
      <c r="A9" s="635"/>
      <c r="B9" s="635"/>
      <c r="C9" s="635"/>
      <c r="D9" s="635"/>
      <c r="E9" s="635"/>
      <c r="F9" s="167"/>
      <c r="G9" s="167"/>
      <c r="H9" s="167"/>
      <c r="I9" s="167"/>
      <c r="J9" s="167"/>
    </row>
    <row r="10" spans="1:10" ht="3.75" customHeight="1" x14ac:dyDescent="0.25">
      <c r="A10" s="166"/>
      <c r="B10" s="166"/>
      <c r="C10" s="166"/>
      <c r="D10" s="166"/>
      <c r="E10" s="166"/>
      <c r="F10" s="167"/>
      <c r="G10" s="167"/>
      <c r="H10" s="167"/>
      <c r="I10" s="167"/>
      <c r="J10" s="167"/>
    </row>
    <row r="11" spans="1:10" x14ac:dyDescent="0.25">
      <c r="A11" s="636" t="s">
        <v>336</v>
      </c>
      <c r="B11" s="636"/>
      <c r="C11" s="169">
        <f>IF(Eingabe!B64="mit",Eingabe!D89,Eingabe!B89)</f>
        <v>50000</v>
      </c>
    </row>
    <row r="12" spans="1:10" ht="6" customHeight="1" x14ac:dyDescent="0.25">
      <c r="A12" s="168"/>
      <c r="B12" s="168"/>
      <c r="C12" s="147"/>
    </row>
    <row r="13" spans="1:10" x14ac:dyDescent="0.25">
      <c r="A13" s="637" t="s">
        <v>352</v>
      </c>
      <c r="B13" s="637"/>
      <c r="C13" s="8">
        <f>Eingabe!B90</f>
        <v>2.5000000000000001E-2</v>
      </c>
      <c r="E13" s="3" t="str">
        <f>"KWK-Zuschlag für "&amp;TEXT(Eingabe!B78,"#.###")&amp;" Vollbenutzungsstunden:"</f>
        <v>KWK-Zuschlag für 60.000 Vollbenutzungsstunden:</v>
      </c>
    </row>
    <row r="14" spans="1:10" x14ac:dyDescent="0.25">
      <c r="A14" s="637" t="s">
        <v>353</v>
      </c>
      <c r="B14" s="637"/>
      <c r="C14" s="8">
        <f>Eingabe!B91</f>
        <v>0.02</v>
      </c>
      <c r="E14" s="17" t="s">
        <v>484</v>
      </c>
      <c r="F14" s="324">
        <f ca="1">Eingabe!B78/('Auslegung elektrisch'!B38/'Auslegung elektrisch'!B37)</f>
        <v>11.325331865543156</v>
      </c>
      <c r="G14" s="325" t="s">
        <v>492</v>
      </c>
    </row>
    <row r="15" spans="1:10" x14ac:dyDescent="0.25">
      <c r="A15" s="637" t="s">
        <v>369</v>
      </c>
      <c r="B15" s="637"/>
      <c r="C15" s="11">
        <f>(1+C13)/(1+C14)</f>
        <v>1.0049019607843137</v>
      </c>
    </row>
    <row r="16" spans="1:10" ht="6.75" customHeight="1" x14ac:dyDescent="0.25">
      <c r="A16" s="317"/>
      <c r="B16" s="317"/>
      <c r="C16" s="11"/>
    </row>
    <row r="17" spans="1:15" x14ac:dyDescent="0.25">
      <c r="A17" s="155" t="s">
        <v>343</v>
      </c>
      <c r="B17" s="155"/>
      <c r="C17" s="155"/>
      <c r="D17" s="156">
        <f ca="1">'Betriebsk. Volleinsp.'!B44</f>
        <v>6319.720532745243</v>
      </c>
      <c r="E17" s="17" t="str">
        <f ca="1">"(für "&amp;TEXT(F14,"#,#")&amp;" Jahre)"</f>
        <v>(für 11,3 Jahre)</v>
      </c>
    </row>
    <row r="18" spans="1:15" x14ac:dyDescent="0.25">
      <c r="B18" s="634" t="s">
        <v>344</v>
      </c>
      <c r="C18" s="634"/>
      <c r="D18" s="156">
        <f ca="1">'Betriebsk. Volleinsp.'!B45</f>
        <v>-2156.8522635077261</v>
      </c>
      <c r="E18" s="17" t="str">
        <f ca="1">"(nach "&amp;TEXT(F14,"#,#")&amp;" Jahren)"</f>
        <v>(nach 11,3 Jahren)</v>
      </c>
    </row>
    <row r="19" spans="1:15" ht="6" customHeight="1" x14ac:dyDescent="0.25">
      <c r="B19" s="316"/>
      <c r="C19" s="316"/>
      <c r="D19" s="156"/>
    </row>
    <row r="20" spans="1:15" x14ac:dyDescent="0.25">
      <c r="A20" s="10" t="s">
        <v>345</v>
      </c>
      <c r="C20" s="259">
        <f ca="1">IF(MAX(D29:D49)&gt;0,IF(LN((1/(C11/B30*(1-C15)+1)))/LN(C15)&lt;=F14,LN((1/(C11/B30*(1-C15)+1)))/LN(C15),H39),"keine Amort.")</f>
        <v>8.0890102906261507</v>
      </c>
      <c r="D20" s="313" t="s">
        <v>438</v>
      </c>
      <c r="F20" s="634" t="s">
        <v>371</v>
      </c>
      <c r="G20" s="634"/>
      <c r="H20" s="129" t="str">
        <f>Eingabe!D37&amp;" Jahre"</f>
        <v>12 Jahre</v>
      </c>
      <c r="M20" s="253"/>
    </row>
    <row r="21" spans="1:15" x14ac:dyDescent="0.25">
      <c r="A21" s="10"/>
      <c r="C21" s="260">
        <f ca="1">IF(C11/D17&lt;=F14,C11/D17,IF(D18&gt;0,F14+(C11-D17*F14)/D18,"keine Armort."))</f>
        <v>7.9117422583685588</v>
      </c>
      <c r="D21" s="163" t="s">
        <v>439</v>
      </c>
      <c r="F21" s="316"/>
      <c r="G21" s="316"/>
      <c r="H21" s="129"/>
      <c r="L21" s="155"/>
      <c r="M21" s="252"/>
      <c r="N21" s="155"/>
      <c r="O21" s="178"/>
    </row>
    <row r="22" spans="1:15" ht="5.25" customHeight="1" x14ac:dyDescent="0.25">
      <c r="B22" s="316"/>
      <c r="C22" s="316"/>
      <c r="D22" s="156"/>
    </row>
    <row r="23" spans="1:15" ht="16.5" customHeight="1" x14ac:dyDescent="0.25">
      <c r="A23" s="174" t="s">
        <v>367</v>
      </c>
      <c r="B23" s="171"/>
      <c r="C23" s="171"/>
      <c r="D23" s="171"/>
      <c r="E23" s="172"/>
      <c r="F23" s="172"/>
      <c r="G23" s="172"/>
      <c r="H23" s="172"/>
    </row>
    <row r="24" spans="1:15" ht="16.5" customHeight="1" x14ac:dyDescent="0.25">
      <c r="A24" s="631" t="s">
        <v>355</v>
      </c>
      <c r="B24" s="631"/>
      <c r="C24" s="631"/>
      <c r="D24" s="631"/>
      <c r="E24" s="631"/>
      <c r="F24" s="631"/>
      <c r="G24" s="631"/>
      <c r="H24" s="631"/>
    </row>
    <row r="25" spans="1:15" ht="16.5" customHeight="1" x14ac:dyDescent="0.25">
      <c r="A25" s="632"/>
      <c r="B25" s="632"/>
      <c r="C25" s="632"/>
      <c r="D25" s="632"/>
      <c r="E25" s="632"/>
      <c r="F25" s="632"/>
      <c r="G25" s="632"/>
      <c r="H25" s="632"/>
    </row>
    <row r="26" spans="1:15" ht="16.5" customHeight="1" x14ac:dyDescent="0.25">
      <c r="A26" s="632"/>
      <c r="B26" s="632"/>
      <c r="C26" s="632"/>
      <c r="D26" s="632"/>
      <c r="E26" s="632"/>
      <c r="F26" s="632"/>
      <c r="G26" s="632"/>
      <c r="H26" s="632"/>
    </row>
    <row r="27" spans="1:15" ht="4.5" customHeight="1" x14ac:dyDescent="0.25">
      <c r="A27" s="258"/>
      <c r="B27" s="258"/>
      <c r="C27" s="258"/>
      <c r="D27" s="258"/>
      <c r="E27" s="258"/>
      <c r="F27" s="258"/>
      <c r="G27" s="258"/>
      <c r="H27" s="258"/>
    </row>
    <row r="28" spans="1:15" ht="58.5" customHeight="1" x14ac:dyDescent="0.25">
      <c r="A28" s="170" t="s">
        <v>379</v>
      </c>
      <c r="B28" s="175" t="s">
        <v>380</v>
      </c>
      <c r="C28" s="170" t="s">
        <v>433</v>
      </c>
      <c r="D28" s="170" t="s">
        <v>366</v>
      </c>
      <c r="M28" s="25"/>
    </row>
    <row r="29" spans="1:15" ht="12.75" customHeight="1" x14ac:dyDescent="0.25">
      <c r="A29" s="17">
        <v>0</v>
      </c>
      <c r="B29" s="634" t="s">
        <v>335</v>
      </c>
      <c r="C29" s="634"/>
      <c r="D29" s="3">
        <f>-C11</f>
        <v>-50000</v>
      </c>
      <c r="F29" s="326" t="s">
        <v>496</v>
      </c>
    </row>
    <row r="30" spans="1:15" ht="12.75" customHeight="1" x14ac:dyDescent="0.25">
      <c r="A30" s="17">
        <f ca="1">IF(A29+1&lt;F$14,A29+1,IF(A29&gt;=F$14,INT(A29)+1,F$14))</f>
        <v>1</v>
      </c>
      <c r="B30" s="261">
        <f ca="1">IF(A30&lt;F$14,$D$17,IF(A30=F$14,(F$14-INT(F$14))*D$17,IF(A30=ROUNDUP(F$14,0),(A30-F$14)*D$18,D$18)))</f>
        <v>6319.720532745243</v>
      </c>
      <c r="C30" s="261">
        <f ca="1">B30*$C$15^-A30</f>
        <v>6288.8926277074615</v>
      </c>
      <c r="D30" s="3">
        <f ca="1">D29+C30</f>
        <v>-43711.107372292536</v>
      </c>
      <c r="F30" s="79" t="s">
        <v>495</v>
      </c>
    </row>
    <row r="31" spans="1:15" ht="12.75" customHeight="1" x14ac:dyDescent="0.25">
      <c r="A31" s="17">
        <f t="shared" ref="A31:A50" ca="1" si="0">IF(A30+1&lt;F$14,A30+1,IF(A30&gt;=F$14,INT(A30)+1,F$14))</f>
        <v>2</v>
      </c>
      <c r="B31" s="261">
        <f t="shared" ref="B31:B36" ca="1" si="1">IF(A31&lt;F$14,$D$17,IF(A31=F$14,(F$14-INT(F$14))*D$17,IF(A31=ROUNDUP(F$14,0),(A31-F$14)*D$18,D$18)))</f>
        <v>6319.720532745243</v>
      </c>
      <c r="C31" s="261">
        <f t="shared" ref="C31:C50" ca="1" si="2">B31*$C$15^-A31</f>
        <v>6258.2151026942538</v>
      </c>
      <c r="D31" s="3">
        <f t="shared" ref="D31:D50" ca="1" si="3">D30+C31</f>
        <v>-37452.892269598284</v>
      </c>
      <c r="F31" s="79" t="s">
        <v>490</v>
      </c>
      <c r="G31" s="322">
        <f ca="1">F14</f>
        <v>11.325331865543156</v>
      </c>
    </row>
    <row r="32" spans="1:15" ht="12.75" customHeight="1" x14ac:dyDescent="0.25">
      <c r="A32" s="17">
        <f t="shared" ca="1" si="0"/>
        <v>3</v>
      </c>
      <c r="B32" s="261">
        <f t="shared" ca="1" si="1"/>
        <v>6319.720532745243</v>
      </c>
      <c r="C32" s="261">
        <f t="shared" ca="1" si="2"/>
        <v>6227.6872241445253</v>
      </c>
      <c r="D32" s="3">
        <f t="shared" ca="1" si="3"/>
        <v>-31225.20504545376</v>
      </c>
      <c r="F32" s="79" t="s">
        <v>491</v>
      </c>
      <c r="G32" s="323">
        <f ca="1">LOOKUP(F14,A30:A49,D30:D49)</f>
        <v>19460.246321269831</v>
      </c>
      <c r="M32" s="315"/>
    </row>
    <row r="33" spans="1:13" ht="12.75" customHeight="1" x14ac:dyDescent="0.25">
      <c r="A33" s="17">
        <f t="shared" ca="1" si="0"/>
        <v>4</v>
      </c>
      <c r="B33" s="261">
        <f t="shared" ca="1" si="1"/>
        <v>6319.720532745243</v>
      </c>
      <c r="C33" s="261">
        <f t="shared" ca="1" si="2"/>
        <v>6197.3082620755285</v>
      </c>
      <c r="D33" s="3">
        <f t="shared" ca="1" si="3"/>
        <v>-25027.89678337823</v>
      </c>
    </row>
    <row r="34" spans="1:13" ht="12.75" customHeight="1" x14ac:dyDescent="0.25">
      <c r="A34" s="17">
        <f t="shared" ca="1" si="0"/>
        <v>5</v>
      </c>
      <c r="B34" s="261">
        <f t="shared" ca="1" si="1"/>
        <v>6319.720532745243</v>
      </c>
      <c r="C34" s="261">
        <f t="shared" ca="1" si="2"/>
        <v>6167.0774900654042</v>
      </c>
      <c r="D34" s="3">
        <f t="shared" ca="1" si="3"/>
        <v>-18860.819293312827</v>
      </c>
      <c r="F34" s="79" t="str">
        <f ca="1">"Hilfsrechnung f. Armortisation &gt; "&amp;TEXT(F14,"#,##")&amp;" Jahre:"</f>
        <v>Hilfsrechnung f. Armortisation &gt; 11,33 Jahre:</v>
      </c>
      <c r="M34" s="315"/>
    </row>
    <row r="35" spans="1:13" ht="12.75" customHeight="1" x14ac:dyDescent="0.25">
      <c r="A35" s="17">
        <f t="shared" ca="1" si="0"/>
        <v>6</v>
      </c>
      <c r="B35" s="261">
        <f t="shared" ca="1" si="1"/>
        <v>6319.720532745243</v>
      </c>
      <c r="C35" s="261">
        <f t="shared" ca="1" si="2"/>
        <v>6136.9941852358152</v>
      </c>
      <c r="D35" s="3">
        <f t="shared" ca="1" si="3"/>
        <v>-12723.825108077011</v>
      </c>
      <c r="F35" s="79" t="s">
        <v>434</v>
      </c>
      <c r="H35" s="79">
        <f t="array" aca="1" ref="H35" ca="1">MAX(IF(D29:D49&lt;0,D29:D49))</f>
        <v>-539.50037662345858</v>
      </c>
    </row>
    <row r="36" spans="1:13" ht="12.75" customHeight="1" x14ac:dyDescent="0.25">
      <c r="A36" s="17">
        <f t="shared" ca="1" si="0"/>
        <v>7</v>
      </c>
      <c r="B36" s="261">
        <f t="shared" ca="1" si="1"/>
        <v>6319.720532745243</v>
      </c>
      <c r="C36" s="261">
        <f t="shared" ca="1" si="2"/>
        <v>6107.0576282346656</v>
      </c>
      <c r="D36" s="3">
        <f t="shared" ca="1" si="3"/>
        <v>-6616.7674798423459</v>
      </c>
      <c r="F36" s="79" t="s">
        <v>435</v>
      </c>
      <c r="H36" s="79">
        <f t="array" aca="1" ref="H36" ca="1">MIN(IF(D29:D49&gt;0,D29:D49))</f>
        <v>4125.6172311544169</v>
      </c>
    </row>
    <row r="37" spans="1:13" ht="12.75" customHeight="1" x14ac:dyDescent="0.25">
      <c r="A37" s="17">
        <f t="shared" ca="1" si="0"/>
        <v>8</v>
      </c>
      <c r="B37" s="261">
        <f ca="1">IF(A37&lt;F$14,$D$17,IF(A37=F$14,(F$14-INT(F$14))*D$17,IF(A37=ROUNDUP(F$14,0),(A37-F$14)*D$18,D$18)))</f>
        <v>6319.720532745243</v>
      </c>
      <c r="C37" s="261">
        <f t="shared" ca="1" si="2"/>
        <v>6077.2671032188873</v>
      </c>
      <c r="D37" s="3">
        <f t="shared" ca="1" si="3"/>
        <v>-539.50037662345858</v>
      </c>
      <c r="F37" s="79" t="s">
        <v>436</v>
      </c>
      <c r="H37" s="79">
        <f ca="1">LOOKUP(0,D29:D49,A29:A49)</f>
        <v>8</v>
      </c>
    </row>
    <row r="38" spans="1:13" ht="12.75" customHeight="1" x14ac:dyDescent="0.25">
      <c r="A38" s="17">
        <f ca="1">IF(A37+1&lt;F$14,A37+1,IF(A37&gt;=F$14,INT(A37)+1,F$14))</f>
        <v>9</v>
      </c>
      <c r="B38" s="261">
        <f ca="1">IF(A38&lt;F$14,$D$17,IF(A38=F$14,(F$14-INT(F$14))*D$17,IF(A38=ROUNDUP(F$14,0),(A38-F$14)*D$18,D$18)))</f>
        <v>6319.720532745243</v>
      </c>
      <c r="C38" s="261">
        <f t="shared" ca="1" si="2"/>
        <v>6047.6218978373317</v>
      </c>
      <c r="D38" s="3">
        <f t="shared" ca="1" si="3"/>
        <v>5508.1215212138732</v>
      </c>
      <c r="F38" s="79" t="s">
        <v>437</v>
      </c>
      <c r="H38" s="79">
        <f ca="1">H35/(H35-H36)</f>
        <v>0.11564561110399048</v>
      </c>
    </row>
    <row r="39" spans="1:13" ht="12.75" customHeight="1" x14ac:dyDescent="0.25">
      <c r="A39" s="17">
        <f t="shared" ca="1" si="0"/>
        <v>10</v>
      </c>
      <c r="B39" s="261">
        <f ca="1">IF(A39&lt;F$14,$D$17,IF(A39=F$14,(F$14-INT(F$14))*D$17,IF(A39=ROUNDUP(F$14,0),(A39-F$14)*D$18,D$18)))</f>
        <v>6319.720532745243</v>
      </c>
      <c r="C39" s="261">
        <f t="shared" ca="1" si="2"/>
        <v>6018.1213032137339</v>
      </c>
      <c r="D39" s="181">
        <f t="shared" ca="1" si="3"/>
        <v>11526.242824427607</v>
      </c>
      <c r="F39" s="79" t="s">
        <v>345</v>
      </c>
      <c r="H39" s="79">
        <f ca="1">H37+H38</f>
        <v>8.1156456111039912</v>
      </c>
    </row>
    <row r="40" spans="1:13" ht="12.75" customHeight="1" x14ac:dyDescent="0.25">
      <c r="A40" s="17">
        <f ca="1">IF(A39+1&lt;F$14,A39+1,IF(A39&gt;=F$14,INT(A39)+1,F$14))</f>
        <v>11</v>
      </c>
      <c r="B40" s="261">
        <f t="shared" ref="B40:B41" ca="1" si="4">IF(A40&lt;F$14,$D$17,IF(A40=F$14,(F$14-INT(F$14))*D$17,IF(A40=ROUNDUP(F$14,0),(A40-F$14)*D$18,D$18)))</f>
        <v>6319.720532745243</v>
      </c>
      <c r="C40" s="261">
        <f t="shared" ca="1" si="2"/>
        <v>5988.7646139297649</v>
      </c>
      <c r="D40" s="3">
        <f t="shared" ca="1" si="3"/>
        <v>17515.007438357374</v>
      </c>
    </row>
    <row r="41" spans="1:13" ht="12.75" customHeight="1" x14ac:dyDescent="0.25">
      <c r="A41" s="17">
        <f t="shared" ca="1" si="0"/>
        <v>11.325331865543156</v>
      </c>
      <c r="B41" s="261">
        <f t="shared" ca="1" si="4"/>
        <v>2056.0064706293952</v>
      </c>
      <c r="C41" s="261">
        <f t="shared" ca="1" si="2"/>
        <v>1945.2388829124588</v>
      </c>
      <c r="D41" s="3">
        <f t="shared" ca="1" si="3"/>
        <v>19460.246321269831</v>
      </c>
      <c r="F41" s="79" t="s">
        <v>493</v>
      </c>
      <c r="H41" s="79">
        <f ca="1">LOOKUP(10,A30:A49,D30:D49)</f>
        <v>11526.242824427607</v>
      </c>
    </row>
    <row r="42" spans="1:13" ht="12.75" customHeight="1" x14ac:dyDescent="0.25">
      <c r="A42" s="17">
        <f t="shared" ca="1" si="0"/>
        <v>12</v>
      </c>
      <c r="B42" s="261">
        <f ca="1">IF(A42&lt;F$14,$D$17,IF(A42=F$14,(F$14-INT(F$14))*D$17,IF(A42=ROUNDUP(F$14,0),(A42-F$14)*D$18,D$18)))</f>
        <v>-1455.1594929197797</v>
      </c>
      <c r="C42" s="261">
        <f t="shared" ca="1" si="2"/>
        <v>-1372.2279889637384</v>
      </c>
      <c r="D42" s="3">
        <f t="shared" ca="1" si="3"/>
        <v>18088.018332306092</v>
      </c>
      <c r="H42" s="79"/>
    </row>
    <row r="43" spans="1:13" ht="12.75" customHeight="1" x14ac:dyDescent="0.25">
      <c r="A43" s="17">
        <f t="shared" ca="1" si="0"/>
        <v>13</v>
      </c>
      <c r="B43" s="261">
        <f t="shared" ref="B43:B48" ca="1" si="5">IF(A43&lt;F$14,$D$17,IF(A43=F$14,(F$14-INT(F$14))*D$17,IF(A43=ROUNDUP(F$14,0),(A43-F$14)*D$18,D$18)))</f>
        <v>-2156.8522635077261</v>
      </c>
      <c r="C43" s="261">
        <f t="shared" ca="1" si="2"/>
        <v>-2024.0087298549745</v>
      </c>
      <c r="D43" s="3">
        <f t="shared" ca="1" si="3"/>
        <v>16064.009602451117</v>
      </c>
      <c r="F43" s="79" t="s">
        <v>494</v>
      </c>
      <c r="H43" s="79">
        <f ca="1">LOOKUP(15,A30:A49,D30:D49)</f>
        <v>12045.563620674089</v>
      </c>
    </row>
    <row r="44" spans="1:13" ht="12.75" customHeight="1" x14ac:dyDescent="0.25">
      <c r="A44" s="17">
        <f t="shared" ca="1" si="0"/>
        <v>14</v>
      </c>
      <c r="B44" s="261">
        <f t="shared" ca="1" si="5"/>
        <v>-2156.8522635077261</v>
      </c>
      <c r="C44" s="262">
        <f t="shared" ca="1" si="2"/>
        <v>-2014.135516538608</v>
      </c>
      <c r="D44" s="257">
        <f t="shared" ca="1" si="3"/>
        <v>14049.874085912508</v>
      </c>
      <c r="F44" s="254"/>
      <c r="G44" s="255"/>
      <c r="H44" s="79"/>
    </row>
    <row r="45" spans="1:13" ht="11.25" customHeight="1" x14ac:dyDescent="0.25">
      <c r="A45" s="17">
        <f t="shared" ca="1" si="0"/>
        <v>15</v>
      </c>
      <c r="B45" s="261">
        <f t="shared" ca="1" si="5"/>
        <v>-2156.8522635077261</v>
      </c>
      <c r="C45" s="327">
        <f t="shared" ca="1" si="2"/>
        <v>-2004.3104652384197</v>
      </c>
      <c r="D45" s="328">
        <f t="shared" ca="1" si="3"/>
        <v>12045.563620674089</v>
      </c>
      <c r="F45" s="79"/>
      <c r="G45" s="79"/>
      <c r="H45" s="79"/>
    </row>
    <row r="46" spans="1:13" ht="11.25" customHeight="1" x14ac:dyDescent="0.25">
      <c r="A46" s="79">
        <f t="shared" ca="1" si="0"/>
        <v>16</v>
      </c>
      <c r="B46" s="263">
        <f t="shared" ca="1" si="5"/>
        <v>-2156.8522635077261</v>
      </c>
      <c r="C46" s="263">
        <f t="shared" ca="1" si="2"/>
        <v>-1994.533341017745</v>
      </c>
      <c r="D46" s="256">
        <f t="shared" ca="1" si="3"/>
        <v>10051.030279656345</v>
      </c>
      <c r="F46" s="79"/>
      <c r="G46" s="79"/>
      <c r="H46" s="79"/>
    </row>
    <row r="47" spans="1:13" ht="11.25" customHeight="1" x14ac:dyDescent="0.25">
      <c r="A47" s="79">
        <f t="shared" ca="1" si="0"/>
        <v>17</v>
      </c>
      <c r="B47" s="263">
        <f t="shared" ca="1" si="5"/>
        <v>-2156.8522635077261</v>
      </c>
      <c r="C47" s="263">
        <f t="shared" ca="1" si="2"/>
        <v>-1984.8039100859512</v>
      </c>
      <c r="D47" s="256">
        <f t="shared" ca="1" si="3"/>
        <v>8066.2263695703932</v>
      </c>
      <c r="F47" s="79"/>
      <c r="G47" s="79"/>
      <c r="H47" s="79"/>
    </row>
    <row r="48" spans="1:13" ht="11.25" customHeight="1" x14ac:dyDescent="0.25">
      <c r="A48" s="79">
        <f ca="1">IF(A47+1&lt;F$14,A47+1,IF(A47&gt;=F$14,INT(A47)+1,F$14))</f>
        <v>18</v>
      </c>
      <c r="B48" s="263">
        <f t="shared" ca="1" si="5"/>
        <v>-2156.8522635077261</v>
      </c>
      <c r="C48" s="263">
        <f t="shared" ca="1" si="2"/>
        <v>-1975.1219397928489</v>
      </c>
      <c r="D48" s="256">
        <f t="shared" ca="1" si="3"/>
        <v>6091.1044297775443</v>
      </c>
      <c r="F48" s="79"/>
      <c r="G48" s="79"/>
      <c r="H48" s="79"/>
    </row>
    <row r="49" spans="1:10" ht="11.25" customHeight="1" x14ac:dyDescent="0.25">
      <c r="A49" s="79">
        <f t="shared" ca="1" si="0"/>
        <v>19</v>
      </c>
      <c r="B49" s="263">
        <f ca="1">IF(A49&lt;F$14,$D$17,IF(A49=F$14,(F$14-INT(F$14))*D$17,IF(A49=ROUNDUP(F$14,0),(A49-F$14)*D$18,D$18)))</f>
        <v>-2156.8522635077261</v>
      </c>
      <c r="C49" s="263">
        <f t="shared" ca="1" si="2"/>
        <v>-1965.4871986231274</v>
      </c>
      <c r="D49" s="256">
        <f t="shared" ca="1" si="3"/>
        <v>4125.6172311544169</v>
      </c>
      <c r="F49" s="79"/>
      <c r="G49" s="79"/>
      <c r="H49" s="79"/>
    </row>
    <row r="50" spans="1:10" ht="11.25" customHeight="1" x14ac:dyDescent="0.25">
      <c r="A50" s="79">
        <f t="shared" ca="1" si="0"/>
        <v>20</v>
      </c>
      <c r="B50" s="263">
        <f ca="1">IF(A50&lt;F$14,$D$17,IF(A50=F$14,(F$14-INT(F$14))*D$17,IF(A50=ROUNDUP(F$14,0),(A50-F$14)*D$18,D$18)))</f>
        <v>-2156.8522635077261</v>
      </c>
      <c r="C50" s="263">
        <f t="shared" ca="1" si="2"/>
        <v>-1955.8994561908196</v>
      </c>
      <c r="D50" s="256">
        <f t="shared" ca="1" si="3"/>
        <v>2169.7177749635975</v>
      </c>
      <c r="F50" s="79"/>
      <c r="G50" s="79"/>
      <c r="H50" s="79"/>
    </row>
    <row r="51" spans="1:10" ht="6.75" customHeight="1" x14ac:dyDescent="0.25">
      <c r="B51" s="148"/>
      <c r="D51" s="3"/>
      <c r="H51" s="150"/>
      <c r="I51" s="148"/>
      <c r="J51" s="147"/>
    </row>
    <row r="52" spans="1:10" x14ac:dyDescent="0.25">
      <c r="A52" s="633" t="s">
        <v>368</v>
      </c>
      <c r="B52" s="633"/>
      <c r="C52" s="633"/>
      <c r="D52" s="633"/>
      <c r="E52" s="633"/>
      <c r="F52" s="633"/>
      <c r="G52" s="633"/>
      <c r="H52" s="633"/>
      <c r="I52" s="148"/>
      <c r="J52" s="147"/>
    </row>
    <row r="53" spans="1:10" ht="15" customHeight="1" x14ac:dyDescent="0.25">
      <c r="A53" s="629" t="s">
        <v>375</v>
      </c>
      <c r="B53" s="629"/>
      <c r="C53" s="629"/>
      <c r="D53" s="629"/>
      <c r="E53" s="629"/>
      <c r="F53" s="629"/>
      <c r="G53" s="629"/>
      <c r="H53" s="629"/>
      <c r="I53" s="148"/>
      <c r="J53" s="147"/>
    </row>
    <row r="54" spans="1:10" x14ac:dyDescent="0.25">
      <c r="A54" s="629"/>
      <c r="B54" s="629"/>
      <c r="C54" s="629"/>
      <c r="D54" s="629"/>
      <c r="E54" s="629"/>
      <c r="F54" s="629"/>
      <c r="G54" s="629"/>
      <c r="H54" s="629"/>
      <c r="I54" s="148"/>
      <c r="J54" s="147"/>
    </row>
    <row r="55" spans="1:10" x14ac:dyDescent="0.25">
      <c r="A55" s="629"/>
      <c r="B55" s="629"/>
      <c r="C55" s="629"/>
      <c r="D55" s="629"/>
      <c r="E55" s="629"/>
      <c r="F55" s="629"/>
      <c r="G55" s="629"/>
      <c r="H55" s="629"/>
      <c r="I55" s="148"/>
      <c r="J55" s="147"/>
    </row>
    <row r="56" spans="1:10" ht="6.75" customHeight="1" x14ac:dyDescent="0.25">
      <c r="A56" s="318"/>
      <c r="B56" s="318"/>
      <c r="C56" s="318"/>
      <c r="D56" s="318"/>
      <c r="E56" s="318"/>
      <c r="F56" s="318"/>
      <c r="G56" s="318"/>
      <c r="H56" s="318"/>
      <c r="I56" s="148"/>
      <c r="J56" s="147"/>
    </row>
    <row r="57" spans="1:10" x14ac:dyDescent="0.25">
      <c r="A57" s="627" t="s">
        <v>382</v>
      </c>
      <c r="B57" s="627"/>
      <c r="C57" s="10">
        <f>Eingabe!D37</f>
        <v>12</v>
      </c>
      <c r="D57" s="181" t="s">
        <v>337</v>
      </c>
      <c r="F57" s="164"/>
      <c r="G57" s="164"/>
      <c r="H57" s="164"/>
    </row>
    <row r="58" spans="1:10" x14ac:dyDescent="0.25">
      <c r="A58" s="627" t="s">
        <v>381</v>
      </c>
      <c r="B58" s="627"/>
      <c r="C58" s="176">
        <f>(C15^C57*(C15-1))/(C15^C57-1)</f>
        <v>8.6012364770275504E-2</v>
      </c>
      <c r="D58" s="630" t="s">
        <v>372</v>
      </c>
      <c r="E58" s="630"/>
      <c r="F58" s="164"/>
      <c r="G58" s="164"/>
      <c r="H58" s="164"/>
      <c r="I58" s="153"/>
      <c r="J58" s="10"/>
    </row>
    <row r="59" spans="1:10" ht="5.25" customHeight="1" x14ac:dyDescent="0.25">
      <c r="B59" s="148"/>
      <c r="C59" s="176"/>
      <c r="D59" s="177"/>
      <c r="F59" s="164"/>
      <c r="G59" s="164"/>
      <c r="H59" s="164"/>
      <c r="I59" s="153"/>
      <c r="J59" s="10"/>
    </row>
    <row r="60" spans="1:10" x14ac:dyDescent="0.25">
      <c r="A60" s="627" t="s">
        <v>373</v>
      </c>
      <c r="B60" s="627"/>
      <c r="C60" s="627"/>
      <c r="D60" s="178">
        <f>C11*C58</f>
        <v>4300.6182385137754</v>
      </c>
      <c r="E60" s="177" t="s">
        <v>376</v>
      </c>
      <c r="F60" s="164"/>
      <c r="G60" s="164"/>
      <c r="H60" s="164"/>
      <c r="I60" s="153"/>
      <c r="J60" s="10"/>
    </row>
    <row r="61" spans="1:10" x14ac:dyDescent="0.25">
      <c r="A61" s="627" t="s">
        <v>333</v>
      </c>
      <c r="B61" s="627"/>
      <c r="C61" s="627"/>
      <c r="D61" s="178">
        <f ca="1">IF(C57&lt;=F14,D17,(D17*F14+D18*(C57-F14))/C57)</f>
        <v>5843.1477364922748</v>
      </c>
      <c r="E61" s="98" t="str">
        <f ca="1">IF(C57&gt;F14,"(hier: "&amp;C57&amp;"-Jahres-Durchschnitt)","")</f>
        <v>(hier: 12-Jahres-Durchschnitt)</v>
      </c>
      <c r="F61" s="164"/>
      <c r="G61" s="164"/>
      <c r="H61" s="164"/>
      <c r="I61" s="153"/>
      <c r="J61" s="10"/>
    </row>
    <row r="62" spans="1:10" ht="15" customHeight="1" thickBot="1" x14ac:dyDescent="0.3">
      <c r="A62" s="628" t="s">
        <v>374</v>
      </c>
      <c r="B62" s="628"/>
      <c r="C62" s="628"/>
      <c r="D62" s="179">
        <f ca="1">D61-D60</f>
        <v>1542.5294979784994</v>
      </c>
      <c r="F62" s="164"/>
      <c r="G62" s="164"/>
      <c r="H62" s="164"/>
    </row>
  </sheetData>
  <sheetProtection sheet="1" objects="1" scenarios="1"/>
  <mergeCells count="17">
    <mergeCell ref="A58:B58"/>
    <mergeCell ref="D58:E58"/>
    <mergeCell ref="A60:C60"/>
    <mergeCell ref="A61:C61"/>
    <mergeCell ref="A62:C62"/>
    <mergeCell ref="F20:G20"/>
    <mergeCell ref="A24:H26"/>
    <mergeCell ref="B29:C29"/>
    <mergeCell ref="A52:H52"/>
    <mergeCell ref="A53:H55"/>
    <mergeCell ref="A57:B57"/>
    <mergeCell ref="A8:E9"/>
    <mergeCell ref="A11:B11"/>
    <mergeCell ref="A13:B13"/>
    <mergeCell ref="A14:B14"/>
    <mergeCell ref="A15:B15"/>
    <mergeCell ref="B18:C18"/>
  </mergeCells>
  <conditionalFormatting sqref="C20">
    <cfRule type="beginsWith" dxfId="3" priority="4" operator="beginsWith" text="keine">
      <formula>LEFT(C20,LEN("keine"))="keine"</formula>
    </cfRule>
  </conditionalFormatting>
  <conditionalFormatting sqref="D18">
    <cfRule type="cellIs" dxfId="2" priority="2" operator="lessThan">
      <formula>0</formula>
    </cfRule>
  </conditionalFormatting>
  <conditionalFormatting sqref="D62">
    <cfRule type="cellIs" dxfId="1" priority="1" operator="lessThan">
      <formula>0</formula>
    </cfRule>
  </conditionalFormatting>
  <pageMargins left="0.70866141732283472" right="0.32291666666666669" top="0.39370078740157483" bottom="0.36458333333333331" header="0.31496062992125984" footer="0.31496062992125984"/>
  <pageSetup paperSize="9" orientation="portrait" horizontalDpi="1200" verticalDpi="1200" r:id="rId1"/>
  <headerFooter>
    <oddHeader xml:space="preserve">&amp;R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9E3AB341-AAE8-4209-81B5-2A60269335A8}">
            <xm:f>$C$21&gt;Eingabe!$D$37</xm:f>
            <x14:dxf>
              <font>
                <color rgb="FFFF0000"/>
              </font>
            </x14:dxf>
          </x14:cfRule>
          <xm:sqref>C21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0"/>
  <sheetViews>
    <sheetView view="pageLayout" topLeftCell="A4" zoomScaleNormal="100" workbookViewId="0">
      <selection activeCell="J47" sqref="J47:K47"/>
    </sheetView>
  </sheetViews>
  <sheetFormatPr baseColWidth="10" defaultRowHeight="15" x14ac:dyDescent="0.25"/>
  <cols>
    <col min="1" max="1" width="32.28515625" style="111" customWidth="1"/>
    <col min="2" max="2" width="12.28515625" style="111" customWidth="1"/>
    <col min="3" max="3" width="7.140625" style="111" customWidth="1"/>
    <col min="4" max="4" width="8" style="111" customWidth="1"/>
    <col min="5" max="5" width="6.42578125" style="111" customWidth="1"/>
    <col min="6" max="6" width="3.140625" style="111" customWidth="1"/>
    <col min="7" max="7" width="4.28515625" style="111" customWidth="1"/>
    <col min="8" max="8" width="4.85546875" style="111" customWidth="1"/>
    <col min="9" max="9" width="15" style="111" customWidth="1"/>
    <col min="10" max="10" width="9.5703125" style="111" customWidth="1"/>
    <col min="11" max="16384" width="11.42578125" style="111"/>
  </cols>
  <sheetData>
    <row r="1" spans="1:10" ht="12" customHeight="1" x14ac:dyDescent="0.25"/>
    <row r="2" spans="1:10" ht="18.75" x14ac:dyDescent="0.25">
      <c r="A2" s="605" t="s">
        <v>508</v>
      </c>
      <c r="B2" s="605"/>
      <c r="C2" s="605"/>
      <c r="D2" s="605"/>
      <c r="E2" s="157"/>
      <c r="F2" s="157"/>
      <c r="G2" s="157"/>
      <c r="H2" s="157"/>
      <c r="I2" s="157"/>
      <c r="J2" s="157"/>
    </row>
    <row r="3" spans="1:10" ht="4.5" customHeight="1" x14ac:dyDescent="0.25">
      <c r="A3" s="209"/>
      <c r="B3" s="319"/>
      <c r="C3" s="319"/>
      <c r="D3" s="319"/>
      <c r="E3" s="157"/>
      <c r="F3" s="157"/>
      <c r="G3" s="157"/>
      <c r="H3" s="157"/>
      <c r="I3" s="157"/>
      <c r="J3" s="157"/>
    </row>
    <row r="4" spans="1:10" ht="12.75" customHeight="1" x14ac:dyDescent="0.25">
      <c r="A4" s="219" t="str">
        <f>Eingabe!B12</f>
        <v>Musterhaus</v>
      </c>
      <c r="B4" s="210" t="str">
        <f>Übersicht!I6</f>
        <v>Kraftwerk G20</v>
      </c>
      <c r="C4" s="319"/>
      <c r="D4" s="319"/>
      <c r="E4" s="157"/>
      <c r="F4" s="157"/>
      <c r="G4" s="157"/>
      <c r="H4" s="157"/>
      <c r="I4" s="157"/>
      <c r="J4" s="157"/>
    </row>
    <row r="5" spans="1:10" ht="13.5" customHeight="1" x14ac:dyDescent="0.25">
      <c r="A5" s="269" t="str">
        <f>IF(TRIM(Eingabe!B64)="mit",IF(Eingabe!B80&gt;0,"(mit Mehrwertsteuer und "&amp;Eingabe!B80&amp;"% EEG-Abgabe)","(mit Mehrwertsteuer, ohne EEG-Abgabe)"), IF(Eingabe!B80&gt;0,"(mit "&amp;Eingabe!B80&amp;"% EEG-Abgabe, ohne MwSt)","(ohne Mehrwertsteuer und EEG-Abgabe)"))</f>
        <v>(mit 100% EEG-Abgabe, ohne MwSt)</v>
      </c>
      <c r="B5" s="269"/>
      <c r="C5" s="269"/>
    </row>
    <row r="6" spans="1:10" ht="6.75" customHeight="1" x14ac:dyDescent="0.25">
      <c r="A6" s="221"/>
      <c r="B6" s="221"/>
      <c r="C6" s="221"/>
    </row>
    <row r="7" spans="1:10" s="126" customFormat="1" ht="45.75" customHeight="1" x14ac:dyDescent="0.25">
      <c r="A7" s="645" t="s">
        <v>518</v>
      </c>
      <c r="B7" s="645"/>
      <c r="C7" s="645"/>
      <c r="D7" s="645"/>
      <c r="E7" s="645"/>
      <c r="F7" s="645"/>
      <c r="G7" s="645"/>
      <c r="H7" s="645"/>
      <c r="I7" s="645"/>
    </row>
    <row r="8" spans="1:10" s="126" customFormat="1" ht="45.75" customHeight="1" x14ac:dyDescent="0.25">
      <c r="A8" s="639" t="s">
        <v>532</v>
      </c>
      <c r="B8" s="639"/>
      <c r="C8" s="639"/>
      <c r="D8" s="639"/>
      <c r="E8" s="639"/>
      <c r="F8" s="639"/>
      <c r="G8" s="639"/>
      <c r="H8" s="639"/>
      <c r="I8" s="639"/>
      <c r="J8" s="68"/>
    </row>
    <row r="9" spans="1:10" s="126" customFormat="1" ht="45.75" customHeight="1" x14ac:dyDescent="0.25">
      <c r="A9" s="639"/>
      <c r="B9" s="639"/>
      <c r="C9" s="639"/>
      <c r="D9" s="639"/>
      <c r="E9" s="639"/>
      <c r="F9" s="639"/>
      <c r="G9" s="639"/>
      <c r="H9" s="639"/>
      <c r="I9" s="639"/>
      <c r="J9" s="68"/>
    </row>
    <row r="10" spans="1:10" ht="11.25" customHeight="1" x14ac:dyDescent="0.25">
      <c r="A10" s="320"/>
      <c r="B10" s="320"/>
      <c r="C10" s="320"/>
      <c r="D10" s="320"/>
      <c r="E10" s="320"/>
      <c r="F10" s="320"/>
      <c r="G10" s="320"/>
      <c r="H10" s="320"/>
      <c r="I10" s="320"/>
      <c r="J10" s="283"/>
    </row>
    <row r="11" spans="1:10" ht="15" customHeight="1" x14ac:dyDescent="0.25">
      <c r="A11" s="355" t="s">
        <v>500</v>
      </c>
      <c r="B11" s="320"/>
      <c r="C11" s="320"/>
      <c r="D11" s="320"/>
      <c r="E11" s="320"/>
      <c r="F11" s="320"/>
      <c r="G11" s="320"/>
      <c r="H11" s="320"/>
      <c r="I11" s="320"/>
      <c r="J11" s="283"/>
    </row>
    <row r="12" spans="1:10" x14ac:dyDescent="0.25">
      <c r="A12" s="109" t="s">
        <v>515</v>
      </c>
      <c r="B12" s="110">
        <f ca="1">IF(B13&gt;0,B13/Eingabe!B49,0)</f>
        <v>336371.93635924481</v>
      </c>
      <c r="C12" s="109" t="s">
        <v>516</v>
      </c>
      <c r="D12" s="110">
        <f t="shared" ref="D12" ca="1" si="0">B12*1.11</f>
        <v>373372.84935876174</v>
      </c>
      <c r="E12" s="109" t="s">
        <v>464</v>
      </c>
      <c r="F12" s="284" t="s">
        <v>330</v>
      </c>
      <c r="G12" s="285">
        <f>IF(Eingabe!B64="mit",Eingabe!D72,Eingabe!B72)</f>
        <v>4.5</v>
      </c>
      <c r="H12" s="109" t="s">
        <v>465</v>
      </c>
      <c r="I12" s="109"/>
    </row>
    <row r="13" spans="1:10" x14ac:dyDescent="0.25">
      <c r="A13" s="374" t="s">
        <v>498</v>
      </c>
      <c r="B13" s="351">
        <f ca="1">'Auslegung thermisch'!B31</f>
        <v>225369.197360694</v>
      </c>
      <c r="C13" s="214" t="s">
        <v>4</v>
      </c>
      <c r="D13" s="647" t="s">
        <v>505</v>
      </c>
      <c r="E13" s="647"/>
      <c r="F13" s="648">
        <f ca="1">B13/I13</f>
        <v>0.88380077396350587</v>
      </c>
      <c r="G13" s="648"/>
      <c r="H13" s="372" t="s">
        <v>506</v>
      </c>
      <c r="I13" s="366">
        <f>Eingabe!B17</f>
        <v>255000</v>
      </c>
    </row>
    <row r="14" spans="1:10" ht="12.75" customHeight="1" x14ac:dyDescent="0.25">
      <c r="A14" s="109" t="s">
        <v>517</v>
      </c>
      <c r="B14" s="110">
        <f ca="1">'Auslegung elektrisch'!B38</f>
        <v>105957.15995316212</v>
      </c>
      <c r="C14" s="214" t="s">
        <v>4</v>
      </c>
    </row>
    <row r="15" spans="1:10" x14ac:dyDescent="0.25">
      <c r="A15" s="109" t="s">
        <v>502</v>
      </c>
      <c r="B15" s="110">
        <f ca="1">I15*'Auslegung elektrisch'!B39</f>
        <v>60139.49162917363</v>
      </c>
      <c r="C15" s="214" t="s">
        <v>4</v>
      </c>
      <c r="D15" s="647" t="s">
        <v>505</v>
      </c>
      <c r="E15" s="647"/>
      <c r="F15" s="649">
        <f ca="1">'Auslegung elektrisch'!B39</f>
        <v>0.67572462504689468</v>
      </c>
      <c r="G15" s="649"/>
      <c r="H15" s="365" t="s">
        <v>506</v>
      </c>
      <c r="I15" s="366">
        <f>Eingabe!B25</f>
        <v>89000</v>
      </c>
    </row>
    <row r="16" spans="1:10" ht="7.5" customHeight="1" x14ac:dyDescent="0.25">
      <c r="B16" s="113"/>
      <c r="D16" s="110"/>
      <c r="E16" s="109"/>
      <c r="F16" s="284"/>
      <c r="G16" s="285"/>
      <c r="H16" s="109"/>
      <c r="I16" s="109"/>
    </row>
    <row r="17" spans="1:13" x14ac:dyDescent="0.25">
      <c r="A17" s="243" t="s">
        <v>509</v>
      </c>
      <c r="B17" s="389"/>
      <c r="C17" s="390"/>
      <c r="D17" s="391"/>
      <c r="E17" s="392"/>
      <c r="F17" s="393"/>
      <c r="G17" s="394"/>
      <c r="H17" s="392"/>
      <c r="I17" s="392"/>
    </row>
    <row r="18" spans="1:13" s="109" customFormat="1" ht="12" x14ac:dyDescent="0.25">
      <c r="A18" s="360" t="s">
        <v>499</v>
      </c>
      <c r="B18" s="373">
        <f ca="1">D12*G12/100</f>
        <v>16801.778221144279</v>
      </c>
      <c r="C18" s="373" t="s">
        <v>279</v>
      </c>
      <c r="D18" s="362"/>
      <c r="E18" s="360"/>
      <c r="F18" s="360"/>
      <c r="G18" s="360"/>
      <c r="H18" s="360"/>
      <c r="I18" s="360"/>
      <c r="J18" s="313"/>
    </row>
    <row r="19" spans="1:13" s="109" customFormat="1" ht="13.5" x14ac:dyDescent="0.25">
      <c r="A19" s="360" t="s">
        <v>304</v>
      </c>
      <c r="B19" s="373">
        <f ca="1">'Auslegung elektrisch'!B38*D19/100+'Auslegung thermisch'!B33*G19/100</f>
        <v>3284.6719585480259</v>
      </c>
      <c r="C19" s="360" t="s">
        <v>279</v>
      </c>
      <c r="D19" s="407">
        <f>IF(Eingabe!B64="mit",Eingabe!D84,Eingabe!B84)</f>
        <v>1</v>
      </c>
      <c r="E19" s="360" t="s">
        <v>514</v>
      </c>
      <c r="F19" s="360"/>
      <c r="G19" s="646">
        <f>IF(Eingabe!B64="mit",Eingabe!D85,Eingabe!B85)</f>
        <v>42</v>
      </c>
      <c r="H19" s="646"/>
      <c r="I19" s="360" t="s">
        <v>417</v>
      </c>
    </row>
    <row r="20" spans="1:13" ht="16.5" customHeight="1" thickBot="1" x14ac:dyDescent="0.3">
      <c r="A20" s="232" t="s">
        <v>512</v>
      </c>
      <c r="B20" s="233">
        <f ca="1">B18+B19</f>
        <v>20086.450179692307</v>
      </c>
      <c r="C20" s="232" t="s">
        <v>279</v>
      </c>
      <c r="D20" s="353"/>
      <c r="E20" s="353"/>
      <c r="F20" s="353"/>
      <c r="G20" s="353"/>
      <c r="H20" s="353"/>
      <c r="I20" s="353"/>
    </row>
    <row r="21" spans="1:13" ht="9" customHeight="1" x14ac:dyDescent="0.25">
      <c r="A21" s="130"/>
      <c r="B21" s="131"/>
      <c r="C21" s="130"/>
      <c r="D21" s="132"/>
    </row>
    <row r="22" spans="1:13" x14ac:dyDescent="0.25">
      <c r="A22" s="243" t="s">
        <v>501</v>
      </c>
      <c r="B22" s="395"/>
      <c r="C22" s="396"/>
      <c r="D22" s="244"/>
      <c r="E22" s="651"/>
      <c r="F22" s="651"/>
      <c r="G22" s="651"/>
      <c r="H22" s="656"/>
      <c r="I22" s="656"/>
    </row>
    <row r="23" spans="1:13" x14ac:dyDescent="0.25">
      <c r="A23" s="214" t="s">
        <v>541</v>
      </c>
      <c r="B23" s="419">
        <f>D23*G23/100</f>
        <v>21360</v>
      </c>
      <c r="C23" s="555" t="s">
        <v>279</v>
      </c>
      <c r="D23" s="658">
        <f>Eingabe!B25</f>
        <v>89000</v>
      </c>
      <c r="E23" s="658"/>
      <c r="F23" s="359" t="s">
        <v>330</v>
      </c>
      <c r="G23" s="657">
        <f>IF(Eingabe!B64="mit",Eingabe!D70,Eingabe!B70)</f>
        <v>24</v>
      </c>
      <c r="H23" s="657"/>
      <c r="I23" s="109" t="s">
        <v>272</v>
      </c>
      <c r="K23" s="356"/>
      <c r="L23" s="357"/>
      <c r="M23" s="357"/>
    </row>
    <row r="24" spans="1:13" x14ac:dyDescent="0.25">
      <c r="A24" s="214" t="s">
        <v>459</v>
      </c>
      <c r="B24" s="554">
        <f ca="1">-D24*G24/100</f>
        <v>-6926.5220089983286</v>
      </c>
      <c r="C24" s="373" t="s">
        <v>279</v>
      </c>
      <c r="D24" s="644">
        <f ca="1">D23-B15</f>
        <v>28860.50837082637</v>
      </c>
      <c r="E24" s="644"/>
      <c r="F24" s="359" t="s">
        <v>330</v>
      </c>
      <c r="G24" s="622">
        <f>IF(Eingabe!B64="mit",Eingabe!D71,Eingabe!B71)</f>
        <v>24</v>
      </c>
      <c r="H24" s="622"/>
      <c r="I24" s="109" t="s">
        <v>272</v>
      </c>
      <c r="K24" s="356"/>
      <c r="L24" s="357"/>
      <c r="M24" s="357"/>
    </row>
    <row r="25" spans="1:13" ht="12.75" customHeight="1" x14ac:dyDescent="0.25">
      <c r="A25" s="214" t="s">
        <v>513</v>
      </c>
      <c r="B25" s="405">
        <f ca="1">-B15*Eingabe!B79*Eingabe!B80/10000</f>
        <v>-4063.0240544669709</v>
      </c>
      <c r="C25" s="271" t="s">
        <v>279</v>
      </c>
      <c r="D25" s="271" t="str">
        <f>Eingabe!B80&amp;" % EEG-Abgabe"</f>
        <v>100 % EEG-Abgabe</v>
      </c>
      <c r="E25" s="271"/>
      <c r="F25" s="271" t="s">
        <v>450</v>
      </c>
      <c r="G25" s="271" t="str">
        <f>Eingabe!B79*Eingabe!B80/100&amp;" ct/kWh"</f>
        <v>6,756 ct/kWh</v>
      </c>
      <c r="H25" s="271"/>
      <c r="I25" s="271"/>
      <c r="J25" s="313"/>
    </row>
    <row r="26" spans="1:13" x14ac:dyDescent="0.25">
      <c r="A26" s="214" t="s">
        <v>412</v>
      </c>
      <c r="B26" s="405">
        <f>-IF(Eingabe!B64="mit",Eingabe!D86,Eingabe!B86)</f>
        <v>-600</v>
      </c>
      <c r="C26" s="406" t="s">
        <v>279</v>
      </c>
      <c r="D26" s="358"/>
      <c r="E26" s="284"/>
      <c r="F26" s="109"/>
      <c r="G26" s="109"/>
      <c r="H26" s="109"/>
      <c r="I26" s="109"/>
    </row>
    <row r="27" spans="1:13" ht="15.75" thickBot="1" x14ac:dyDescent="0.3">
      <c r="A27" s="232" t="s">
        <v>503</v>
      </c>
      <c r="B27" s="417">
        <f ca="1">SUM(B23:B26)</f>
        <v>9770.4539365347009</v>
      </c>
      <c r="C27" s="418" t="s">
        <v>279</v>
      </c>
      <c r="D27" s="235"/>
      <c r="E27" s="235"/>
      <c r="F27" s="235"/>
      <c r="G27" s="235"/>
      <c r="H27" s="235"/>
      <c r="I27" s="235"/>
      <c r="J27" s="129"/>
    </row>
    <row r="28" spans="1:13" ht="7.5" customHeight="1" x14ac:dyDescent="0.25">
      <c r="A28" s="112"/>
      <c r="B28" s="124"/>
      <c r="C28" s="112"/>
    </row>
    <row r="29" spans="1:13" x14ac:dyDescent="0.25">
      <c r="A29" s="243" t="s">
        <v>326</v>
      </c>
      <c r="B29" s="397" t="str">
        <f>"KWK-Zuschlag f. "&amp;TEXT(Eingabe!B78,"#.###")&amp;" Vollbenutzungsstunden"</f>
        <v>KWK-Zuschlag f. 60.000 Vollbenutzungsstunden</v>
      </c>
      <c r="C29" s="244"/>
      <c r="D29" s="244"/>
      <c r="E29" s="244"/>
      <c r="F29" s="244"/>
      <c r="G29" s="398" t="s">
        <v>450</v>
      </c>
      <c r="H29" s="399">
        <f ca="1">'Wirtschaftlkt. Eigenverbr.'!F14</f>
        <v>11.325331865543156</v>
      </c>
      <c r="I29" s="397" t="s">
        <v>485</v>
      </c>
    </row>
    <row r="30" spans="1:13" ht="12.75" customHeight="1" x14ac:dyDescent="0.25">
      <c r="A30" s="109" t="s">
        <v>472</v>
      </c>
      <c r="B30" s="404">
        <f ca="1">D12*D30/100</f>
        <v>2053.5506714731896</v>
      </c>
      <c r="C30" s="109" t="s">
        <v>279</v>
      </c>
      <c r="D30" s="215">
        <f>Eingabe!B81</f>
        <v>0.55000000000000004</v>
      </c>
      <c r="E30" s="109" t="s">
        <v>420</v>
      </c>
      <c r="F30" s="109"/>
      <c r="G30" s="109"/>
      <c r="H30" s="109"/>
      <c r="I30" s="109"/>
    </row>
    <row r="31" spans="1:13" ht="12.75" customHeight="1" x14ac:dyDescent="0.2">
      <c r="A31" s="109" t="s">
        <v>432</v>
      </c>
      <c r="B31" s="352" t="s">
        <v>431</v>
      </c>
      <c r="C31" s="652">
        <f ca="1">B14-B15</f>
        <v>45817.668323988488</v>
      </c>
      <c r="D31" s="652"/>
      <c r="E31" s="109" t="s">
        <v>356</v>
      </c>
      <c r="F31" s="109"/>
      <c r="G31" s="109"/>
      <c r="H31" s="109"/>
      <c r="I31" s="109"/>
    </row>
    <row r="32" spans="1:13" ht="12.75" customHeight="1" x14ac:dyDescent="0.25">
      <c r="A32" s="109" t="str">
        <f>"EEX (bei "&amp;Eingabe!B74&amp;" Ct/kWh)"</f>
        <v>EEX (bei 3,3 Ct/kWh)</v>
      </c>
      <c r="B32" s="404">
        <f ca="1">C31*Eingabe!B74/100</f>
        <v>1511.9830546916201</v>
      </c>
      <c r="C32" s="109" t="s">
        <v>279</v>
      </c>
      <c r="D32" s="625" t="s">
        <v>429</v>
      </c>
      <c r="E32" s="625"/>
      <c r="F32" s="625"/>
      <c r="G32" s="625"/>
      <c r="H32" s="625"/>
      <c r="I32" s="625"/>
      <c r="J32" s="110"/>
    </row>
    <row r="33" spans="1:10" ht="12.75" customHeight="1" x14ac:dyDescent="0.25">
      <c r="A33" s="109" t="str">
        <f>"verm. Netznutz.entg. ("&amp;Eingabe!B75&amp;" Ct/kWh):"</f>
        <v>verm. Netznutz.entg. (0,5 Ct/kWh):</v>
      </c>
      <c r="B33" s="404">
        <f ca="1">C31*Eingabe!B75/100</f>
        <v>229.08834161994244</v>
      </c>
      <c r="C33" s="109" t="s">
        <v>279</v>
      </c>
      <c r="D33" s="625"/>
      <c r="E33" s="625"/>
      <c r="F33" s="625"/>
      <c r="G33" s="625"/>
      <c r="H33" s="625"/>
      <c r="I33" s="625"/>
      <c r="J33" s="110"/>
    </row>
    <row r="34" spans="1:10" ht="12.75" customHeight="1" x14ac:dyDescent="0.25">
      <c r="A34" s="109" t="str">
        <f>"KWK-Zuschl. Einspeisung: "&amp;Eingabe!B76&amp;" Ct/kWh"</f>
        <v>KWK-Zuschl. Einspeisung: 8 Ct/kWh</v>
      </c>
      <c r="B34" s="404">
        <f ca="1">C31*Eingabe!B76/100</f>
        <v>3665.413465919079</v>
      </c>
      <c r="C34" s="109" t="s">
        <v>279</v>
      </c>
      <c r="D34" s="621" t="str">
        <f>"bis "&amp;TEXT(Eingabe!B78,"#.###")&amp;" Vollbenutzungsstunden"</f>
        <v>bis 60.000 Vollbenutzungsstunden</v>
      </c>
      <c r="E34" s="621"/>
      <c r="F34" s="621"/>
      <c r="G34" s="621"/>
      <c r="H34" s="621"/>
      <c r="I34" s="621" t="str">
        <f ca="1">"entspricht "&amp;TEXT(H29,"#,#")&amp;" Jahre"</f>
        <v>entspricht 11,3 Jahre</v>
      </c>
    </row>
    <row r="35" spans="1:10" ht="12.75" customHeight="1" x14ac:dyDescent="0.25">
      <c r="A35" s="109" t="str">
        <f>"KWK-Zuschl. Eigenverbr.: "&amp;Eingabe!B77&amp;" Ct/kWh"</f>
        <v>KWK-Zuschl. Eigenverbr.: 4 Ct/kWh</v>
      </c>
      <c r="B35" s="404">
        <f ca="1">B15*Eingabe!B77/100</f>
        <v>2405.5796651669452</v>
      </c>
      <c r="C35" s="109" t="s">
        <v>279</v>
      </c>
      <c r="D35" s="622"/>
      <c r="E35" s="622"/>
      <c r="F35" s="622"/>
      <c r="G35" s="622"/>
      <c r="H35" s="622"/>
      <c r="I35" s="622"/>
    </row>
    <row r="36" spans="1:10" ht="15" customHeight="1" x14ac:dyDescent="0.25">
      <c r="A36" s="308" t="s">
        <v>488</v>
      </c>
      <c r="B36" s="302">
        <f ca="1">B35+B34+B33+B32+B30</f>
        <v>9865.615198870777</v>
      </c>
      <c r="C36" s="303" t="s">
        <v>279</v>
      </c>
      <c r="D36" s="304" t="str">
        <f ca="1">"im "&amp;INT(H29)+1&amp;". Jahr:"</f>
        <v>im 12. Jahr:</v>
      </c>
      <c r="E36" s="623">
        <f ca="1">B36*(H29-INT(H29))+E37*(INT(H29)+1-H29)</f>
        <v>5769.7095888206532</v>
      </c>
      <c r="F36" s="623"/>
      <c r="G36" s="623"/>
      <c r="H36" s="305" t="s">
        <v>486</v>
      </c>
      <c r="I36" s="305"/>
      <c r="J36" s="300"/>
    </row>
    <row r="37" spans="1:10" ht="15.75" thickBot="1" x14ac:dyDescent="0.3">
      <c r="A37" s="309" t="s">
        <v>487</v>
      </c>
      <c r="B37" s="306"/>
      <c r="C37" s="307"/>
      <c r="D37" s="334" t="str">
        <f ca="1">"ab "&amp;INT(H29)+2&amp;". Jahr:"</f>
        <v>ab 13. Jahr:</v>
      </c>
      <c r="E37" s="624">
        <f ca="1">B36-B34-B35</f>
        <v>3794.6220677847532</v>
      </c>
      <c r="F37" s="624"/>
      <c r="G37" s="624"/>
      <c r="H37" s="335" t="s">
        <v>342</v>
      </c>
      <c r="I37" s="336"/>
    </row>
    <row r="38" spans="1:10" ht="12.75" customHeight="1" x14ac:dyDescent="0.25">
      <c r="A38" s="258"/>
      <c r="B38" s="367"/>
      <c r="C38" s="368"/>
      <c r="D38" s="369"/>
      <c r="E38" s="370"/>
      <c r="F38" s="370"/>
      <c r="G38" s="370"/>
      <c r="H38" s="371"/>
      <c r="I38" s="173"/>
    </row>
    <row r="39" spans="1:10" x14ac:dyDescent="0.25">
      <c r="A39" s="377" t="s">
        <v>510</v>
      </c>
      <c r="B39" s="378">
        <f ca="1">B20-B27-B36</f>
        <v>450.38104428682891</v>
      </c>
      <c r="C39" s="379" t="s">
        <v>279</v>
      </c>
      <c r="D39" s="380" t="str">
        <f ca="1">"ab "&amp;INT(H29)+2&amp;". Jahr:"</f>
        <v>ab 13. Jahr:</v>
      </c>
      <c r="E39" s="650">
        <f ca="1">B39+B34+B35</f>
        <v>6521.3741753728527</v>
      </c>
      <c r="F39" s="650"/>
      <c r="G39" s="650"/>
      <c r="H39" s="381"/>
      <c r="I39" s="381"/>
    </row>
    <row r="40" spans="1:10" ht="15" customHeight="1" thickBot="1" x14ac:dyDescent="0.3">
      <c r="A40" s="382" t="s">
        <v>504</v>
      </c>
      <c r="B40" s="383"/>
      <c r="C40" s="384"/>
      <c r="D40" s="384"/>
      <c r="E40" s="385"/>
      <c r="F40" s="385"/>
      <c r="G40" s="385"/>
      <c r="H40" s="385"/>
      <c r="I40" s="385"/>
      <c r="J40" s="264"/>
    </row>
    <row r="41" spans="1:10" ht="15.75" thickTop="1" x14ac:dyDescent="0.25">
      <c r="A41" s="145"/>
      <c r="B41" s="146"/>
      <c r="C41" s="145"/>
      <c r="D41" s="145"/>
    </row>
    <row r="42" spans="1:10" x14ac:dyDescent="0.25">
      <c r="A42" s="438" t="s">
        <v>508</v>
      </c>
      <c r="B42" s="439"/>
      <c r="C42" s="438"/>
      <c r="D42" s="438"/>
      <c r="E42" s="440"/>
      <c r="F42" s="440"/>
      <c r="G42" s="440"/>
      <c r="H42" s="440"/>
      <c r="I42" s="440"/>
    </row>
    <row r="43" spans="1:10" ht="15.75" thickBot="1" x14ac:dyDescent="0.3">
      <c r="A43" s="442" t="s">
        <v>530</v>
      </c>
      <c r="B43" s="654" t="str">
        <f ca="1">"bis "&amp;TEXT(H29,"#,#")&amp;" Jahre"</f>
        <v>bis 11,3 Jahre</v>
      </c>
      <c r="C43" s="655"/>
      <c r="D43" s="659" t="str">
        <f ca="1">"nach "&amp;TEXT(H29,"#,#")&amp;" Jahren"</f>
        <v>nach 11,3 Jahren</v>
      </c>
      <c r="E43" s="660"/>
      <c r="F43" s="661" t="str">
        <f>"Durschnitt über "&amp;I45&amp;" Jahre"</f>
        <v>Durschnitt über 12 Jahre</v>
      </c>
      <c r="G43" s="662"/>
      <c r="H43" s="662"/>
      <c r="I43" s="662"/>
    </row>
    <row r="44" spans="1:10" x14ac:dyDescent="0.25">
      <c r="A44" s="441" t="s">
        <v>507</v>
      </c>
      <c r="B44" s="376">
        <f ca="1">B39/B13*100</f>
        <v>0.19984143776578875</v>
      </c>
      <c r="C44" s="400" t="s">
        <v>445</v>
      </c>
      <c r="D44" s="401">
        <f ca="1">E39/B13*100</f>
        <v>2.8936404139274035</v>
      </c>
      <c r="E44" s="400" t="s">
        <v>445</v>
      </c>
      <c r="F44" s="663">
        <f ca="1">(H29*B44+(I45-H29)*D44)/I45</f>
        <v>0.35129313191984823</v>
      </c>
      <c r="G44" s="664"/>
      <c r="H44" s="664"/>
      <c r="I44" s="400" t="s">
        <v>445</v>
      </c>
      <c r="J44" s="135"/>
    </row>
    <row r="45" spans="1:10" x14ac:dyDescent="0.25">
      <c r="A45" s="402" t="str">
        <f>"BHKW-Kapitalkosten ("&amp;TEXT('Wirtschaftlkt. Eigenverbr.'!$D$60,"#.###")&amp;" €/a)"</f>
        <v>BHKW-Kapitalkosten (4.301 €/a)</v>
      </c>
      <c r="B45" s="413"/>
      <c r="C45" s="414">
        <f ca="1">'Wirtschaftlkt. Eigenverbr.'!$D$60/B13*100</f>
        <v>1.908254672279289</v>
      </c>
      <c r="D45" s="415" t="s">
        <v>445</v>
      </c>
      <c r="E45" s="653" t="s">
        <v>511</v>
      </c>
      <c r="F45" s="653"/>
      <c r="G45" s="653"/>
      <c r="H45" s="653"/>
      <c r="I45" s="416">
        <f>Eingabe!D37</f>
        <v>12</v>
      </c>
    </row>
    <row r="46" spans="1:10" ht="15.75" thickBot="1" x14ac:dyDescent="0.3">
      <c r="A46" s="409" t="s">
        <v>529</v>
      </c>
      <c r="B46" s="410">
        <f ca="1">B44+C45</f>
        <v>2.1080961100450777</v>
      </c>
      <c r="C46" s="411" t="s">
        <v>445</v>
      </c>
      <c r="D46" s="412">
        <f ca="1">D44+C45</f>
        <v>4.8018950862066925</v>
      </c>
      <c r="E46" s="411" t="s">
        <v>445</v>
      </c>
      <c r="F46" s="665">
        <f ca="1">F44+C45</f>
        <v>2.259547804199137</v>
      </c>
      <c r="G46" s="666"/>
      <c r="H46" s="666"/>
      <c r="I46" s="411" t="s">
        <v>445</v>
      </c>
    </row>
    <row r="47" spans="1:10" ht="15.75" thickTop="1" x14ac:dyDescent="0.25">
      <c r="A47" s="361"/>
      <c r="B47" s="237"/>
      <c r="C47" s="237"/>
      <c r="D47" s="237"/>
      <c r="E47" s="237"/>
      <c r="F47" s="237"/>
      <c r="G47" s="237"/>
      <c r="H47" s="237"/>
      <c r="I47" s="237"/>
    </row>
    <row r="48" spans="1:10" x14ac:dyDescent="0.25">
      <c r="A48" s="443" t="s">
        <v>535</v>
      </c>
      <c r="B48" s="387"/>
      <c r="C48" s="386"/>
      <c r="D48" s="436"/>
      <c r="E48" s="436"/>
      <c r="F48" s="436"/>
      <c r="G48" s="436"/>
      <c r="H48" s="436"/>
      <c r="I48" s="436"/>
    </row>
    <row r="49" spans="1:9" ht="58.5" customHeight="1" x14ac:dyDescent="0.25">
      <c r="A49" s="669" t="s">
        <v>533</v>
      </c>
      <c r="B49" s="669"/>
      <c r="C49" s="669"/>
      <c r="D49" s="669"/>
      <c r="E49" s="669"/>
      <c r="F49" s="669"/>
      <c r="G49" s="669"/>
      <c r="H49" s="669"/>
      <c r="I49" s="669"/>
    </row>
    <row r="50" spans="1:9" ht="10.5" customHeight="1" x14ac:dyDescent="0.25">
      <c r="A50" s="237"/>
      <c r="B50" s="236"/>
      <c r="C50" s="237"/>
      <c r="D50" s="363"/>
      <c r="E50" s="364"/>
      <c r="F50" s="237"/>
      <c r="G50" s="237"/>
      <c r="H50" s="237"/>
      <c r="I50" s="237"/>
    </row>
    <row r="51" spans="1:9" x14ac:dyDescent="0.25">
      <c r="A51" s="354" t="s">
        <v>519</v>
      </c>
      <c r="B51" s="420">
        <f ca="1">'Auslegung thermisch'!B39</f>
        <v>29630.802639306003</v>
      </c>
      <c r="C51" s="670" t="s">
        <v>520</v>
      </c>
      <c r="D51" s="670"/>
      <c r="E51" s="670"/>
      <c r="F51" s="671">
        <f>Eingabe!B61</f>
        <v>0.95</v>
      </c>
      <c r="G51" s="671"/>
      <c r="H51" s="354"/>
      <c r="I51" s="354"/>
    </row>
    <row r="52" spans="1:9" ht="15" customHeight="1" x14ac:dyDescent="0.25">
      <c r="A52" s="354" t="s">
        <v>521</v>
      </c>
      <c r="B52" s="420">
        <f ca="1">B51/F51</f>
        <v>31190.31856769053</v>
      </c>
      <c r="C52" s="421" t="s">
        <v>330</v>
      </c>
      <c r="D52" s="422">
        <f>'Betriebsk. Eigenverbr.'!G16*1.11</f>
        <v>4.9950000000000001</v>
      </c>
      <c r="E52" s="354" t="s">
        <v>522</v>
      </c>
      <c r="F52" s="354"/>
      <c r="G52" s="354"/>
      <c r="H52" s="354"/>
      <c r="I52" s="354"/>
    </row>
    <row r="53" spans="1:9" x14ac:dyDescent="0.25">
      <c r="A53" s="354" t="s">
        <v>523</v>
      </c>
      <c r="B53" s="423">
        <f ca="1">B52*D52/100</f>
        <v>1557.9564124561421</v>
      </c>
      <c r="C53" s="354" t="s">
        <v>279</v>
      </c>
      <c r="D53" s="354"/>
      <c r="E53" s="354"/>
      <c r="F53" s="354"/>
      <c r="G53" s="354"/>
      <c r="H53" s="354"/>
      <c r="I53" s="354"/>
    </row>
    <row r="54" spans="1:9" x14ac:dyDescent="0.25">
      <c r="A54" s="424" t="s">
        <v>525</v>
      </c>
      <c r="B54" s="429">
        <f ca="1">B53/B51*100</f>
        <v>5.2578947368421058</v>
      </c>
      <c r="C54" s="424" t="s">
        <v>445</v>
      </c>
      <c r="D54" s="354"/>
      <c r="E54" s="354"/>
      <c r="F54" s="354"/>
      <c r="G54" s="354"/>
      <c r="H54" s="354"/>
      <c r="I54" s="354"/>
    </row>
    <row r="55" spans="1:9" x14ac:dyDescent="0.25">
      <c r="A55" s="354"/>
      <c r="B55" s="354"/>
      <c r="C55" s="354"/>
      <c r="D55" s="354"/>
      <c r="E55" s="354"/>
      <c r="F55" s="354"/>
      <c r="G55" s="354"/>
      <c r="H55" s="354"/>
      <c r="I55" s="354"/>
    </row>
    <row r="56" spans="1:9" x14ac:dyDescent="0.25">
      <c r="A56" s="386" t="s">
        <v>534</v>
      </c>
      <c r="B56" s="387"/>
      <c r="C56" s="436"/>
      <c r="D56" s="436"/>
      <c r="E56" s="436"/>
      <c r="F56" s="436"/>
      <c r="G56" s="436"/>
      <c r="H56" s="436"/>
      <c r="I56" s="436"/>
    </row>
    <row r="57" spans="1:9" ht="15" customHeight="1" x14ac:dyDescent="0.25">
      <c r="A57" s="237"/>
      <c r="B57" s="146"/>
      <c r="C57" s="360"/>
      <c r="D57" s="237"/>
      <c r="E57" s="237"/>
      <c r="F57" s="237"/>
      <c r="G57" s="237"/>
      <c r="H57" s="237"/>
      <c r="I57" s="237"/>
    </row>
    <row r="58" spans="1:9" x14ac:dyDescent="0.25">
      <c r="A58" s="237" t="s">
        <v>524</v>
      </c>
      <c r="B58" s="420">
        <f ca="1">B13</f>
        <v>225369.197360694</v>
      </c>
      <c r="C58" s="364" t="s">
        <v>330</v>
      </c>
      <c r="D58" s="375">
        <f ca="1">F46</f>
        <v>2.259547804199137</v>
      </c>
      <c r="E58" s="237" t="s">
        <v>445</v>
      </c>
      <c r="F58" s="237"/>
      <c r="G58" s="426" t="s">
        <v>403</v>
      </c>
      <c r="H58" s="672">
        <f ca="1">B58*D58/100</f>
        <v>5092.3247503047805</v>
      </c>
      <c r="I58" s="672"/>
    </row>
    <row r="59" spans="1:9" x14ac:dyDescent="0.25">
      <c r="A59" s="111" t="s">
        <v>526</v>
      </c>
      <c r="B59" s="425">
        <f ca="1">B51</f>
        <v>29630.802639306003</v>
      </c>
      <c r="C59" s="364" t="s">
        <v>330</v>
      </c>
      <c r="D59" s="428">
        <f ca="1">B54</f>
        <v>5.2578947368421058</v>
      </c>
      <c r="E59" s="237" t="s">
        <v>445</v>
      </c>
      <c r="G59" s="427" t="s">
        <v>403</v>
      </c>
      <c r="H59" s="672">
        <f ca="1">B59*D59/100</f>
        <v>1557.9564124561421</v>
      </c>
      <c r="I59" s="672"/>
    </row>
    <row r="60" spans="1:9" ht="15.75" thickBot="1" x14ac:dyDescent="0.3">
      <c r="A60" s="144" t="s">
        <v>397</v>
      </c>
      <c r="B60" s="432">
        <f ca="1">B58+B59</f>
        <v>255000</v>
      </c>
      <c r="C60" s="430" t="s">
        <v>330</v>
      </c>
      <c r="D60" s="408">
        <f ca="1">H60/B60*100</f>
        <v>2.6079533971611459</v>
      </c>
      <c r="E60" s="144" t="s">
        <v>445</v>
      </c>
      <c r="F60" s="144"/>
      <c r="G60" s="431" t="s">
        <v>403</v>
      </c>
      <c r="H60" s="673">
        <f ca="1">H58+H59</f>
        <v>6650.2811627609226</v>
      </c>
      <c r="I60" s="673"/>
    </row>
    <row r="61" spans="1:9" ht="15.75" thickTop="1" x14ac:dyDescent="0.25"/>
    <row r="62" spans="1:9" x14ac:dyDescent="0.25">
      <c r="B62" s="112"/>
    </row>
    <row r="63" spans="1:9" x14ac:dyDescent="0.25">
      <c r="A63" s="437" t="s">
        <v>527</v>
      </c>
      <c r="B63" s="388"/>
      <c r="C63" s="388"/>
      <c r="D63" s="388"/>
      <c r="E63" s="388"/>
      <c r="F63" s="388"/>
      <c r="G63" s="388"/>
      <c r="H63" s="388"/>
      <c r="I63" s="388"/>
    </row>
    <row r="65" spans="1:9" x14ac:dyDescent="0.25">
      <c r="A65" s="112" t="s">
        <v>528</v>
      </c>
      <c r="B65" s="433">
        <f ca="1">B60</f>
        <v>255000</v>
      </c>
      <c r="C65" s="403" t="s">
        <v>330</v>
      </c>
      <c r="D65" s="434">
        <f ca="1">B54</f>
        <v>5.2578947368421058</v>
      </c>
      <c r="E65" s="112"/>
      <c r="F65" s="112"/>
      <c r="G65" s="435" t="s">
        <v>403</v>
      </c>
      <c r="H65" s="667">
        <f ca="1">B65*D65/100</f>
        <v>13407.63157894737</v>
      </c>
      <c r="I65" s="667"/>
    </row>
    <row r="66" spans="1:9" ht="9.75" customHeight="1" x14ac:dyDescent="0.25"/>
    <row r="67" spans="1:9" x14ac:dyDescent="0.25">
      <c r="A67" s="145"/>
    </row>
    <row r="68" spans="1:9" ht="6.75" customHeight="1" x14ac:dyDescent="0.25"/>
    <row r="69" spans="1:9" ht="15.75" thickBot="1" x14ac:dyDescent="0.3">
      <c r="A69" s="140" t="s">
        <v>365</v>
      </c>
      <c r="B69" s="142"/>
      <c r="C69" s="142"/>
      <c r="D69" s="142"/>
      <c r="E69" s="142"/>
      <c r="F69" s="142"/>
      <c r="G69" s="142"/>
      <c r="H69" s="668">
        <f ca="1">H65-H60</f>
        <v>6757.3504161864475</v>
      </c>
      <c r="I69" s="668"/>
    </row>
    <row r="70" spans="1:9" x14ac:dyDescent="0.25">
      <c r="A70" s="109" t="s">
        <v>531</v>
      </c>
    </row>
  </sheetData>
  <sheetProtection sheet="1" objects="1" scenarios="1"/>
  <mergeCells count="35">
    <mergeCell ref="F46:H46"/>
    <mergeCell ref="H65:I65"/>
    <mergeCell ref="H69:I69"/>
    <mergeCell ref="A49:I49"/>
    <mergeCell ref="C51:E51"/>
    <mergeCell ref="F51:G51"/>
    <mergeCell ref="H58:I58"/>
    <mergeCell ref="H59:I59"/>
    <mergeCell ref="H60:I60"/>
    <mergeCell ref="E39:G39"/>
    <mergeCell ref="E22:G22"/>
    <mergeCell ref="C31:D31"/>
    <mergeCell ref="E45:H45"/>
    <mergeCell ref="B43:C43"/>
    <mergeCell ref="D32:I33"/>
    <mergeCell ref="D34:H35"/>
    <mergeCell ref="I34:I35"/>
    <mergeCell ref="E36:G36"/>
    <mergeCell ref="E37:G37"/>
    <mergeCell ref="H22:I22"/>
    <mergeCell ref="G23:H23"/>
    <mergeCell ref="D23:E23"/>
    <mergeCell ref="D43:E43"/>
    <mergeCell ref="F43:I43"/>
    <mergeCell ref="F44:H44"/>
    <mergeCell ref="D24:E24"/>
    <mergeCell ref="G24:H24"/>
    <mergeCell ref="A2:D2"/>
    <mergeCell ref="A7:I7"/>
    <mergeCell ref="G19:H19"/>
    <mergeCell ref="D13:E13"/>
    <mergeCell ref="F13:G13"/>
    <mergeCell ref="A8:I9"/>
    <mergeCell ref="D15:E15"/>
    <mergeCell ref="F15:G15"/>
  </mergeCells>
  <pageMargins left="0.6875" right="0.3125" top="0.39370078740157483" bottom="0.58333333333333337" header="0.31496062992125984" footer="0.31496062992125984"/>
  <pageSetup paperSize="9" orientation="portrait" horizontalDpi="1200" verticalDpi="1200" r:id="rId1"/>
  <headerFooter>
    <oddFooter>&amp;L&amp;9&amp;A &amp;C&amp;9Seite &amp;P</oddFooter>
  </headerFooter>
  <rowBreaks count="1" manualBreakCount="1">
    <brk id="4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1"/>
  <sheetViews>
    <sheetView zoomScaleNormal="100" workbookViewId="0">
      <selection activeCell="J50" sqref="J50"/>
    </sheetView>
  </sheetViews>
  <sheetFormatPr baseColWidth="10" defaultRowHeight="15" x14ac:dyDescent="0.25"/>
  <cols>
    <col min="1" max="1" width="29.5703125" customWidth="1"/>
    <col min="2" max="2" width="11.7109375" customWidth="1"/>
    <col min="3" max="3" width="10.140625" customWidth="1"/>
    <col min="4" max="4" width="10" customWidth="1"/>
    <col min="5" max="5" width="9.42578125" customWidth="1"/>
    <col min="6" max="6" width="8.5703125" customWidth="1"/>
    <col min="7" max="7" width="8.85546875" customWidth="1"/>
    <col min="8" max="8" width="16.5703125" customWidth="1"/>
    <col min="11" max="11" width="7" customWidth="1"/>
    <col min="12" max="12" width="13.42578125" style="39" customWidth="1"/>
    <col min="13" max="13" width="14.28515625" style="39" customWidth="1"/>
    <col min="14" max="19" width="11.42578125" style="39"/>
  </cols>
  <sheetData>
    <row r="1" spans="1:19" ht="18.75" x14ac:dyDescent="0.3">
      <c r="A1" s="154" t="s">
        <v>33</v>
      </c>
      <c r="C1" s="299" t="s">
        <v>476</v>
      </c>
      <c r="L1" s="39" t="s">
        <v>262</v>
      </c>
    </row>
    <row r="2" spans="1:19" x14ac:dyDescent="0.25">
      <c r="H2" s="674" t="s">
        <v>21</v>
      </c>
    </row>
    <row r="3" spans="1:19" ht="17.25" x14ac:dyDescent="0.25">
      <c r="A3" s="10" t="s">
        <v>34</v>
      </c>
      <c r="H3" s="674"/>
      <c r="I3" t="s">
        <v>123</v>
      </c>
      <c r="M3" s="39" t="s">
        <v>30</v>
      </c>
      <c r="N3" s="39" t="s">
        <v>111</v>
      </c>
      <c r="O3" s="39" t="s">
        <v>112</v>
      </c>
      <c r="P3" s="39" t="s">
        <v>113</v>
      </c>
      <c r="Q3" s="39" t="s">
        <v>114</v>
      </c>
      <c r="R3" s="39" t="s">
        <v>125</v>
      </c>
    </row>
    <row r="4" spans="1:19" ht="18" x14ac:dyDescent="0.35">
      <c r="A4" t="s">
        <v>12</v>
      </c>
      <c r="B4" s="20">
        <f>Eingabe!B17</f>
        <v>255000</v>
      </c>
      <c r="H4" t="s">
        <v>22</v>
      </c>
      <c r="L4" s="39" t="s">
        <v>126</v>
      </c>
      <c r="M4" s="69">
        <f>IF(Eingabe!$B$37&gt;='Auslegung thermisch'!B46,'Auslegung thermisch'!B57,"")</f>
        <v>5297.8579976581059</v>
      </c>
      <c r="N4" s="69" t="str">
        <f>IF(Eingabe!$B$37&gt;='Auslegung thermisch'!C46,'Auslegung thermisch'!C57,"")</f>
        <v/>
      </c>
      <c r="O4" s="69" t="str">
        <f>IF(Eingabe!$B$37&gt;='Auslegung thermisch'!D46,'Auslegung thermisch'!D57,"")</f>
        <v/>
      </c>
      <c r="P4" s="69" t="str">
        <f>IF(Eingabe!$B$37&gt;='Auslegung thermisch'!E46,'Auslegung thermisch'!E57,"")</f>
        <v/>
      </c>
      <c r="Q4" s="69" t="str">
        <f>IF(Eingabe!$B$37&gt;='Auslegung thermisch'!F46,'Auslegung thermisch'!F57,"")</f>
        <v/>
      </c>
      <c r="R4" s="69" t="str">
        <f>IF(Eingabe!$B$37&gt;='Auslegung thermisch'!G46,'Auslegung thermisch'!G57,"")</f>
        <v/>
      </c>
      <c r="S4" s="69"/>
    </row>
    <row r="5" spans="1:19" ht="18" x14ac:dyDescent="0.35">
      <c r="A5" t="s">
        <v>3</v>
      </c>
      <c r="B5" s="49">
        <f>Eingabe!B21</f>
        <v>87.328767123287676</v>
      </c>
      <c r="H5" t="s">
        <v>24</v>
      </c>
      <c r="I5" t="s">
        <v>25</v>
      </c>
      <c r="M5" s="39">
        <v>0</v>
      </c>
      <c r="N5" s="39">
        <v>0</v>
      </c>
      <c r="O5" s="39">
        <v>0</v>
      </c>
      <c r="P5" s="39">
        <v>0</v>
      </c>
      <c r="Q5" s="39">
        <v>0</v>
      </c>
      <c r="R5" s="39">
        <v>0</v>
      </c>
    </row>
    <row r="6" spans="1:19" ht="18" x14ac:dyDescent="0.35">
      <c r="A6" s="1" t="s">
        <v>10</v>
      </c>
      <c r="B6" s="18">
        <f>B4/B8</f>
        <v>29.109589041095891</v>
      </c>
      <c r="H6" s="7" t="s">
        <v>17</v>
      </c>
      <c r="I6" s="5">
        <f>B7/B5</f>
        <v>3.4352941176470586E-2</v>
      </c>
      <c r="J6" s="5" t="s">
        <v>121</v>
      </c>
      <c r="L6" s="39" t="s">
        <v>228</v>
      </c>
      <c r="M6" s="39">
        <f>IF(Eingabe!$B$37&gt;='Auslegung thermisch'!B46,'Auslegung thermisch'!B50,"")</f>
        <v>0.48712107065048238</v>
      </c>
      <c r="N6" s="39" t="str">
        <f>IF(Eingabe!$B$37&gt;='Auslegung thermisch'!C46,'Auslegung thermisch'!C50,"")</f>
        <v/>
      </c>
      <c r="O6" s="39" t="str">
        <f>IF(Eingabe!$B$37&gt;='Auslegung thermisch'!D46,'Auslegung thermisch'!D50,"")</f>
        <v/>
      </c>
      <c r="P6" s="39" t="str">
        <f>IF(Eingabe!$B$37&gt;='Auslegung thermisch'!E46,'Auslegung thermisch'!E50,"")</f>
        <v/>
      </c>
      <c r="Q6" s="39" t="str">
        <f>IF(Eingabe!$B$37&gt;='Auslegung thermisch'!F46,'Auslegung thermisch'!F50,"")</f>
        <v/>
      </c>
      <c r="R6" s="39" t="str">
        <f>IF(Eingabe!$B$37&gt;='Auslegung thermisch'!G46,'Auslegung thermisch'!G50,"")</f>
        <v/>
      </c>
    </row>
    <row r="7" spans="1:19" ht="18" x14ac:dyDescent="0.35">
      <c r="A7" s="1" t="s">
        <v>11</v>
      </c>
      <c r="B7" s="18">
        <f>Eingabe!B20</f>
        <v>3</v>
      </c>
      <c r="H7" s="7" t="s">
        <v>16</v>
      </c>
      <c r="I7" s="6">
        <f>B6/B5</f>
        <v>0.33333333333333331</v>
      </c>
      <c r="J7" s="5" t="s">
        <v>122</v>
      </c>
      <c r="R7" s="39" t="s">
        <v>229</v>
      </c>
      <c r="S7" s="39">
        <f ca="1">B30/B5</f>
        <v>0.48712107065048238</v>
      </c>
    </row>
    <row r="8" spans="1:19" x14ac:dyDescent="0.25">
      <c r="A8" s="1" t="s">
        <v>7</v>
      </c>
      <c r="B8" s="19">
        <f>Eingabe!B19</f>
        <v>8760</v>
      </c>
      <c r="H8" s="7" t="s">
        <v>18</v>
      </c>
      <c r="I8" s="6">
        <f>(I7-I6)/(1-I7)</f>
        <v>0.44847058823529407</v>
      </c>
      <c r="J8" s="5" t="s">
        <v>14</v>
      </c>
      <c r="M8" s="39" t="s">
        <v>244</v>
      </c>
      <c r="N8" s="39" t="s">
        <v>245</v>
      </c>
      <c r="O8" s="39" t="s">
        <v>246</v>
      </c>
      <c r="P8" s="39" t="s">
        <v>247</v>
      </c>
      <c r="Q8" s="39" t="s">
        <v>248</v>
      </c>
      <c r="R8" s="39" t="s">
        <v>249</v>
      </c>
    </row>
    <row r="9" spans="1:19" x14ac:dyDescent="0.25">
      <c r="H9" s="7" t="s">
        <v>19</v>
      </c>
      <c r="I9" s="5">
        <f>1-I6</f>
        <v>0.96564705882352941</v>
      </c>
      <c r="J9" s="5" t="s">
        <v>15</v>
      </c>
      <c r="L9" s="39" t="s">
        <v>126</v>
      </c>
      <c r="M9" s="69">
        <f ca="1">IF(Eingabe!$B$51&gt;=B65,B78,"")</f>
        <v>658.46228087346674</v>
      </c>
      <c r="N9" s="69" t="str">
        <f>IF(Eingabe!$B$51&gt;=C65,C78,"")</f>
        <v/>
      </c>
      <c r="O9" s="69" t="str">
        <f>IF(Eingabe!$B$51&gt;=D65,D78,"")</f>
        <v/>
      </c>
      <c r="P9" s="69" t="str">
        <f>IF(Eingabe!$B$51&gt;=E65,E78,"")</f>
        <v/>
      </c>
      <c r="Q9" s="69" t="str">
        <f>IF(Eingabe!$B$51&gt;=F65,F78,"")</f>
        <v/>
      </c>
      <c r="R9" s="69" t="str">
        <f>IF(Eingabe!$B$51&gt;=G65,G78,"")</f>
        <v/>
      </c>
    </row>
    <row r="10" spans="1:19" ht="18" x14ac:dyDescent="0.35">
      <c r="L10" s="39" t="s">
        <v>228</v>
      </c>
      <c r="M10" s="39">
        <f ca="1">IF(Eingabe!$B$51&gt;=B65,B69,"")</f>
        <v>1.0024151882975412</v>
      </c>
      <c r="N10" s="39" t="str">
        <f>IF(Eingabe!$B$51&gt;=C65,C69,"")</f>
        <v/>
      </c>
      <c r="O10" s="39" t="str">
        <f>IF(Eingabe!$B$51&gt;=D65,D69,"")</f>
        <v/>
      </c>
      <c r="P10" s="39" t="str">
        <f>IF(Eingabe!$B$51&gt;=E65,E69,"")</f>
        <v/>
      </c>
      <c r="Q10" s="39" t="str">
        <f>IF(Eingabe!$B$51&gt;=F65,F69,"")</f>
        <v/>
      </c>
      <c r="R10" s="39" t="str">
        <f>IF(Eingabe!$B$51&gt;=G65,G69,"")</f>
        <v/>
      </c>
    </row>
    <row r="13" spans="1:19" ht="18" x14ac:dyDescent="0.35">
      <c r="L13" s="39" t="s">
        <v>20</v>
      </c>
      <c r="M13" s="39" t="s">
        <v>23</v>
      </c>
      <c r="N13" s="39" t="s">
        <v>26</v>
      </c>
      <c r="O13" s="39" t="s">
        <v>230</v>
      </c>
      <c r="P13" s="39" t="s">
        <v>27</v>
      </c>
      <c r="Q13" s="39" t="s">
        <v>231</v>
      </c>
      <c r="R13" s="39" t="s">
        <v>232</v>
      </c>
      <c r="S13" s="39" t="s">
        <v>233</v>
      </c>
    </row>
    <row r="14" spans="1:19" x14ac:dyDescent="0.25">
      <c r="L14" s="70">
        <v>0</v>
      </c>
      <c r="M14" s="39">
        <f t="shared" ref="M14:M45" si="0">IF(L14&gt;$B$8,$B$8,L14)</f>
        <v>0</v>
      </c>
      <c r="N14" s="39">
        <f>M14/$B$8</f>
        <v>0</v>
      </c>
      <c r="O14" s="39">
        <f>P14*$B$5</f>
        <v>87.328767123287676</v>
      </c>
      <c r="P14" s="71">
        <f>IF(N14=1,0,1-$I$9*N14^$I$8)</f>
        <v>1</v>
      </c>
      <c r="Q14" s="39">
        <f t="shared" ref="Q14:Q77" si="1">IF(M14&lt;=$B$57,$B$50,0)</f>
        <v>0.48712107065048238</v>
      </c>
      <c r="R14" s="39">
        <f>Q14*$B$5</f>
        <v>42.539682539682538</v>
      </c>
      <c r="S14" s="39">
        <f>IF(O14&gt;$B$47,$B$47,O14)</f>
        <v>42.539682539682538</v>
      </c>
    </row>
    <row r="15" spans="1:19" x14ac:dyDescent="0.25">
      <c r="L15" s="70">
        <v>10</v>
      </c>
      <c r="M15" s="39">
        <f t="shared" si="0"/>
        <v>10</v>
      </c>
      <c r="N15" s="39">
        <f t="shared" ref="N15:N78" si="2">M15/$B$8</f>
        <v>1.1415525114155251E-3</v>
      </c>
      <c r="O15" s="39">
        <f t="shared" ref="O15:O78" si="3">P15*$B$5</f>
        <v>83.289066292286662</v>
      </c>
      <c r="P15" s="71">
        <f t="shared" ref="P15:P78" si="4">IF(N15=1,0,1-$I$9*N15^$I$8)</f>
        <v>0.95374146499402768</v>
      </c>
      <c r="Q15" s="39">
        <f t="shared" si="1"/>
        <v>0.48712107065048238</v>
      </c>
      <c r="R15" s="39">
        <f t="shared" ref="R15:R78" si="5">Q15*$B$5</f>
        <v>42.539682539682538</v>
      </c>
      <c r="S15" s="39">
        <f t="shared" ref="S15:S77" si="6">IF(O15&gt;$B$47,$B$47,O15)</f>
        <v>42.539682539682538</v>
      </c>
    </row>
    <row r="16" spans="1:19" x14ac:dyDescent="0.25">
      <c r="L16" s="70">
        <v>20</v>
      </c>
      <c r="M16" s="39">
        <f t="shared" si="0"/>
        <v>20</v>
      </c>
      <c r="N16" s="39">
        <f t="shared" si="2"/>
        <v>2.2831050228310501E-3</v>
      </c>
      <c r="O16" s="39">
        <f t="shared" si="3"/>
        <v>81.81622015369318</v>
      </c>
      <c r="P16" s="71">
        <f t="shared" si="4"/>
        <v>0.93687593274032965</v>
      </c>
      <c r="Q16" s="39">
        <f t="shared" si="1"/>
        <v>0.48712107065048238</v>
      </c>
      <c r="R16" s="39">
        <f t="shared" si="5"/>
        <v>42.539682539682538</v>
      </c>
      <c r="S16" s="39">
        <f t="shared" si="6"/>
        <v>42.539682539682538</v>
      </c>
    </row>
    <row r="17" spans="1:19" x14ac:dyDescent="0.25">
      <c r="L17" s="70">
        <v>30</v>
      </c>
      <c r="M17" s="39">
        <f t="shared" si="0"/>
        <v>30</v>
      </c>
      <c r="N17" s="39">
        <f t="shared" si="2"/>
        <v>3.4246575342465752E-3</v>
      </c>
      <c r="O17" s="39">
        <f t="shared" si="3"/>
        <v>80.716900969433112</v>
      </c>
      <c r="P17" s="71">
        <f t="shared" si="4"/>
        <v>0.92428765031664573</v>
      </c>
      <c r="Q17" s="39">
        <f t="shared" si="1"/>
        <v>0.48712107065048238</v>
      </c>
      <c r="R17" s="39">
        <f t="shared" si="5"/>
        <v>42.539682539682538</v>
      </c>
      <c r="S17" s="39">
        <f t="shared" si="6"/>
        <v>42.539682539682538</v>
      </c>
    </row>
    <row r="18" spans="1:19" x14ac:dyDescent="0.25">
      <c r="L18" s="70">
        <v>40</v>
      </c>
      <c r="M18" s="39">
        <f t="shared" si="0"/>
        <v>40</v>
      </c>
      <c r="N18" s="39">
        <f t="shared" si="2"/>
        <v>4.5662100456621002E-3</v>
      </c>
      <c r="O18" s="39">
        <f t="shared" si="3"/>
        <v>79.806384807551808</v>
      </c>
      <c r="P18" s="71">
        <f t="shared" si="4"/>
        <v>0.9138613476002011</v>
      </c>
      <c r="Q18" s="39">
        <f t="shared" si="1"/>
        <v>0.48712107065048238</v>
      </c>
      <c r="R18" s="39">
        <f t="shared" si="5"/>
        <v>42.539682539682538</v>
      </c>
      <c r="S18" s="39">
        <f t="shared" si="6"/>
        <v>42.539682539682538</v>
      </c>
    </row>
    <row r="19" spans="1:19" x14ac:dyDescent="0.25">
      <c r="L19" s="70">
        <v>50</v>
      </c>
      <c r="M19" s="39">
        <f t="shared" si="0"/>
        <v>50</v>
      </c>
      <c r="N19" s="39">
        <f t="shared" si="2"/>
        <v>5.7077625570776253E-3</v>
      </c>
      <c r="O19" s="39">
        <f t="shared" si="3"/>
        <v>79.014639386129048</v>
      </c>
      <c r="P19" s="71">
        <f t="shared" si="4"/>
        <v>0.90479508630390904</v>
      </c>
      <c r="Q19" s="39">
        <f t="shared" si="1"/>
        <v>0.48712107065048238</v>
      </c>
      <c r="R19" s="39">
        <f t="shared" si="5"/>
        <v>42.539682539682538</v>
      </c>
      <c r="S19" s="39">
        <f t="shared" si="6"/>
        <v>42.539682539682538</v>
      </c>
    </row>
    <row r="20" spans="1:19" x14ac:dyDescent="0.25">
      <c r="L20" s="70">
        <v>60</v>
      </c>
      <c r="M20" s="39">
        <f t="shared" si="0"/>
        <v>60</v>
      </c>
      <c r="N20" s="39">
        <f t="shared" si="2"/>
        <v>6.8493150684931503E-3</v>
      </c>
      <c r="O20" s="39">
        <f t="shared" si="3"/>
        <v>78.306261681773634</v>
      </c>
      <c r="P20" s="71">
        <f t="shared" si="4"/>
        <v>0.89668346710109403</v>
      </c>
      <c r="Q20" s="39">
        <f t="shared" si="1"/>
        <v>0.48712107065048238</v>
      </c>
      <c r="R20" s="39">
        <f t="shared" si="5"/>
        <v>42.539682539682538</v>
      </c>
      <c r="S20" s="39">
        <f t="shared" si="6"/>
        <v>42.539682539682538</v>
      </c>
    </row>
    <row r="21" spans="1:19" x14ac:dyDescent="0.25">
      <c r="L21" s="70">
        <v>70</v>
      </c>
      <c r="M21" s="39">
        <f t="shared" si="0"/>
        <v>70</v>
      </c>
      <c r="N21" s="39">
        <f t="shared" si="2"/>
        <v>7.9908675799086754E-3</v>
      </c>
      <c r="O21" s="39">
        <f t="shared" si="3"/>
        <v>77.660451517324049</v>
      </c>
      <c r="P21" s="71">
        <f t="shared" si="4"/>
        <v>0.88928830757092625</v>
      </c>
      <c r="Q21" s="39">
        <f t="shared" si="1"/>
        <v>0.48712107065048238</v>
      </c>
      <c r="R21" s="39">
        <f t="shared" si="5"/>
        <v>42.539682539682538</v>
      </c>
      <c r="S21" s="39">
        <f t="shared" si="6"/>
        <v>42.539682539682538</v>
      </c>
    </row>
    <row r="22" spans="1:19" x14ac:dyDescent="0.25">
      <c r="L22" s="70">
        <v>80</v>
      </c>
      <c r="M22" s="39">
        <f t="shared" si="0"/>
        <v>80</v>
      </c>
      <c r="N22" s="39">
        <f t="shared" si="2"/>
        <v>9.1324200913242004E-3</v>
      </c>
      <c r="O22" s="39">
        <f t="shared" si="3"/>
        <v>77.063777815040893</v>
      </c>
      <c r="P22" s="71">
        <f t="shared" si="4"/>
        <v>0.88245580870556628</v>
      </c>
      <c r="Q22" s="39">
        <f t="shared" si="1"/>
        <v>0.48712107065048238</v>
      </c>
      <c r="R22" s="39">
        <f t="shared" si="5"/>
        <v>42.539682539682538</v>
      </c>
      <c r="S22" s="39">
        <f t="shared" si="6"/>
        <v>42.539682539682538</v>
      </c>
    </row>
    <row r="23" spans="1:19" x14ac:dyDescent="0.25">
      <c r="L23" s="70">
        <v>90</v>
      </c>
      <c r="M23" s="39">
        <f t="shared" si="0"/>
        <v>90</v>
      </c>
      <c r="N23" s="39">
        <f t="shared" si="2"/>
        <v>1.0273972602739725E-2</v>
      </c>
      <c r="O23" s="39">
        <f t="shared" si="3"/>
        <v>76.506982078959311</v>
      </c>
      <c r="P23" s="71">
        <f t="shared" si="4"/>
        <v>0.87607995164925945</v>
      </c>
      <c r="Q23" s="39">
        <f t="shared" si="1"/>
        <v>0.48712107065048238</v>
      </c>
      <c r="R23" s="39">
        <f t="shared" si="5"/>
        <v>42.539682539682538</v>
      </c>
      <c r="S23" s="39">
        <f t="shared" si="6"/>
        <v>42.539682539682538</v>
      </c>
    </row>
    <row r="24" spans="1:19" x14ac:dyDescent="0.25">
      <c r="L24" s="70">
        <v>100</v>
      </c>
      <c r="M24" s="39">
        <f t="shared" si="0"/>
        <v>100</v>
      </c>
      <c r="N24" s="39">
        <f t="shared" si="2"/>
        <v>1.1415525114155251E-2</v>
      </c>
      <c r="O24" s="39">
        <f t="shared" si="3"/>
        <v>75.983367654451655</v>
      </c>
      <c r="P24" s="71">
        <f t="shared" si="4"/>
        <v>0.87008405314117176</v>
      </c>
      <c r="Q24" s="39">
        <f t="shared" si="1"/>
        <v>0.48712107065048238</v>
      </c>
      <c r="R24" s="39">
        <f t="shared" si="5"/>
        <v>42.539682539682538</v>
      </c>
      <c r="S24" s="39">
        <f t="shared" si="6"/>
        <v>42.539682539682538</v>
      </c>
    </row>
    <row r="25" spans="1:19" x14ac:dyDescent="0.25">
      <c r="L25" s="70">
        <v>110</v>
      </c>
      <c r="M25" s="39">
        <f t="shared" si="0"/>
        <v>110</v>
      </c>
      <c r="N25" s="39">
        <f t="shared" si="2"/>
        <v>1.2557077625570776E-2</v>
      </c>
      <c r="O25" s="39">
        <f t="shared" si="3"/>
        <v>75.48790855527389</v>
      </c>
      <c r="P25" s="71">
        <f t="shared" si="4"/>
        <v>0.86441056071137157</v>
      </c>
      <c r="Q25" s="39">
        <f t="shared" si="1"/>
        <v>0.48712107065048238</v>
      </c>
      <c r="R25" s="39">
        <f t="shared" si="5"/>
        <v>42.539682539682538</v>
      </c>
      <c r="S25" s="39">
        <f t="shared" si="6"/>
        <v>42.539682539682538</v>
      </c>
    </row>
    <row r="26" spans="1:19" x14ac:dyDescent="0.25">
      <c r="L26" s="70">
        <v>120</v>
      </c>
      <c r="M26" s="39">
        <f t="shared" si="0"/>
        <v>120</v>
      </c>
      <c r="N26" s="39">
        <f t="shared" si="2"/>
        <v>1.3698630136986301E-2</v>
      </c>
      <c r="O26" s="39">
        <f t="shared" si="3"/>
        <v>75.016720486546106</v>
      </c>
      <c r="P26" s="71">
        <f t="shared" si="4"/>
        <v>0.85901499537535142</v>
      </c>
      <c r="Q26" s="39">
        <f t="shared" si="1"/>
        <v>0.48712107065048238</v>
      </c>
      <c r="R26" s="39">
        <f t="shared" si="5"/>
        <v>42.539682539682538</v>
      </c>
      <c r="S26" s="39">
        <f t="shared" si="6"/>
        <v>42.539682539682538</v>
      </c>
    </row>
    <row r="27" spans="1:19" x14ac:dyDescent="0.25">
      <c r="A27" s="51" t="s">
        <v>129</v>
      </c>
      <c r="L27" s="70">
        <v>130</v>
      </c>
      <c r="M27" s="39">
        <f t="shared" si="0"/>
        <v>130</v>
      </c>
      <c r="N27" s="39">
        <f t="shared" si="2"/>
        <v>1.4840182648401826E-2</v>
      </c>
      <c r="O27" s="39">
        <f t="shared" si="3"/>
        <v>74.566729102846168</v>
      </c>
      <c r="P27" s="71">
        <f t="shared" si="4"/>
        <v>0.85386215286396383</v>
      </c>
      <c r="Q27" s="39">
        <f t="shared" si="1"/>
        <v>0.48712107065048238</v>
      </c>
      <c r="R27" s="39">
        <f t="shared" si="5"/>
        <v>42.539682539682538</v>
      </c>
      <c r="S27" s="39">
        <f t="shared" si="6"/>
        <v>42.539682539682538</v>
      </c>
    </row>
    <row r="28" spans="1:19" x14ac:dyDescent="0.25">
      <c r="A28" s="23" t="s">
        <v>28</v>
      </c>
      <c r="L28" s="70">
        <v>140</v>
      </c>
      <c r="M28" s="39">
        <f t="shared" si="0"/>
        <v>140</v>
      </c>
      <c r="N28" s="39">
        <f t="shared" si="2"/>
        <v>1.5981735159817351E-2</v>
      </c>
      <c r="O28" s="39">
        <f t="shared" si="3"/>
        <v>74.135452537778789</v>
      </c>
      <c r="P28" s="71">
        <f t="shared" si="4"/>
        <v>0.84892361337378053</v>
      </c>
      <c r="Q28" s="39">
        <f t="shared" si="1"/>
        <v>0.48712107065048238</v>
      </c>
      <c r="R28" s="39">
        <f t="shared" si="5"/>
        <v>42.539682539682538</v>
      </c>
      <c r="S28" s="39">
        <f t="shared" si="6"/>
        <v>42.539682539682538</v>
      </c>
    </row>
    <row r="29" spans="1:19" x14ac:dyDescent="0.25">
      <c r="A29" s="24" t="s">
        <v>29</v>
      </c>
      <c r="B29">
        <f>Eingabe!B37</f>
        <v>1</v>
      </c>
      <c r="L29" s="70">
        <v>150</v>
      </c>
      <c r="M29" s="39">
        <f t="shared" si="0"/>
        <v>150</v>
      </c>
      <c r="N29" s="39">
        <f t="shared" si="2"/>
        <v>1.7123287671232876E-2</v>
      </c>
      <c r="O29" s="39">
        <f t="shared" si="3"/>
        <v>73.720853546548639</v>
      </c>
      <c r="P29" s="71">
        <f t="shared" si="4"/>
        <v>0.84417604845459615</v>
      </c>
      <c r="Q29" s="39">
        <f t="shared" si="1"/>
        <v>0.48712107065048238</v>
      </c>
      <c r="R29" s="39">
        <f t="shared" si="5"/>
        <v>42.539682539682538</v>
      </c>
      <c r="S29" s="39">
        <f t="shared" si="6"/>
        <v>42.539682539682538</v>
      </c>
    </row>
    <row r="30" spans="1:19" x14ac:dyDescent="0.25">
      <c r="A30" s="24" t="s">
        <v>130</v>
      </c>
      <c r="B30" s="50">
        <f ca="1">IF(B29&gt;0,OFFSET(A48,0,B29),0)</f>
        <v>42.539682539682538</v>
      </c>
      <c r="L30" s="70">
        <v>160</v>
      </c>
      <c r="M30" s="39">
        <f t="shared" si="0"/>
        <v>160</v>
      </c>
      <c r="N30" s="39">
        <f t="shared" si="2"/>
        <v>1.8264840182648401E-2</v>
      </c>
      <c r="O30" s="39">
        <f t="shared" si="3"/>
        <v>73.321235855167998</v>
      </c>
      <c r="P30" s="71">
        <f t="shared" si="4"/>
        <v>0.8396000341062374</v>
      </c>
      <c r="Q30" s="39">
        <f t="shared" si="1"/>
        <v>0.48712107065048238</v>
      </c>
      <c r="R30" s="39">
        <f t="shared" si="5"/>
        <v>42.539682539682538</v>
      </c>
      <c r="S30" s="39">
        <f t="shared" si="6"/>
        <v>42.539682539682538</v>
      </c>
    </row>
    <row r="31" spans="1:19" ht="18" x14ac:dyDescent="0.35">
      <c r="A31" s="24" t="s">
        <v>134</v>
      </c>
      <c r="B31" s="20">
        <f ca="1">IF(B29&gt;0,OFFSET(A55,0,B29),0)</f>
        <v>225369.197360694</v>
      </c>
      <c r="L31" s="70">
        <v>170</v>
      </c>
      <c r="M31" s="39">
        <f t="shared" si="0"/>
        <v>170</v>
      </c>
      <c r="N31" s="39">
        <f t="shared" si="2"/>
        <v>1.9406392694063926E-2</v>
      </c>
      <c r="O31" s="39">
        <f t="shared" si="3"/>
        <v>72.935169582277979</v>
      </c>
      <c r="P31" s="71">
        <f t="shared" si="4"/>
        <v>0.83517919678530073</v>
      </c>
      <c r="Q31" s="39">
        <f t="shared" si="1"/>
        <v>0.48712107065048238</v>
      </c>
      <c r="R31" s="39">
        <f t="shared" si="5"/>
        <v>42.539682539682538</v>
      </c>
      <c r="S31" s="39">
        <f t="shared" si="6"/>
        <v>42.539682539682538</v>
      </c>
    </row>
    <row r="32" spans="1:19" x14ac:dyDescent="0.25">
      <c r="A32" s="24" t="s">
        <v>131</v>
      </c>
      <c r="B32" s="14">
        <f ca="1">IF(B29&gt;0,OFFSET(A53,0,B29),0)</f>
        <v>0.88380077396350587</v>
      </c>
      <c r="L32" s="70">
        <v>180</v>
      </c>
      <c r="M32" s="39">
        <f t="shared" si="0"/>
        <v>180</v>
      </c>
      <c r="N32" s="39">
        <f t="shared" si="2"/>
        <v>2.0547945205479451E-2</v>
      </c>
      <c r="O32" s="39">
        <f t="shared" si="3"/>
        <v>72.56143636109033</v>
      </c>
      <c r="P32" s="71">
        <f t="shared" si="4"/>
        <v>0.83089958499758332</v>
      </c>
      <c r="Q32" s="39">
        <f t="shared" si="1"/>
        <v>0.48712107065048238</v>
      </c>
      <c r="R32" s="39">
        <f t="shared" si="5"/>
        <v>42.539682539682538</v>
      </c>
      <c r="S32" s="39">
        <f t="shared" si="6"/>
        <v>42.539682539682538</v>
      </c>
    </row>
    <row r="33" spans="1:19" x14ac:dyDescent="0.25">
      <c r="A33" s="24" t="s">
        <v>132</v>
      </c>
      <c r="B33" s="19">
        <f ca="1">IF(B29&gt;0,OFFSET(A58,0,B29),0)</f>
        <v>5297.8579976581059</v>
      </c>
      <c r="L33" s="70">
        <v>190</v>
      </c>
      <c r="M33" s="39">
        <f t="shared" si="0"/>
        <v>190</v>
      </c>
      <c r="N33" s="39">
        <f t="shared" si="2"/>
        <v>2.1689497716894976E-2</v>
      </c>
      <c r="O33" s="39">
        <f t="shared" si="3"/>
        <v>72.198988160259404</v>
      </c>
      <c r="P33" s="71">
        <f t="shared" si="4"/>
        <v>0.82674919775669586</v>
      </c>
      <c r="Q33" s="39">
        <f t="shared" si="1"/>
        <v>0.48712107065048238</v>
      </c>
      <c r="R33" s="39">
        <f t="shared" si="5"/>
        <v>42.539682539682538</v>
      </c>
      <c r="S33" s="39">
        <f t="shared" si="6"/>
        <v>42.539682539682538</v>
      </c>
    </row>
    <row r="34" spans="1:19" x14ac:dyDescent="0.25">
      <c r="A34" s="24" t="s">
        <v>133</v>
      </c>
      <c r="B34" s="19">
        <f ca="1">IF(B29&gt;0,B33/B29,0)</f>
        <v>5297.8579976581059</v>
      </c>
      <c r="L34" s="70">
        <v>200</v>
      </c>
      <c r="M34" s="39">
        <f t="shared" si="0"/>
        <v>200</v>
      </c>
      <c r="N34" s="39">
        <f t="shared" si="2"/>
        <v>2.2831050228310501E-2</v>
      </c>
      <c r="O34" s="39">
        <f t="shared" si="3"/>
        <v>71.846915848357099</v>
      </c>
      <c r="P34" s="71">
        <f t="shared" si="4"/>
        <v>0.82271762461648124</v>
      </c>
      <c r="Q34" s="39">
        <f t="shared" si="1"/>
        <v>0.48712107065048238</v>
      </c>
      <c r="R34" s="39">
        <f t="shared" si="5"/>
        <v>42.539682539682538</v>
      </c>
      <c r="S34" s="39">
        <f t="shared" si="6"/>
        <v>42.539682539682538</v>
      </c>
    </row>
    <row r="35" spans="1:19" x14ac:dyDescent="0.25">
      <c r="A35" s="23" t="s">
        <v>128</v>
      </c>
      <c r="L35" s="70">
        <v>210</v>
      </c>
      <c r="M35" s="39">
        <f t="shared" si="0"/>
        <v>210</v>
      </c>
      <c r="N35" s="39">
        <f t="shared" si="2"/>
        <v>2.3972602739726026E-2</v>
      </c>
      <c r="O35" s="39">
        <f t="shared" si="3"/>
        <v>71.504424828114651</v>
      </c>
      <c r="P35" s="71">
        <f t="shared" si="4"/>
        <v>0.81879576665919518</v>
      </c>
      <c r="Q35" s="39">
        <f t="shared" si="1"/>
        <v>0.48712107065048238</v>
      </c>
      <c r="R35" s="39">
        <f t="shared" si="5"/>
        <v>42.539682539682538</v>
      </c>
      <c r="S35" s="39">
        <f t="shared" si="6"/>
        <v>42.539682539682538</v>
      </c>
    </row>
    <row r="36" spans="1:19" x14ac:dyDescent="0.25">
      <c r="A36" s="24" t="s">
        <v>257</v>
      </c>
      <c r="B36" s="50">
        <f ca="1">B5-B30</f>
        <v>44.789084583605138</v>
      </c>
      <c r="L36" s="70">
        <v>220</v>
      </c>
      <c r="M36" s="39">
        <f t="shared" si="0"/>
        <v>220</v>
      </c>
      <c r="N36" s="39">
        <f t="shared" si="2"/>
        <v>2.5114155251141551E-2</v>
      </c>
      <c r="O36" s="39">
        <f t="shared" si="3"/>
        <v>71.170815891951776</v>
      </c>
      <c r="P36" s="71">
        <f t="shared" si="4"/>
        <v>0.81497561727254575</v>
      </c>
      <c r="Q36" s="39">
        <f t="shared" si="1"/>
        <v>0.48712107065048238</v>
      </c>
      <c r="R36" s="39">
        <f t="shared" si="5"/>
        <v>42.539682539682538</v>
      </c>
      <c r="S36" s="39">
        <f t="shared" si="6"/>
        <v>42.539682539682538</v>
      </c>
    </row>
    <row r="37" spans="1:19" x14ac:dyDescent="0.25">
      <c r="A37" s="24" t="s">
        <v>29</v>
      </c>
      <c r="B37" s="3">
        <f>Eingabe!B51</f>
        <v>1</v>
      </c>
      <c r="C37" s="17"/>
      <c r="D37" s="17"/>
      <c r="E37" s="17"/>
      <c r="F37" s="17"/>
      <c r="G37" s="17"/>
      <c r="L37" s="70">
        <v>230</v>
      </c>
      <c r="M37" s="39">
        <f t="shared" si="0"/>
        <v>230</v>
      </c>
      <c r="N37" s="39">
        <f t="shared" si="2"/>
        <v>2.6255707762557076E-2</v>
      </c>
      <c r="O37" s="39">
        <f t="shared" si="3"/>
        <v>70.845469995157899</v>
      </c>
      <c r="P37" s="71">
        <f t="shared" si="4"/>
        <v>0.81125008778769037</v>
      </c>
      <c r="Q37" s="39">
        <f t="shared" si="1"/>
        <v>0.48712107065048238</v>
      </c>
      <c r="R37" s="39">
        <f t="shared" si="5"/>
        <v>42.539682539682538</v>
      </c>
      <c r="S37" s="39">
        <f t="shared" si="6"/>
        <v>42.539682539682538</v>
      </c>
    </row>
    <row r="38" spans="1:19" x14ac:dyDescent="0.25">
      <c r="A38" s="24" t="s">
        <v>256</v>
      </c>
      <c r="B38" s="49">
        <f>Eingabe!B60</f>
        <v>45</v>
      </c>
      <c r="L38" s="70">
        <v>240</v>
      </c>
      <c r="M38" s="39">
        <f t="shared" si="0"/>
        <v>240</v>
      </c>
      <c r="N38" s="39">
        <f t="shared" si="2"/>
        <v>2.7397260273972601E-2</v>
      </c>
      <c r="O38" s="39">
        <f t="shared" si="3"/>
        <v>70.527836010758236</v>
      </c>
      <c r="P38" s="71">
        <f t="shared" si="4"/>
        <v>0.80761286726044723</v>
      </c>
      <c r="Q38" s="39">
        <f t="shared" si="1"/>
        <v>0.48712107065048238</v>
      </c>
      <c r="R38" s="39">
        <f t="shared" si="5"/>
        <v>42.539682539682538</v>
      </c>
      <c r="S38" s="39">
        <f t="shared" si="6"/>
        <v>42.539682539682538</v>
      </c>
    </row>
    <row r="39" spans="1:19" ht="18" x14ac:dyDescent="0.35">
      <c r="A39" s="24" t="s">
        <v>392</v>
      </c>
      <c r="B39" s="20">
        <f ca="1">IF(B37&gt;0,OFFSET(A77,0,B37),0)</f>
        <v>29630.802639306003</v>
      </c>
      <c r="L39" s="70">
        <v>250</v>
      </c>
      <c r="M39" s="39">
        <f t="shared" si="0"/>
        <v>250</v>
      </c>
      <c r="N39" s="39">
        <f t="shared" si="2"/>
        <v>2.8538812785388126E-2</v>
      </c>
      <c r="O39" s="39">
        <f t="shared" si="3"/>
        <v>70.217420783152434</v>
      </c>
      <c r="P39" s="71">
        <f t="shared" si="4"/>
        <v>0.80405830857570626</v>
      </c>
      <c r="Q39" s="39">
        <f t="shared" si="1"/>
        <v>0.48712107065048238</v>
      </c>
      <c r="R39" s="39">
        <f t="shared" si="5"/>
        <v>42.539682539682538</v>
      </c>
      <c r="S39" s="39">
        <f t="shared" si="6"/>
        <v>42.539682539682538</v>
      </c>
    </row>
    <row r="40" spans="1:19" x14ac:dyDescent="0.25">
      <c r="A40" s="105"/>
      <c r="B40" s="19"/>
      <c r="L40" s="70">
        <v>260</v>
      </c>
      <c r="M40" s="39">
        <f t="shared" si="0"/>
        <v>260</v>
      </c>
      <c r="N40" s="39">
        <f t="shared" si="2"/>
        <v>2.9680365296803651E-2</v>
      </c>
      <c r="O40" s="39">
        <f t="shared" si="3"/>
        <v>69.913780974919348</v>
      </c>
      <c r="P40" s="71">
        <f t="shared" si="4"/>
        <v>0.8005813350853509</v>
      </c>
      <c r="Q40" s="39">
        <f t="shared" si="1"/>
        <v>0.48712107065048238</v>
      </c>
      <c r="R40" s="39">
        <f t="shared" si="5"/>
        <v>42.539682539682538</v>
      </c>
      <c r="S40" s="39">
        <f t="shared" si="6"/>
        <v>42.539682539682538</v>
      </c>
    </row>
    <row r="41" spans="1:19" x14ac:dyDescent="0.25">
      <c r="L41" s="70">
        <v>270</v>
      </c>
      <c r="M41" s="39">
        <f t="shared" si="0"/>
        <v>270</v>
      </c>
      <c r="N41" s="39">
        <f t="shared" si="2"/>
        <v>3.0821917808219176E-2</v>
      </c>
      <c r="O41" s="39">
        <f t="shared" si="3"/>
        <v>69.616516327439953</v>
      </c>
      <c r="P41" s="71">
        <f t="shared" si="4"/>
        <v>0.79717736343578294</v>
      </c>
      <c r="Q41" s="39">
        <f t="shared" si="1"/>
        <v>0.48712107065048238</v>
      </c>
      <c r="R41" s="39">
        <f t="shared" si="5"/>
        <v>42.539682539682538</v>
      </c>
      <c r="S41" s="39">
        <f t="shared" si="6"/>
        <v>42.539682539682538</v>
      </c>
    </row>
    <row r="42" spans="1:19" x14ac:dyDescent="0.25">
      <c r="L42" s="70">
        <v>280</v>
      </c>
      <c r="M42" s="39">
        <f t="shared" si="0"/>
        <v>280</v>
      </c>
      <c r="N42" s="39">
        <f t="shared" si="2"/>
        <v>3.1963470319634701E-2</v>
      </c>
      <c r="O42" s="39">
        <f t="shared" si="3"/>
        <v>69.325264047236317</v>
      </c>
      <c r="P42" s="71">
        <f t="shared" si="4"/>
        <v>0.79384223928600006</v>
      </c>
      <c r="Q42" s="39">
        <f t="shared" si="1"/>
        <v>0.48712107065048238</v>
      </c>
      <c r="R42" s="39">
        <f t="shared" si="5"/>
        <v>42.539682539682538</v>
      </c>
      <c r="S42" s="39">
        <f t="shared" si="6"/>
        <v>42.539682539682538</v>
      </c>
    </row>
    <row r="43" spans="1:19" x14ac:dyDescent="0.25">
      <c r="L43" s="70">
        <v>290</v>
      </c>
      <c r="M43" s="39">
        <f t="shared" si="0"/>
        <v>290</v>
      </c>
      <c r="N43" s="39">
        <f t="shared" si="2"/>
        <v>3.3105022831050226E-2</v>
      </c>
      <c r="O43" s="39">
        <f t="shared" si="3"/>
        <v>69.039694096764833</v>
      </c>
      <c r="P43" s="71">
        <f t="shared" si="4"/>
        <v>0.79057218338256197</v>
      </c>
      <c r="Q43" s="39">
        <f t="shared" si="1"/>
        <v>0.48712107065048238</v>
      </c>
      <c r="R43" s="39">
        <f t="shared" si="5"/>
        <v>42.539682539682538</v>
      </c>
      <c r="S43" s="39">
        <f t="shared" si="6"/>
        <v>42.539682539682538</v>
      </c>
    </row>
    <row r="44" spans="1:19" x14ac:dyDescent="0.25">
      <c r="A44" s="13"/>
      <c r="L44" s="70">
        <v>300</v>
      </c>
      <c r="M44" s="39">
        <f t="shared" si="0"/>
        <v>300</v>
      </c>
      <c r="N44" s="39">
        <f t="shared" si="2"/>
        <v>3.4246575342465752E-2</v>
      </c>
      <c r="O44" s="39">
        <f t="shared" si="3"/>
        <v>68.759505217977576</v>
      </c>
      <c r="P44" s="71">
        <f t="shared" si="4"/>
        <v>0.78736374602546866</v>
      </c>
      <c r="Q44" s="39">
        <f t="shared" si="1"/>
        <v>0.48712107065048238</v>
      </c>
      <c r="R44" s="39">
        <f t="shared" si="5"/>
        <v>42.539682539682538</v>
      </c>
      <c r="S44" s="39">
        <f t="shared" si="6"/>
        <v>42.539682539682538</v>
      </c>
    </row>
    <row r="45" spans="1:19" x14ac:dyDescent="0.25">
      <c r="A45" s="675" t="s">
        <v>28</v>
      </c>
      <c r="B45" s="74" t="s">
        <v>35</v>
      </c>
      <c r="C45" s="74" t="s">
        <v>35</v>
      </c>
      <c r="D45" s="74" t="s">
        <v>35</v>
      </c>
      <c r="E45" s="74" t="s">
        <v>35</v>
      </c>
      <c r="F45" s="74" t="s">
        <v>35</v>
      </c>
      <c r="G45" s="74" t="s">
        <v>35</v>
      </c>
      <c r="L45" s="70">
        <v>310</v>
      </c>
      <c r="M45" s="39">
        <f t="shared" si="0"/>
        <v>310</v>
      </c>
      <c r="N45" s="39">
        <f t="shared" si="2"/>
        <v>3.5388127853881277E-2</v>
      </c>
      <c r="O45" s="39">
        <f t="shared" si="3"/>
        <v>68.4844215541587</v>
      </c>
      <c r="P45" s="71">
        <f t="shared" si="4"/>
        <v>0.784213768384876</v>
      </c>
      <c r="Q45" s="39">
        <f t="shared" si="1"/>
        <v>0.48712107065048238</v>
      </c>
      <c r="R45" s="39">
        <f t="shared" si="5"/>
        <v>42.539682539682538</v>
      </c>
      <c r="S45" s="39">
        <f t="shared" si="6"/>
        <v>42.539682539682538</v>
      </c>
    </row>
    <row r="46" spans="1:19" x14ac:dyDescent="0.25">
      <c r="A46" s="676"/>
      <c r="B46" s="75">
        <v>1</v>
      </c>
      <c r="C46" s="75">
        <v>2</v>
      </c>
      <c r="D46" s="75">
        <v>3</v>
      </c>
      <c r="E46" s="75">
        <v>4</v>
      </c>
      <c r="F46" s="75">
        <v>5</v>
      </c>
      <c r="G46" s="75">
        <v>6</v>
      </c>
      <c r="L46" s="70">
        <v>320</v>
      </c>
      <c r="M46" s="39">
        <f t="shared" ref="M46:M77" si="7">IF(L46&gt;$B$8,$B$8,L46)</f>
        <v>320</v>
      </c>
      <c r="N46" s="39">
        <f t="shared" si="2"/>
        <v>3.6529680365296802E-2</v>
      </c>
      <c r="O46" s="39">
        <f t="shared" si="3"/>
        <v>68.214189763746077</v>
      </c>
      <c r="P46" s="71">
        <f t="shared" si="4"/>
        <v>0.78111934945152361</v>
      </c>
      <c r="Q46" s="39">
        <f t="shared" si="1"/>
        <v>0.48712107065048238</v>
      </c>
      <c r="R46" s="39">
        <f t="shared" si="5"/>
        <v>42.539682539682538</v>
      </c>
      <c r="S46" s="39">
        <f t="shared" si="6"/>
        <v>42.539682539682538</v>
      </c>
    </row>
    <row r="47" spans="1:19" ht="18" x14ac:dyDescent="0.35">
      <c r="A47" t="s">
        <v>553</v>
      </c>
      <c r="B47" s="50">
        <f>Eingabe!B42</f>
        <v>42.539682539682538</v>
      </c>
      <c r="C47" s="50">
        <f>Eingabe!C42</f>
        <v>33.777777777777779</v>
      </c>
      <c r="D47" s="50">
        <f>Eingabe!D42</f>
        <v>72.857142857142861</v>
      </c>
      <c r="E47" s="50">
        <f>Eingabe!E42</f>
        <v>93.478260869565219</v>
      </c>
      <c r="F47" s="50">
        <f>Eingabe!F42</f>
        <v>57.540983606557383</v>
      </c>
      <c r="G47" s="50">
        <f>Eingabe!G42</f>
        <v>13.037037037037038</v>
      </c>
      <c r="L47" s="70">
        <v>330</v>
      </c>
      <c r="M47" s="39">
        <f t="shared" si="7"/>
        <v>330</v>
      </c>
      <c r="N47" s="39">
        <f t="shared" si="2"/>
        <v>3.7671232876712327E-2</v>
      </c>
      <c r="O47" s="39">
        <f t="shared" si="3"/>
        <v>67.948576541444638</v>
      </c>
      <c r="P47" s="71">
        <f t="shared" si="4"/>
        <v>0.77807781765105233</v>
      </c>
      <c r="Q47" s="39">
        <f t="shared" si="1"/>
        <v>0.48712107065048238</v>
      </c>
      <c r="R47" s="39">
        <f t="shared" si="5"/>
        <v>42.539682539682538</v>
      </c>
      <c r="S47" s="39">
        <f t="shared" si="6"/>
        <v>42.539682539682538</v>
      </c>
    </row>
    <row r="48" spans="1:19" ht="18" x14ac:dyDescent="0.35">
      <c r="A48" t="s">
        <v>227</v>
      </c>
      <c r="B48" s="50">
        <f>B47</f>
        <v>42.539682539682538</v>
      </c>
      <c r="C48" s="50">
        <f>B48+C47</f>
        <v>76.317460317460316</v>
      </c>
      <c r="D48" s="50">
        <f>C48+D47</f>
        <v>149.17460317460319</v>
      </c>
      <c r="E48" s="50">
        <f>D48+E47</f>
        <v>242.65286404416841</v>
      </c>
      <c r="F48" s="50">
        <f>E48+F47</f>
        <v>300.19384765072579</v>
      </c>
      <c r="G48" s="50">
        <f>F48+G47</f>
        <v>313.2308846877628</v>
      </c>
      <c r="L48" s="70">
        <v>340</v>
      </c>
      <c r="M48" s="39">
        <f t="shared" si="7"/>
        <v>340</v>
      </c>
      <c r="N48" s="39">
        <f t="shared" si="2"/>
        <v>3.8812785388127852E-2</v>
      </c>
      <c r="O48" s="39">
        <f t="shared" si="3"/>
        <v>67.687366478627922</v>
      </c>
      <c r="P48" s="71">
        <f t="shared" si="4"/>
        <v>0.77508670634350396</v>
      </c>
      <c r="Q48" s="39">
        <f t="shared" si="1"/>
        <v>0.48712107065048238</v>
      </c>
      <c r="R48" s="39">
        <f t="shared" si="5"/>
        <v>42.539682539682538</v>
      </c>
      <c r="S48" s="39">
        <f t="shared" si="6"/>
        <v>42.539682539682538</v>
      </c>
    </row>
    <row r="49" spans="1:19" ht="18" x14ac:dyDescent="0.35">
      <c r="A49" t="s">
        <v>167</v>
      </c>
      <c r="B49" s="11">
        <f>B48/$B$5</f>
        <v>0.48712107065048238</v>
      </c>
      <c r="C49" s="11">
        <f t="shared" ref="C49:D49" si="8">C48/$B$5</f>
        <v>0.87390974167444746</v>
      </c>
      <c r="D49" s="11">
        <f t="shared" si="8"/>
        <v>1.708195455960162</v>
      </c>
      <c r="E49" s="11">
        <f>E48/$B$5</f>
        <v>2.7786131882704774</v>
      </c>
      <c r="F49" s="11">
        <f>F48/$B$5</f>
        <v>3.4375138632945852</v>
      </c>
      <c r="G49" s="11">
        <f>G48/$B$5</f>
        <v>3.586800718777519</v>
      </c>
      <c r="L49" s="70">
        <v>350</v>
      </c>
      <c r="M49" s="39">
        <f t="shared" si="7"/>
        <v>350</v>
      </c>
      <c r="N49" s="39">
        <f t="shared" si="2"/>
        <v>3.9954337899543377E-2</v>
      </c>
      <c r="O49" s="39">
        <f t="shared" si="3"/>
        <v>67.430360208034159</v>
      </c>
      <c r="P49" s="71">
        <f t="shared" si="4"/>
        <v>0.7721437325782734</v>
      </c>
      <c r="Q49" s="39">
        <f t="shared" si="1"/>
        <v>0.48712107065048238</v>
      </c>
      <c r="R49" s="39">
        <f t="shared" si="5"/>
        <v>42.539682539682538</v>
      </c>
      <c r="S49" s="39">
        <f t="shared" si="6"/>
        <v>42.539682539682538</v>
      </c>
    </row>
    <row r="50" spans="1:19" ht="18" x14ac:dyDescent="0.35">
      <c r="A50" t="s">
        <v>168</v>
      </c>
      <c r="B50" s="11">
        <f>IF(B49&lt;=1,B49,1)</f>
        <v>0.48712107065048238</v>
      </c>
      <c r="C50" s="11">
        <f t="shared" ref="C50:D50" si="9">IF(C49&lt;=1,C49,1)</f>
        <v>0.87390974167444746</v>
      </c>
      <c r="D50" s="11">
        <f t="shared" si="9"/>
        <v>1</v>
      </c>
      <c r="E50" s="11">
        <f>IF(E49&lt;=1,E49,1)</f>
        <v>1</v>
      </c>
      <c r="F50" s="11">
        <f>IF(F49&lt;=1,F49,1)</f>
        <v>1</v>
      </c>
      <c r="G50" s="11">
        <f>IF(G49&lt;=1,G49,1)</f>
        <v>1</v>
      </c>
      <c r="L50" s="70">
        <v>360</v>
      </c>
      <c r="M50" s="39">
        <f t="shared" si="7"/>
        <v>360</v>
      </c>
      <c r="N50" s="39">
        <f t="shared" si="2"/>
        <v>4.1095890410958902E-2</v>
      </c>
      <c r="O50" s="39">
        <f t="shared" si="3"/>
        <v>67.177372787985163</v>
      </c>
      <c r="P50" s="71">
        <f t="shared" si="4"/>
        <v>0.76924677859182999</v>
      </c>
      <c r="Q50" s="39">
        <f t="shared" si="1"/>
        <v>0.48712107065048238</v>
      </c>
      <c r="R50" s="39">
        <f t="shared" si="5"/>
        <v>42.539682539682538</v>
      </c>
      <c r="S50" s="39">
        <f t="shared" si="6"/>
        <v>42.539682539682538</v>
      </c>
    </row>
    <row r="51" spans="1:19" ht="18" x14ac:dyDescent="0.35">
      <c r="A51" t="s">
        <v>115</v>
      </c>
      <c r="B51" s="11">
        <f t="shared" ref="B51:G51" si="10">((1-B50)/$I$9)^(1/$I$8)</f>
        <v>0.24391743153796541</v>
      </c>
      <c r="C51" s="11">
        <f t="shared" si="10"/>
        <v>1.0679502246763967E-2</v>
      </c>
      <c r="D51" s="11">
        <f t="shared" si="10"/>
        <v>0</v>
      </c>
      <c r="E51" s="11">
        <f t="shared" si="10"/>
        <v>0</v>
      </c>
      <c r="F51" s="11">
        <f t="shared" si="10"/>
        <v>0</v>
      </c>
      <c r="G51" s="11">
        <f t="shared" si="10"/>
        <v>0</v>
      </c>
      <c r="L51" s="70">
        <v>370</v>
      </c>
      <c r="M51" s="39">
        <f t="shared" si="7"/>
        <v>370</v>
      </c>
      <c r="N51" s="39">
        <f t="shared" si="2"/>
        <v>4.2237442922374427E-2</v>
      </c>
      <c r="O51" s="39">
        <f t="shared" si="3"/>
        <v>66.928232289447962</v>
      </c>
      <c r="P51" s="71">
        <f t="shared" si="4"/>
        <v>0.76639387562818839</v>
      </c>
      <c r="Q51" s="39">
        <f t="shared" si="1"/>
        <v>0.48712107065048238</v>
      </c>
      <c r="R51" s="39">
        <f t="shared" si="5"/>
        <v>42.539682539682538</v>
      </c>
      <c r="S51" s="39">
        <f t="shared" si="6"/>
        <v>42.539682539682538</v>
      </c>
    </row>
    <row r="52" spans="1:19" ht="18" x14ac:dyDescent="0.35">
      <c r="A52" t="s">
        <v>50</v>
      </c>
      <c r="B52" s="11">
        <f>IF(B51&lt;=1,B51,1)</f>
        <v>0.24391743153796541</v>
      </c>
      <c r="C52" s="11">
        <f>IF(C51&lt;=1,C51,1)</f>
        <v>1.0679502246763967E-2</v>
      </c>
      <c r="D52" s="11">
        <f t="shared" ref="D52" si="11">IF(D51&lt;=1,D51,1)</f>
        <v>0</v>
      </c>
      <c r="E52" s="11">
        <f>IF(E51&lt;=1,E51,1)</f>
        <v>0</v>
      </c>
      <c r="F52" s="11">
        <f>IF(F51&lt;=1,F51,1)</f>
        <v>0</v>
      </c>
      <c r="G52" s="11">
        <f>IF(G51&lt;=1,G51,1)</f>
        <v>0</v>
      </c>
      <c r="L52" s="70">
        <v>380</v>
      </c>
      <c r="M52" s="39">
        <f t="shared" si="7"/>
        <v>380</v>
      </c>
      <c r="N52" s="39">
        <f t="shared" si="2"/>
        <v>4.3378995433789952E-2</v>
      </c>
      <c r="O52" s="39">
        <f t="shared" si="3"/>
        <v>66.682778555711181</v>
      </c>
      <c r="P52" s="71">
        <f t="shared" si="4"/>
        <v>0.76358318973598682</v>
      </c>
      <c r="Q52" s="39">
        <f t="shared" si="1"/>
        <v>0.48712107065048238</v>
      </c>
      <c r="R52" s="39">
        <f t="shared" si="5"/>
        <v>42.539682539682538</v>
      </c>
      <c r="S52" s="39">
        <f t="shared" si="6"/>
        <v>42.539682539682538</v>
      </c>
    </row>
    <row r="53" spans="1:19" x14ac:dyDescent="0.25">
      <c r="A53" t="s">
        <v>116</v>
      </c>
      <c r="B53" s="8">
        <f t="shared" ref="B53:G53" si="12">1/$I$7*($I$7-B52+($I$9/($I$8+1))*B52^($I$8+1)+B50*B52)</f>
        <v>0.88380077396350587</v>
      </c>
      <c r="C53" s="8">
        <f t="shared" si="12"/>
        <v>0.99874922818633549</v>
      </c>
      <c r="D53" s="8">
        <f t="shared" si="12"/>
        <v>1</v>
      </c>
      <c r="E53" s="8">
        <f t="shared" si="12"/>
        <v>1</v>
      </c>
      <c r="F53" s="8">
        <f t="shared" si="12"/>
        <v>1</v>
      </c>
      <c r="G53" s="8">
        <f t="shared" si="12"/>
        <v>1</v>
      </c>
      <c r="L53" s="70">
        <v>390</v>
      </c>
      <c r="M53" s="39">
        <f t="shared" si="7"/>
        <v>390</v>
      </c>
      <c r="N53" s="39">
        <f t="shared" si="2"/>
        <v>4.4520547945205477E-2</v>
      </c>
      <c r="O53" s="39">
        <f t="shared" si="3"/>
        <v>66.440862109625201</v>
      </c>
      <c r="P53" s="71">
        <f t="shared" si="4"/>
        <v>0.76081300925531603</v>
      </c>
      <c r="Q53" s="39">
        <f t="shared" si="1"/>
        <v>0.48712107065048238</v>
      </c>
      <c r="R53" s="39">
        <f t="shared" si="5"/>
        <v>42.539682539682538</v>
      </c>
      <c r="S53" s="39">
        <f t="shared" si="6"/>
        <v>42.539682539682538</v>
      </c>
    </row>
    <row r="54" spans="1:19" x14ac:dyDescent="0.25">
      <c r="A54" s="93" t="s">
        <v>117</v>
      </c>
      <c r="B54" s="96">
        <f>B53</f>
        <v>0.88380077396350587</v>
      </c>
      <c r="C54" s="96">
        <f>C53-B53</f>
        <v>0.11494845422282962</v>
      </c>
      <c r="D54" s="96">
        <f>D53-C53</f>
        <v>1.2507718136645085E-3</v>
      </c>
      <c r="E54" s="96">
        <f>E53-D53</f>
        <v>0</v>
      </c>
      <c r="F54" s="96">
        <f>F53-E53</f>
        <v>0</v>
      </c>
      <c r="G54" s="96">
        <f>G53-F53</f>
        <v>0</v>
      </c>
      <c r="L54" s="70">
        <v>400</v>
      </c>
      <c r="M54" s="39">
        <f t="shared" si="7"/>
        <v>400</v>
      </c>
      <c r="N54" s="39">
        <f t="shared" si="2"/>
        <v>4.5662100456621002E-2</v>
      </c>
      <c r="O54" s="39">
        <f t="shared" si="3"/>
        <v>66.202343187537082</v>
      </c>
      <c r="P54" s="71">
        <f t="shared" si="4"/>
        <v>0.75808173375532661</v>
      </c>
      <c r="Q54" s="39">
        <f t="shared" si="1"/>
        <v>0.48712107065048238</v>
      </c>
      <c r="R54" s="39">
        <f t="shared" si="5"/>
        <v>42.539682539682538</v>
      </c>
      <c r="S54" s="39">
        <f t="shared" si="6"/>
        <v>42.539682539682538</v>
      </c>
    </row>
    <row r="55" spans="1:19" ht="18" x14ac:dyDescent="0.35">
      <c r="A55" t="s">
        <v>118</v>
      </c>
      <c r="B55" s="3">
        <f t="shared" ref="B55:G55" si="13">B53*$B$4</f>
        <v>225369.197360694</v>
      </c>
      <c r="C55" s="3">
        <f t="shared" si="13"/>
        <v>254681.05318751556</v>
      </c>
      <c r="D55" s="3">
        <f t="shared" si="13"/>
        <v>255000</v>
      </c>
      <c r="E55" s="3">
        <f t="shared" si="13"/>
        <v>255000</v>
      </c>
      <c r="F55" s="3">
        <f t="shared" si="13"/>
        <v>255000</v>
      </c>
      <c r="G55" s="3">
        <f t="shared" si="13"/>
        <v>255000</v>
      </c>
      <c r="L55" s="70">
        <v>410</v>
      </c>
      <c r="M55" s="39">
        <f t="shared" si="7"/>
        <v>410</v>
      </c>
      <c r="N55" s="39">
        <f t="shared" si="2"/>
        <v>4.6803652968036527E-2</v>
      </c>
      <c r="O55" s="39">
        <f t="shared" si="3"/>
        <v>65.967090882447394</v>
      </c>
      <c r="P55" s="71">
        <f t="shared" si="4"/>
        <v>0.75538786422253479</v>
      </c>
      <c r="Q55" s="39">
        <f t="shared" si="1"/>
        <v>0.48712107065048238</v>
      </c>
      <c r="R55" s="39">
        <f t="shared" si="5"/>
        <v>42.539682539682538</v>
      </c>
      <c r="S55" s="39">
        <f t="shared" si="6"/>
        <v>42.539682539682538</v>
      </c>
    </row>
    <row r="56" spans="1:19" ht="18" x14ac:dyDescent="0.35">
      <c r="A56" s="93" t="s">
        <v>119</v>
      </c>
      <c r="B56" s="95">
        <f>B55</f>
        <v>225369.197360694</v>
      </c>
      <c r="C56" s="95">
        <f>C55-B55</f>
        <v>29311.855826821557</v>
      </c>
      <c r="D56" s="95">
        <f>D55-C55</f>
        <v>318.94681248444249</v>
      </c>
      <c r="E56" s="95">
        <f>E55-D55</f>
        <v>0</v>
      </c>
      <c r="F56" s="95">
        <f>F55-E55</f>
        <v>0</v>
      </c>
      <c r="G56" s="95">
        <f>G55-F55</f>
        <v>0</v>
      </c>
      <c r="L56" s="70">
        <v>420</v>
      </c>
      <c r="M56" s="39">
        <f t="shared" si="7"/>
        <v>420</v>
      </c>
      <c r="N56" s="39">
        <f t="shared" si="2"/>
        <v>4.7945205479452052E-2</v>
      </c>
      <c r="O56" s="39">
        <f t="shared" si="3"/>
        <v>65.734982381691722</v>
      </c>
      <c r="P56" s="71">
        <f t="shared" si="4"/>
        <v>0.75272999433152865</v>
      </c>
      <c r="Q56" s="39">
        <f t="shared" si="1"/>
        <v>0.48712107065048238</v>
      </c>
      <c r="R56" s="39">
        <f t="shared" si="5"/>
        <v>42.539682539682538</v>
      </c>
      <c r="S56" s="39">
        <f t="shared" si="6"/>
        <v>42.539682539682538</v>
      </c>
    </row>
    <row r="57" spans="1:19" x14ac:dyDescent="0.25">
      <c r="A57" s="93" t="s">
        <v>554</v>
      </c>
      <c r="B57" s="94">
        <f>B56/B47</f>
        <v>5297.8579976581059</v>
      </c>
      <c r="C57" s="94">
        <f t="shared" ref="C57:G57" si="14">C56/C47</f>
        <v>867.78520539932242</v>
      </c>
      <c r="D57" s="94">
        <f t="shared" si="14"/>
        <v>4.3777013478256812</v>
      </c>
      <c r="E57" s="94">
        <f t="shared" si="14"/>
        <v>0</v>
      </c>
      <c r="F57" s="94">
        <f t="shared" si="14"/>
        <v>0</v>
      </c>
      <c r="G57" s="94">
        <f t="shared" si="14"/>
        <v>0</v>
      </c>
      <c r="L57" s="70">
        <v>430</v>
      </c>
      <c r="M57" s="39">
        <f t="shared" si="7"/>
        <v>430</v>
      </c>
      <c r="N57" s="39">
        <f t="shared" si="2"/>
        <v>4.9086757990867577E-2</v>
      </c>
      <c r="O57" s="39">
        <f t="shared" si="3"/>
        <v>65.505902286728158</v>
      </c>
      <c r="P57" s="71">
        <f t="shared" si="4"/>
        <v>0.75010680265586749</v>
      </c>
      <c r="Q57" s="39">
        <f t="shared" si="1"/>
        <v>0.48712107065048238</v>
      </c>
      <c r="R57" s="39">
        <f t="shared" si="5"/>
        <v>42.539682539682538</v>
      </c>
      <c r="S57" s="39">
        <f t="shared" si="6"/>
        <v>42.539682539682538</v>
      </c>
    </row>
    <row r="58" spans="1:19" x14ac:dyDescent="0.25">
      <c r="A58" s="17" t="s">
        <v>555</v>
      </c>
      <c r="B58" s="19">
        <f>B57</f>
        <v>5297.8579976581059</v>
      </c>
      <c r="C58" s="19">
        <f>C57+B58</f>
        <v>6165.6432030574288</v>
      </c>
      <c r="D58" s="19">
        <f>D57+C58</f>
        <v>6170.0209044052544</v>
      </c>
      <c r="E58" s="19">
        <f t="shared" ref="E58:F58" si="15">E57+D58</f>
        <v>6170.0209044052544</v>
      </c>
      <c r="F58" s="19">
        <f t="shared" si="15"/>
        <v>6170.0209044052544</v>
      </c>
      <c r="G58" s="19">
        <f>G57+F58</f>
        <v>6170.0209044052544</v>
      </c>
      <c r="L58" s="70">
        <v>440</v>
      </c>
      <c r="M58" s="39">
        <f t="shared" si="7"/>
        <v>440</v>
      </c>
      <c r="N58" s="39">
        <f t="shared" si="2"/>
        <v>5.0228310502283102E-2</v>
      </c>
      <c r="O58" s="39">
        <f t="shared" si="3"/>
        <v>65.279742004493144</v>
      </c>
      <c r="P58" s="71">
        <f t="shared" si="4"/>
        <v>0.74751704569850963</v>
      </c>
      <c r="Q58" s="39">
        <f t="shared" si="1"/>
        <v>0.48712107065048238</v>
      </c>
      <c r="R58" s="39">
        <f t="shared" si="5"/>
        <v>42.539682539682538</v>
      </c>
      <c r="S58" s="39">
        <f t="shared" si="6"/>
        <v>42.539682539682538</v>
      </c>
    </row>
    <row r="59" spans="1:19" x14ac:dyDescent="0.25">
      <c r="L59" s="70">
        <v>450</v>
      </c>
      <c r="M59" s="39">
        <f t="shared" si="7"/>
        <v>450</v>
      </c>
      <c r="N59" s="39">
        <f t="shared" si="2"/>
        <v>5.1369863013698627E-2</v>
      </c>
      <c r="O59" s="39">
        <f t="shared" si="3"/>
        <v>65.056399201348256</v>
      </c>
      <c r="P59" s="71">
        <f t="shared" si="4"/>
        <v>0.74495955163896821</v>
      </c>
      <c r="Q59" s="39">
        <f t="shared" si="1"/>
        <v>0.48712107065048238</v>
      </c>
      <c r="R59" s="39">
        <f t="shared" si="5"/>
        <v>42.539682539682538</v>
      </c>
      <c r="S59" s="39">
        <f t="shared" si="6"/>
        <v>42.539682539682538</v>
      </c>
    </row>
    <row r="60" spans="1:19" x14ac:dyDescent="0.25">
      <c r="A60" t="s">
        <v>127</v>
      </c>
      <c r="B60" s="48">
        <f t="shared" ref="B60:G60" si="16">IF(($B$5-B48)&gt;0,($B$5-B48),0)</f>
        <v>44.789084583605138</v>
      </c>
      <c r="C60" s="48">
        <f t="shared" si="16"/>
        <v>11.01130680582736</v>
      </c>
      <c r="D60" s="48">
        <f t="shared" si="16"/>
        <v>0</v>
      </c>
      <c r="E60" s="48">
        <f t="shared" si="16"/>
        <v>0</v>
      </c>
      <c r="F60" s="48">
        <f t="shared" si="16"/>
        <v>0</v>
      </c>
      <c r="G60" s="48">
        <f t="shared" si="16"/>
        <v>0</v>
      </c>
      <c r="L60" s="70">
        <v>460</v>
      </c>
      <c r="M60" s="39">
        <f t="shared" si="7"/>
        <v>460</v>
      </c>
      <c r="N60" s="39">
        <f t="shared" si="2"/>
        <v>5.2511415525114152E-2</v>
      </c>
      <c r="O60" s="39">
        <f t="shared" si="3"/>
        <v>64.835777311940234</v>
      </c>
      <c r="P60" s="71">
        <f t="shared" si="4"/>
        <v>0.74243321470927637</v>
      </c>
      <c r="Q60" s="39">
        <f t="shared" si="1"/>
        <v>0.48712107065048238</v>
      </c>
      <c r="R60" s="39">
        <f t="shared" si="5"/>
        <v>42.539682539682538</v>
      </c>
      <c r="S60" s="39">
        <f t="shared" si="6"/>
        <v>42.539682539682538</v>
      </c>
    </row>
    <row r="61" spans="1:19" ht="18" x14ac:dyDescent="0.35">
      <c r="A61" t="s">
        <v>135</v>
      </c>
      <c r="B61" s="3">
        <f>$B$4-B55</f>
        <v>29630.802639305999</v>
      </c>
      <c r="C61" s="3">
        <f t="shared" ref="C61:G61" si="17">$B$4-C55</f>
        <v>318.94681248444249</v>
      </c>
      <c r="D61" s="3">
        <f t="shared" si="17"/>
        <v>0</v>
      </c>
      <c r="E61" s="3">
        <f t="shared" si="17"/>
        <v>0</v>
      </c>
      <c r="F61" s="3">
        <f t="shared" si="17"/>
        <v>0</v>
      </c>
      <c r="G61" s="3">
        <f t="shared" si="17"/>
        <v>0</v>
      </c>
      <c r="L61" s="70">
        <v>470</v>
      </c>
      <c r="M61" s="39">
        <f t="shared" si="7"/>
        <v>470</v>
      </c>
      <c r="N61" s="39">
        <f t="shared" si="2"/>
        <v>5.3652968036529677E-2</v>
      </c>
      <c r="O61" s="39">
        <f t="shared" si="3"/>
        <v>64.617785096383727</v>
      </c>
      <c r="P61" s="71">
        <f t="shared" si="4"/>
        <v>0.73993699012329595</v>
      </c>
      <c r="Q61" s="39">
        <f t="shared" si="1"/>
        <v>0.48712107065048238</v>
      </c>
      <c r="R61" s="39">
        <f t="shared" si="5"/>
        <v>42.539682539682538</v>
      </c>
      <c r="S61" s="39">
        <f t="shared" si="6"/>
        <v>42.539682539682538</v>
      </c>
    </row>
    <row r="62" spans="1:19" x14ac:dyDescent="0.25">
      <c r="L62" s="70">
        <v>480</v>
      </c>
      <c r="M62" s="39">
        <f t="shared" si="7"/>
        <v>480</v>
      </c>
      <c r="N62" s="39">
        <f t="shared" si="2"/>
        <v>5.4794520547945202E-2</v>
      </c>
      <c r="O62" s="39">
        <f t="shared" si="3"/>
        <v>64.402336240090193</v>
      </c>
      <c r="P62" s="71">
        <f t="shared" si="4"/>
        <v>0.73746988949436609</v>
      </c>
      <c r="Q62" s="39">
        <f t="shared" si="1"/>
        <v>0.48712107065048238</v>
      </c>
      <c r="R62" s="39">
        <f t="shared" si="5"/>
        <v>42.539682539682538</v>
      </c>
      <c r="S62" s="39">
        <f t="shared" si="6"/>
        <v>42.539682539682538</v>
      </c>
    </row>
    <row r="63" spans="1:19" x14ac:dyDescent="0.25">
      <c r="L63" s="70">
        <v>490</v>
      </c>
      <c r="M63" s="39">
        <f t="shared" si="7"/>
        <v>490</v>
      </c>
      <c r="N63" s="39">
        <f t="shared" si="2"/>
        <v>5.5936073059360727E-2</v>
      </c>
      <c r="O63" s="39">
        <f t="shared" si="3"/>
        <v>64.189348991337241</v>
      </c>
      <c r="P63" s="71">
        <f t="shared" si="4"/>
        <v>0.73503097668511663</v>
      </c>
      <c r="Q63" s="39">
        <f t="shared" si="1"/>
        <v>0.48712107065048238</v>
      </c>
      <c r="R63" s="39">
        <f t="shared" si="5"/>
        <v>42.539682539682538</v>
      </c>
      <c r="S63" s="39">
        <f t="shared" si="6"/>
        <v>42.539682539682538</v>
      </c>
    </row>
    <row r="64" spans="1:19" x14ac:dyDescent="0.25">
      <c r="A64" s="675" t="s">
        <v>128</v>
      </c>
      <c r="B64" s="74" t="s">
        <v>252</v>
      </c>
      <c r="C64" s="74" t="s">
        <v>252</v>
      </c>
      <c r="D64" s="74" t="s">
        <v>252</v>
      </c>
      <c r="E64" s="74" t="s">
        <v>252</v>
      </c>
      <c r="F64" s="74" t="s">
        <v>252</v>
      </c>
      <c r="G64" s="74" t="s">
        <v>252</v>
      </c>
      <c r="L64" s="70">
        <v>500</v>
      </c>
      <c r="M64" s="39">
        <f t="shared" si="7"/>
        <v>500</v>
      </c>
      <c r="N64" s="39">
        <f t="shared" si="2"/>
        <v>5.7077625570776253E-2</v>
      </c>
      <c r="O64" s="39">
        <f t="shared" si="3"/>
        <v>63.978745832324691</v>
      </c>
      <c r="P64" s="71">
        <f t="shared" si="4"/>
        <v>0.73261936404073758</v>
      </c>
      <c r="Q64" s="39">
        <f t="shared" si="1"/>
        <v>0.48712107065048238</v>
      </c>
      <c r="R64" s="39">
        <f t="shared" si="5"/>
        <v>42.539682539682538</v>
      </c>
      <c r="S64" s="39">
        <f t="shared" si="6"/>
        <v>42.539682539682538</v>
      </c>
    </row>
    <row r="65" spans="1:19" x14ac:dyDescent="0.25">
      <c r="A65" s="676"/>
      <c r="B65" s="75">
        <v>1</v>
      </c>
      <c r="C65" s="75">
        <v>2</v>
      </c>
      <c r="D65" s="75">
        <v>3</v>
      </c>
      <c r="E65" s="75">
        <v>4</v>
      </c>
      <c r="F65" s="75">
        <v>5</v>
      </c>
      <c r="G65" s="75">
        <v>6</v>
      </c>
      <c r="L65" s="70">
        <v>510</v>
      </c>
      <c r="M65" s="39">
        <f t="shared" si="7"/>
        <v>510</v>
      </c>
      <c r="N65" s="39">
        <f t="shared" si="2"/>
        <v>5.8219178082191778E-2</v>
      </c>
      <c r="O65" s="39">
        <f t="shared" si="3"/>
        <v>63.770453180018698</v>
      </c>
      <c r="P65" s="71">
        <f t="shared" si="4"/>
        <v>0.73023420896335134</v>
      </c>
      <c r="Q65" s="39">
        <f t="shared" si="1"/>
        <v>0.48712107065048238</v>
      </c>
      <c r="R65" s="39">
        <f t="shared" si="5"/>
        <v>42.539682539682538</v>
      </c>
      <c r="S65" s="39">
        <f t="shared" si="6"/>
        <v>42.539682539682538</v>
      </c>
    </row>
    <row r="66" spans="1:19" ht="18" x14ac:dyDescent="0.35">
      <c r="A66" t="s">
        <v>253</v>
      </c>
      <c r="B66" s="49">
        <f>Eingabe!B55</f>
        <v>45</v>
      </c>
      <c r="C66" s="49">
        <f>Eingabe!C55</f>
        <v>200</v>
      </c>
      <c r="D66" s="49">
        <f>Eingabe!D55</f>
        <v>60</v>
      </c>
      <c r="E66" s="49">
        <f>Eingabe!E55</f>
        <v>60</v>
      </c>
      <c r="F66" s="49">
        <f>Eingabe!F55</f>
        <v>50</v>
      </c>
      <c r="G66" s="49">
        <f>Eingabe!G55</f>
        <v>40</v>
      </c>
      <c r="L66" s="70">
        <v>520</v>
      </c>
      <c r="M66" s="39">
        <f t="shared" si="7"/>
        <v>520</v>
      </c>
      <c r="N66" s="39">
        <f t="shared" si="2"/>
        <v>5.9360730593607303E-2</v>
      </c>
      <c r="O66" s="39">
        <f t="shared" si="3"/>
        <v>63.564401113557786</v>
      </c>
      <c r="P66" s="71">
        <f t="shared" si="4"/>
        <v>0.727874710790544</v>
      </c>
      <c r="Q66" s="39">
        <f t="shared" si="1"/>
        <v>0.48712107065048238</v>
      </c>
      <c r="R66" s="39">
        <f t="shared" si="5"/>
        <v>42.539682539682538</v>
      </c>
      <c r="S66" s="39">
        <f t="shared" si="6"/>
        <v>42.539682539682538</v>
      </c>
    </row>
    <row r="67" spans="1:19" ht="18" x14ac:dyDescent="0.35">
      <c r="A67" t="s">
        <v>254</v>
      </c>
      <c r="B67" s="49">
        <f>B66</f>
        <v>45</v>
      </c>
      <c r="C67" s="49">
        <f>B67+C66</f>
        <v>245</v>
      </c>
      <c r="D67" s="49">
        <f t="shared" ref="D67:G67" si="18">C67+D66</f>
        <v>305</v>
      </c>
      <c r="E67" s="49">
        <f t="shared" si="18"/>
        <v>365</v>
      </c>
      <c r="F67" s="49">
        <f t="shared" si="18"/>
        <v>415</v>
      </c>
      <c r="G67" s="49">
        <f t="shared" si="18"/>
        <v>455</v>
      </c>
      <c r="L67" s="70">
        <v>530</v>
      </c>
      <c r="M67" s="39">
        <f t="shared" si="7"/>
        <v>530</v>
      </c>
      <c r="N67" s="39">
        <f t="shared" si="2"/>
        <v>6.0502283105022828E-2</v>
      </c>
      <c r="O67" s="39">
        <f t="shared" si="3"/>
        <v>63.36052312539902</v>
      </c>
      <c r="P67" s="71">
        <f t="shared" si="4"/>
        <v>0.72554010794574564</v>
      </c>
      <c r="Q67" s="39">
        <f t="shared" si="1"/>
        <v>0.48712107065048238</v>
      </c>
      <c r="R67" s="39">
        <f t="shared" si="5"/>
        <v>42.539682539682538</v>
      </c>
      <c r="S67" s="39">
        <f t="shared" si="6"/>
        <v>42.539682539682538</v>
      </c>
    </row>
    <row r="68" spans="1:19" ht="18" x14ac:dyDescent="0.35">
      <c r="A68" t="s">
        <v>255</v>
      </c>
      <c r="B68" s="50">
        <f ca="1">$B$30+B67</f>
        <v>87.539682539682531</v>
      </c>
      <c r="C68" s="50">
        <f ca="1">$B$30+C67</f>
        <v>287.53968253968253</v>
      </c>
      <c r="D68" s="50">
        <f t="shared" ref="D68:G68" ca="1" si="19">$B$30+D67</f>
        <v>347.53968253968253</v>
      </c>
      <c r="E68" s="50">
        <f t="shared" ca="1" si="19"/>
        <v>407.53968253968253</v>
      </c>
      <c r="F68" s="50">
        <f t="shared" ca="1" si="19"/>
        <v>457.53968253968253</v>
      </c>
      <c r="G68" s="50">
        <f t="shared" ca="1" si="19"/>
        <v>497.53968253968253</v>
      </c>
      <c r="L68" s="70">
        <v>540</v>
      </c>
      <c r="M68" s="39">
        <f t="shared" si="7"/>
        <v>540</v>
      </c>
      <c r="N68" s="39">
        <f t="shared" si="2"/>
        <v>6.1643835616438353E-2</v>
      </c>
      <c r="O68" s="39">
        <f t="shared" si="3"/>
        <v>63.158755893729953</v>
      </c>
      <c r="P68" s="71">
        <f t="shared" si="4"/>
        <v>0.72322967533212335</v>
      </c>
      <c r="Q68" s="39">
        <f t="shared" si="1"/>
        <v>0.48712107065048238</v>
      </c>
      <c r="R68" s="39">
        <f t="shared" si="5"/>
        <v>42.539682539682538</v>
      </c>
      <c r="S68" s="39">
        <f t="shared" si="6"/>
        <v>42.539682539682538</v>
      </c>
    </row>
    <row r="69" spans="1:19" ht="18" x14ac:dyDescent="0.35">
      <c r="A69" s="17" t="s">
        <v>258</v>
      </c>
      <c r="B69" s="11">
        <f ca="1">B68/$B$5</f>
        <v>1.0024151882975412</v>
      </c>
      <c r="C69" s="11">
        <f t="shared" ref="C69:G69" ca="1" si="20">C68/$B$5</f>
        <v>3.2926112667289136</v>
      </c>
      <c r="D69" s="11">
        <f t="shared" ca="1" si="20"/>
        <v>3.9796700902583253</v>
      </c>
      <c r="E69" s="11">
        <f t="shared" ca="1" si="20"/>
        <v>4.666728913787737</v>
      </c>
      <c r="F69" s="11">
        <f t="shared" ca="1" si="20"/>
        <v>5.2392779333955799</v>
      </c>
      <c r="G69" s="11">
        <f t="shared" ca="1" si="20"/>
        <v>5.6973171490818544</v>
      </c>
      <c r="L69" s="70">
        <v>550</v>
      </c>
      <c r="M69" s="39">
        <f t="shared" si="7"/>
        <v>550</v>
      </c>
      <c r="N69" s="39">
        <f t="shared" si="2"/>
        <v>6.2785388127853878E-2</v>
      </c>
      <c r="O69" s="39">
        <f t="shared" si="3"/>
        <v>62.959039073970345</v>
      </c>
      <c r="P69" s="71">
        <f t="shared" si="4"/>
        <v>0.72094272194507214</v>
      </c>
      <c r="Q69" s="39">
        <f t="shared" si="1"/>
        <v>0.48712107065048238</v>
      </c>
      <c r="R69" s="39">
        <f t="shared" si="5"/>
        <v>42.539682539682538</v>
      </c>
      <c r="S69" s="39">
        <f t="shared" si="6"/>
        <v>42.539682539682538</v>
      </c>
    </row>
    <row r="70" spans="1:19" ht="18" x14ac:dyDescent="0.35">
      <c r="A70" s="17" t="s">
        <v>168</v>
      </c>
      <c r="B70" s="11">
        <f ca="1">IF(B69&lt;=1,B69,1)</f>
        <v>1</v>
      </c>
      <c r="C70" s="11">
        <f t="shared" ref="C70:G70" ca="1" si="21">IF(C69&lt;=1,C69,1)</f>
        <v>1</v>
      </c>
      <c r="D70" s="11">
        <f t="shared" ca="1" si="21"/>
        <v>1</v>
      </c>
      <c r="E70" s="11">
        <f t="shared" ca="1" si="21"/>
        <v>1</v>
      </c>
      <c r="F70" s="11">
        <f t="shared" ca="1" si="21"/>
        <v>1</v>
      </c>
      <c r="G70" s="11">
        <f t="shared" ca="1" si="21"/>
        <v>1</v>
      </c>
      <c r="L70" s="70">
        <v>560</v>
      </c>
      <c r="M70" s="39">
        <f t="shared" si="7"/>
        <v>560</v>
      </c>
      <c r="N70" s="39">
        <f t="shared" si="2"/>
        <v>6.3926940639269403E-2</v>
      </c>
      <c r="O70" s="39">
        <f t="shared" si="3"/>
        <v>62.761315107446215</v>
      </c>
      <c r="P70" s="71">
        <f t="shared" si="4"/>
        <v>0.71867858868134482</v>
      </c>
      <c r="Q70" s="39">
        <f t="shared" si="1"/>
        <v>0.48712107065048238</v>
      </c>
      <c r="R70" s="39">
        <f t="shared" si="5"/>
        <v>42.539682539682538</v>
      </c>
      <c r="S70" s="39">
        <f t="shared" si="6"/>
        <v>42.539682539682538</v>
      </c>
    </row>
    <row r="71" spans="1:19" ht="18" x14ac:dyDescent="0.35">
      <c r="A71" s="17" t="s">
        <v>259</v>
      </c>
      <c r="B71" s="11">
        <f t="shared" ref="B71:G71" ca="1" si="22">((1-B70)/$I$9)^(1/$I$8)</f>
        <v>0</v>
      </c>
      <c r="C71" s="11">
        <f t="shared" ca="1" si="22"/>
        <v>0</v>
      </c>
      <c r="D71" s="11">
        <f t="shared" ca="1" si="22"/>
        <v>0</v>
      </c>
      <c r="E71" s="11">
        <f t="shared" ca="1" si="22"/>
        <v>0</v>
      </c>
      <c r="F71" s="11">
        <f t="shared" ca="1" si="22"/>
        <v>0</v>
      </c>
      <c r="G71" s="11">
        <f t="shared" ca="1" si="22"/>
        <v>0</v>
      </c>
      <c r="L71" s="70">
        <v>570</v>
      </c>
      <c r="M71" s="39">
        <f t="shared" si="7"/>
        <v>570</v>
      </c>
      <c r="N71" s="39">
        <f t="shared" si="2"/>
        <v>6.5068493150684928E-2</v>
      </c>
      <c r="O71" s="39">
        <f t="shared" si="3"/>
        <v>62.565529045541382</v>
      </c>
      <c r="P71" s="71">
        <f t="shared" si="4"/>
        <v>0.71643664632541504</v>
      </c>
      <c r="Q71" s="39">
        <f t="shared" si="1"/>
        <v>0.48712107065048238</v>
      </c>
      <c r="R71" s="39">
        <f t="shared" si="5"/>
        <v>42.539682539682538</v>
      </c>
      <c r="S71" s="39">
        <f t="shared" si="6"/>
        <v>42.539682539682538</v>
      </c>
    </row>
    <row r="72" spans="1:19" ht="18" x14ac:dyDescent="0.35">
      <c r="A72" s="17" t="s">
        <v>50</v>
      </c>
      <c r="B72" s="11">
        <f ca="1">IF(B71&lt;=1,B71,1)</f>
        <v>0</v>
      </c>
      <c r="C72" s="11">
        <f t="shared" ref="C72:G72" ca="1" si="23">IF(C71&lt;=1,C71,1)</f>
        <v>0</v>
      </c>
      <c r="D72" s="11">
        <f t="shared" ca="1" si="23"/>
        <v>0</v>
      </c>
      <c r="E72" s="11">
        <f t="shared" ca="1" si="23"/>
        <v>0</v>
      </c>
      <c r="F72" s="11">
        <f t="shared" ca="1" si="23"/>
        <v>0</v>
      </c>
      <c r="G72" s="11">
        <f t="shared" ca="1" si="23"/>
        <v>0</v>
      </c>
      <c r="L72" s="70">
        <v>580</v>
      </c>
      <c r="M72" s="39">
        <f t="shared" si="7"/>
        <v>580</v>
      </c>
      <c r="N72" s="39">
        <f t="shared" si="2"/>
        <v>6.6210045662100453E-2</v>
      </c>
      <c r="O72" s="39">
        <f t="shared" si="3"/>
        <v>62.371628387826256</v>
      </c>
      <c r="P72" s="71">
        <f t="shared" si="4"/>
        <v>0.71421629369589279</v>
      </c>
      <c r="Q72" s="39">
        <f t="shared" si="1"/>
        <v>0.48712107065048238</v>
      </c>
      <c r="R72" s="39">
        <f t="shared" si="5"/>
        <v>42.539682539682538</v>
      </c>
      <c r="S72" s="39">
        <f t="shared" si="6"/>
        <v>42.539682539682538</v>
      </c>
    </row>
    <row r="73" spans="1:19" x14ac:dyDescent="0.25">
      <c r="A73" t="s">
        <v>260</v>
      </c>
      <c r="B73" s="8">
        <f ca="1">1/$I$7*($I$7-B72+($I$9/($I$8+1))*B72^($I$8+1)+B70*B72)</f>
        <v>1</v>
      </c>
      <c r="C73" s="8">
        <f t="shared" ref="C73:G73" ca="1" si="24">1/$I$7*($I$7-C72+($I$9/($I$8+1))*C72^($I$8+1)+C70*C72)</f>
        <v>1</v>
      </c>
      <c r="D73" s="8">
        <f t="shared" ca="1" si="24"/>
        <v>1</v>
      </c>
      <c r="E73" s="8">
        <f t="shared" ca="1" si="24"/>
        <v>1</v>
      </c>
      <c r="F73" s="8">
        <f t="shared" ca="1" si="24"/>
        <v>1</v>
      </c>
      <c r="G73" s="8">
        <f t="shared" ca="1" si="24"/>
        <v>1</v>
      </c>
      <c r="L73" s="70">
        <v>590</v>
      </c>
      <c r="M73" s="39">
        <f t="shared" si="7"/>
        <v>590</v>
      </c>
      <c r="N73" s="39">
        <f t="shared" si="2"/>
        <v>6.7351598173515978E-2</v>
      </c>
      <c r="O73" s="39">
        <f t="shared" si="3"/>
        <v>62.179562932831843</v>
      </c>
      <c r="P73" s="71">
        <f t="shared" si="4"/>
        <v>0.71201695593674108</v>
      </c>
      <c r="Q73" s="39">
        <f t="shared" si="1"/>
        <v>0.48712107065048238</v>
      </c>
      <c r="R73" s="39">
        <f t="shared" si="5"/>
        <v>42.539682539682538</v>
      </c>
      <c r="S73" s="39">
        <f t="shared" si="6"/>
        <v>42.539682539682538</v>
      </c>
    </row>
    <row r="74" spans="1:19" x14ac:dyDescent="0.25">
      <c r="A74" t="s">
        <v>261</v>
      </c>
      <c r="B74" s="14">
        <f ca="1">B73-$B$32</f>
        <v>0.11619922603649413</v>
      </c>
      <c r="C74" s="14">
        <f t="shared" ref="C74:G74" ca="1" si="25">C73-$B$32</f>
        <v>0.11619922603649413</v>
      </c>
      <c r="D74" s="14">
        <f t="shared" ca="1" si="25"/>
        <v>0.11619922603649413</v>
      </c>
      <c r="E74" s="14">
        <f t="shared" ca="1" si="25"/>
        <v>0.11619922603649413</v>
      </c>
      <c r="F74" s="14">
        <f t="shared" ca="1" si="25"/>
        <v>0.11619922603649413</v>
      </c>
      <c r="G74" s="14">
        <f t="shared" ca="1" si="25"/>
        <v>0.11619922603649413</v>
      </c>
      <c r="L74" s="70">
        <v>600</v>
      </c>
      <c r="M74" s="39">
        <f t="shared" si="7"/>
        <v>600</v>
      </c>
      <c r="N74" s="39">
        <f t="shared" si="2"/>
        <v>6.8493150684931503E-2</v>
      </c>
      <c r="O74" s="39">
        <f t="shared" si="3"/>
        <v>61.989284640284424</v>
      </c>
      <c r="P74" s="71">
        <f t="shared" si="4"/>
        <v>0.7098380829397275</v>
      </c>
      <c r="Q74" s="39">
        <f t="shared" si="1"/>
        <v>0.48712107065048238</v>
      </c>
      <c r="R74" s="39">
        <f t="shared" si="5"/>
        <v>42.539682539682538</v>
      </c>
      <c r="S74" s="39">
        <f t="shared" si="6"/>
        <v>42.539682539682538</v>
      </c>
    </row>
    <row r="75" spans="1:19" x14ac:dyDescent="0.25">
      <c r="A75" t="s">
        <v>117</v>
      </c>
      <c r="B75" s="14">
        <f ca="1">B74</f>
        <v>0.11619922603649413</v>
      </c>
      <c r="C75" s="14">
        <f ca="1">C74-B74</f>
        <v>0</v>
      </c>
      <c r="D75" s="14">
        <f t="shared" ref="D75:G75" ca="1" si="26">D74-C74</f>
        <v>0</v>
      </c>
      <c r="E75" s="14">
        <f t="shared" ca="1" si="26"/>
        <v>0</v>
      </c>
      <c r="F75" s="14">
        <f t="shared" ca="1" si="26"/>
        <v>0</v>
      </c>
      <c r="G75" s="14">
        <f t="shared" ca="1" si="26"/>
        <v>0</v>
      </c>
      <c r="L75" s="70">
        <v>610</v>
      </c>
      <c r="M75" s="39">
        <f t="shared" si="7"/>
        <v>610</v>
      </c>
      <c r="N75" s="39">
        <f t="shared" si="2"/>
        <v>6.9634703196347028E-2</v>
      </c>
      <c r="O75" s="39">
        <f t="shared" si="3"/>
        <v>61.800747503745207</v>
      </c>
      <c r="P75" s="71">
        <f t="shared" si="4"/>
        <v>0.70767914788602349</v>
      </c>
      <c r="Q75" s="39">
        <f t="shared" si="1"/>
        <v>0.48712107065048238</v>
      </c>
      <c r="R75" s="39">
        <f t="shared" si="5"/>
        <v>42.539682539682538</v>
      </c>
      <c r="S75" s="39">
        <f t="shared" si="6"/>
        <v>42.539682539682538</v>
      </c>
    </row>
    <row r="76" spans="1:19" ht="18" x14ac:dyDescent="0.35">
      <c r="A76" s="17" t="s">
        <v>119</v>
      </c>
      <c r="B76" s="3">
        <f ca="1">B75*$B$4</f>
        <v>29630.802639306003</v>
      </c>
      <c r="C76" s="3">
        <f t="shared" ref="C76:G76" ca="1" si="27">C75*$B$4</f>
        <v>0</v>
      </c>
      <c r="D76" s="3">
        <f t="shared" ca="1" si="27"/>
        <v>0</v>
      </c>
      <c r="E76" s="3">
        <f t="shared" ca="1" si="27"/>
        <v>0</v>
      </c>
      <c r="F76" s="3">
        <f t="shared" ca="1" si="27"/>
        <v>0</v>
      </c>
      <c r="G76" s="3">
        <f t="shared" ca="1" si="27"/>
        <v>0</v>
      </c>
      <c r="L76" s="70">
        <v>620</v>
      </c>
      <c r="M76" s="39">
        <f t="shared" si="7"/>
        <v>620</v>
      </c>
      <c r="N76" s="39">
        <f t="shared" si="2"/>
        <v>7.0776255707762553E-2</v>
      </c>
      <c r="O76" s="39">
        <f t="shared" si="3"/>
        <v>61.613907432711862</v>
      </c>
      <c r="P76" s="71">
        <f t="shared" si="4"/>
        <v>0.70553964589615148</v>
      </c>
      <c r="Q76" s="39">
        <f t="shared" si="1"/>
        <v>0.48712107065048238</v>
      </c>
      <c r="R76" s="39">
        <f t="shared" si="5"/>
        <v>42.539682539682538</v>
      </c>
      <c r="S76" s="39">
        <f t="shared" si="6"/>
        <v>42.539682539682538</v>
      </c>
    </row>
    <row r="77" spans="1:19" ht="18" x14ac:dyDescent="0.35">
      <c r="A77" s="17" t="s">
        <v>265</v>
      </c>
      <c r="B77" s="3">
        <f ca="1">B76</f>
        <v>29630.802639306003</v>
      </c>
      <c r="C77" s="3">
        <f ca="1">B77+C76</f>
        <v>29630.802639306003</v>
      </c>
      <c r="D77" s="3">
        <f t="shared" ref="D77:G77" ca="1" si="28">C77+D76</f>
        <v>29630.802639306003</v>
      </c>
      <c r="E77" s="3">
        <f t="shared" ca="1" si="28"/>
        <v>29630.802639306003</v>
      </c>
      <c r="F77" s="3">
        <f t="shared" ca="1" si="28"/>
        <v>29630.802639306003</v>
      </c>
      <c r="G77" s="3">
        <f t="shared" ca="1" si="28"/>
        <v>29630.802639306003</v>
      </c>
      <c r="L77" s="70">
        <v>630</v>
      </c>
      <c r="M77" s="39">
        <f t="shared" si="7"/>
        <v>630</v>
      </c>
      <c r="N77" s="39">
        <f t="shared" si="2"/>
        <v>7.1917808219178078E-2</v>
      </c>
      <c r="O77" s="39">
        <f t="shared" si="3"/>
        <v>61.428722143338582</v>
      </c>
      <c r="P77" s="71">
        <f t="shared" si="4"/>
        <v>0.70341909277862213</v>
      </c>
      <c r="Q77" s="39">
        <f t="shared" si="1"/>
        <v>0.48712107065048238</v>
      </c>
      <c r="R77" s="39">
        <f t="shared" si="5"/>
        <v>42.539682539682538</v>
      </c>
      <c r="S77" s="39">
        <f t="shared" si="6"/>
        <v>42.539682539682538</v>
      </c>
    </row>
    <row r="78" spans="1:19" x14ac:dyDescent="0.25">
      <c r="A78" s="17" t="s">
        <v>120</v>
      </c>
      <c r="B78" s="19">
        <f t="shared" ref="B78:G78" ca="1" si="29">B76/B66</f>
        <v>658.46228087346674</v>
      </c>
      <c r="C78" s="19">
        <f t="shared" ca="1" si="29"/>
        <v>0</v>
      </c>
      <c r="D78" s="19">
        <f t="shared" ca="1" si="29"/>
        <v>0</v>
      </c>
      <c r="E78" s="19">
        <f t="shared" ca="1" si="29"/>
        <v>0</v>
      </c>
      <c r="F78" s="19">
        <f t="shared" ca="1" si="29"/>
        <v>0</v>
      </c>
      <c r="G78" s="19">
        <f t="shared" ca="1" si="29"/>
        <v>0</v>
      </c>
      <c r="L78" s="70">
        <v>640</v>
      </c>
      <c r="M78" s="39">
        <f t="shared" ref="M78:M109" si="30">IF(L78&gt;$B$8,$B$8,L78)</f>
        <v>640</v>
      </c>
      <c r="N78" s="39">
        <f t="shared" si="2"/>
        <v>7.3059360730593603E-2</v>
      </c>
      <c r="O78" s="39">
        <f t="shared" si="3"/>
        <v>61.245151057018063</v>
      </c>
      <c r="P78" s="71">
        <f t="shared" si="4"/>
        <v>0.70131702386859895</v>
      </c>
      <c r="Q78" s="39">
        <f t="shared" ref="Q78:Q141" si="31">IF(M78&lt;=$B$57,$B$50,0)</f>
        <v>0.48712107065048238</v>
      </c>
      <c r="R78" s="39">
        <f t="shared" si="5"/>
        <v>42.539682539682538</v>
      </c>
      <c r="S78" s="39">
        <f t="shared" ref="S78:S141" si="32">IF(O78&gt;$B$47,$B$47,O78)</f>
        <v>42.539682539682538</v>
      </c>
    </row>
    <row r="79" spans="1:19" x14ac:dyDescent="0.25">
      <c r="B79" s="19"/>
      <c r="C79" s="19"/>
      <c r="D79" s="19"/>
      <c r="E79" s="19"/>
      <c r="F79" s="19"/>
      <c r="G79" s="19"/>
      <c r="L79" s="70">
        <v>650</v>
      </c>
      <c r="M79" s="39">
        <f t="shared" si="30"/>
        <v>650</v>
      </c>
      <c r="N79" s="39">
        <f t="shared" ref="N79:N142" si="33">M79/$B$8</f>
        <v>7.4200913242009128E-2</v>
      </c>
      <c r="O79" s="39">
        <f t="shared" ref="O79:O142" si="34">P79*$B$5</f>
        <v>61.063155206146362</v>
      </c>
      <c r="P79" s="71">
        <f t="shared" ref="P79:P142" si="35">IF(N79=1,0,1-$I$9*N79^$I$8)</f>
        <v>0.69923299294881325</v>
      </c>
      <c r="Q79" s="39">
        <f t="shared" si="31"/>
        <v>0.48712107065048238</v>
      </c>
      <c r="R79" s="39">
        <f t="shared" ref="R79:R142" si="36">Q79*$B$5</f>
        <v>42.539682539682538</v>
      </c>
      <c r="S79" s="39">
        <f t="shared" si="32"/>
        <v>42.539682539682538</v>
      </c>
    </row>
    <row r="80" spans="1:19" x14ac:dyDescent="0.25">
      <c r="L80" s="70">
        <v>660</v>
      </c>
      <c r="M80" s="39">
        <f t="shared" si="30"/>
        <v>660</v>
      </c>
      <c r="N80" s="39">
        <f t="shared" si="33"/>
        <v>7.5342465753424653E-2</v>
      </c>
      <c r="O80" s="39">
        <f t="shared" si="34"/>
        <v>60.882697146459748</v>
      </c>
      <c r="P80" s="71">
        <f t="shared" si="35"/>
        <v>0.69716657124573511</v>
      </c>
      <c r="Q80" s="39">
        <f t="shared" si="31"/>
        <v>0.48712107065048238</v>
      </c>
      <c r="R80" s="39">
        <f t="shared" si="36"/>
        <v>42.539682539682538</v>
      </c>
      <c r="S80" s="39">
        <f t="shared" si="32"/>
        <v>42.539682539682538</v>
      </c>
    </row>
    <row r="81" spans="12:19" x14ac:dyDescent="0.25">
      <c r="L81" s="70">
        <v>670</v>
      </c>
      <c r="M81" s="39">
        <f t="shared" si="30"/>
        <v>670</v>
      </c>
      <c r="N81" s="39">
        <f t="shared" si="33"/>
        <v>7.6484018264840178E-2</v>
      </c>
      <c r="O81" s="39">
        <f t="shared" si="34"/>
        <v>60.703740875392647</v>
      </c>
      <c r="P81" s="71">
        <f t="shared" si="35"/>
        <v>0.69511734649469226</v>
      </c>
      <c r="Q81" s="39">
        <f t="shared" si="31"/>
        <v>0.48712107065048238</v>
      </c>
      <c r="R81" s="39">
        <f t="shared" si="36"/>
        <v>42.539682539682538</v>
      </c>
      <c r="S81" s="39">
        <f t="shared" si="32"/>
        <v>42.539682539682538</v>
      </c>
    </row>
    <row r="82" spans="12:19" x14ac:dyDescent="0.25">
      <c r="L82" s="70">
        <v>680</v>
      </c>
      <c r="M82" s="39">
        <f t="shared" si="30"/>
        <v>680</v>
      </c>
      <c r="N82" s="39">
        <f t="shared" si="33"/>
        <v>7.7625570776255703E-2</v>
      </c>
      <c r="O82" s="39">
        <f t="shared" si="34"/>
        <v>60.526251755960082</v>
      </c>
      <c r="P82" s="71">
        <f t="shared" si="35"/>
        <v>0.69308492206824879</v>
      </c>
      <c r="Q82" s="39">
        <f t="shared" si="31"/>
        <v>0.48712107065048238</v>
      </c>
      <c r="R82" s="39">
        <f t="shared" si="36"/>
        <v>42.539682539682538</v>
      </c>
      <c r="S82" s="39">
        <f t="shared" si="32"/>
        <v>42.539682539682538</v>
      </c>
    </row>
    <row r="83" spans="12:19" x14ac:dyDescent="0.25">
      <c r="L83" s="70">
        <v>690</v>
      </c>
      <c r="M83" s="39">
        <f t="shared" si="30"/>
        <v>690</v>
      </c>
      <c r="N83" s="39">
        <f t="shared" si="33"/>
        <v>7.8767123287671229E-2</v>
      </c>
      <c r="O83" s="39">
        <f t="shared" si="34"/>
        <v>60.350196445715071</v>
      </c>
      <c r="P83" s="71">
        <f t="shared" si="35"/>
        <v>0.69106891616269805</v>
      </c>
      <c r="Q83" s="39">
        <f t="shared" si="31"/>
        <v>0.48712107065048238</v>
      </c>
      <c r="R83" s="39">
        <f t="shared" si="36"/>
        <v>42.539682539682538</v>
      </c>
      <c r="S83" s="39">
        <f t="shared" si="32"/>
        <v>42.539682539682538</v>
      </c>
    </row>
    <row r="84" spans="12:19" x14ac:dyDescent="0.25">
      <c r="L84" s="70">
        <v>700</v>
      </c>
      <c r="M84" s="39">
        <f t="shared" si="30"/>
        <v>700</v>
      </c>
      <c r="N84" s="39">
        <f t="shared" si="33"/>
        <v>7.9908675799086754E-2</v>
      </c>
      <c r="O84" s="39">
        <f t="shared" si="34"/>
        <v>60.17554283037429</v>
      </c>
      <c r="P84" s="71">
        <f t="shared" si="35"/>
        <v>0.68906896103801141</v>
      </c>
      <c r="Q84" s="39">
        <f t="shared" si="31"/>
        <v>0.48712107065048238</v>
      </c>
      <c r="R84" s="39">
        <f t="shared" si="36"/>
        <v>42.539682539682538</v>
      </c>
      <c r="S84" s="39">
        <f t="shared" si="32"/>
        <v>42.539682539682538</v>
      </c>
    </row>
    <row r="85" spans="12:19" x14ac:dyDescent="0.25">
      <c r="L85" s="70">
        <v>710</v>
      </c>
      <c r="M85" s="39">
        <f t="shared" si="30"/>
        <v>710</v>
      </c>
      <c r="N85" s="39">
        <f t="shared" si="33"/>
        <v>8.1050228310502279E-2</v>
      </c>
      <c r="O85" s="39">
        <f t="shared" si="34"/>
        <v>60.002259961743277</v>
      </c>
      <c r="P85" s="71">
        <f t="shared" si="35"/>
        <v>0.68708470230702101</v>
      </c>
      <c r="Q85" s="39">
        <f t="shared" si="31"/>
        <v>0.48712107065048238</v>
      </c>
      <c r="R85" s="39">
        <f t="shared" si="36"/>
        <v>42.539682539682538</v>
      </c>
      <c r="S85" s="39">
        <f t="shared" si="32"/>
        <v>42.539682539682538</v>
      </c>
    </row>
    <row r="86" spans="12:19" x14ac:dyDescent="0.25">
      <c r="L86" s="70">
        <v>720</v>
      </c>
      <c r="M86" s="39">
        <f t="shared" si="30"/>
        <v>720</v>
      </c>
      <c r="N86" s="39">
        <f t="shared" si="33"/>
        <v>8.2191780821917804E-2</v>
      </c>
      <c r="O86" s="39">
        <f t="shared" si="34"/>
        <v>59.830317999606052</v>
      </c>
      <c r="P86" s="71">
        <f t="shared" si="35"/>
        <v>0.68511579826999869</v>
      </c>
      <c r="Q86" s="39">
        <f t="shared" si="31"/>
        <v>0.48712107065048238</v>
      </c>
      <c r="R86" s="39">
        <f t="shared" si="36"/>
        <v>42.539682539682538</v>
      </c>
      <c r="S86" s="39">
        <f t="shared" si="32"/>
        <v>42.539682539682538</v>
      </c>
    </row>
    <row r="87" spans="12:19" x14ac:dyDescent="0.25">
      <c r="L87" s="70">
        <v>730</v>
      </c>
      <c r="M87" s="39">
        <f t="shared" si="30"/>
        <v>730</v>
      </c>
      <c r="N87" s="39">
        <f t="shared" si="33"/>
        <v>8.3333333333333329E-2</v>
      </c>
      <c r="O87" s="39">
        <f t="shared" si="34"/>
        <v>59.659688157274807</v>
      </c>
      <c r="P87" s="71">
        <f t="shared" si="35"/>
        <v>0.68316191929114678</v>
      </c>
      <c r="Q87" s="39">
        <f t="shared" si="31"/>
        <v>0.48712107065048238</v>
      </c>
      <c r="R87" s="39">
        <f t="shared" si="36"/>
        <v>42.539682539682538</v>
      </c>
      <c r="S87" s="39">
        <f t="shared" si="32"/>
        <v>42.539682539682538</v>
      </c>
    </row>
    <row r="88" spans="12:19" x14ac:dyDescent="0.25">
      <c r="L88" s="70">
        <v>740</v>
      </c>
      <c r="M88" s="39">
        <f t="shared" si="30"/>
        <v>740</v>
      </c>
      <c r="N88" s="39">
        <f t="shared" si="33"/>
        <v>8.4474885844748854E-2</v>
      </c>
      <c r="O88" s="39">
        <f t="shared" si="34"/>
        <v>59.490342650522066</v>
      </c>
      <c r="P88" s="71">
        <f t="shared" si="35"/>
        <v>0.68122274721382126</v>
      </c>
      <c r="Q88" s="39">
        <f t="shared" si="31"/>
        <v>0.48712107065048238</v>
      </c>
      <c r="R88" s="39">
        <f t="shared" si="36"/>
        <v>42.539682539682538</v>
      </c>
      <c r="S88" s="39">
        <f t="shared" si="32"/>
        <v>42.539682539682538</v>
      </c>
    </row>
    <row r="89" spans="12:19" x14ac:dyDescent="0.25">
      <c r="L89" s="70">
        <v>750</v>
      </c>
      <c r="M89" s="39">
        <f t="shared" si="30"/>
        <v>750</v>
      </c>
      <c r="N89" s="39">
        <f t="shared" si="33"/>
        <v>8.5616438356164379E-2</v>
      </c>
      <c r="O89" s="39">
        <f t="shared" si="34"/>
        <v>59.322254649642758</v>
      </c>
      <c r="P89" s="71">
        <f t="shared" si="35"/>
        <v>0.67929797481159548</v>
      </c>
      <c r="Q89" s="39">
        <f t="shared" si="31"/>
        <v>0.48712107065048238</v>
      </c>
      <c r="R89" s="39">
        <f t="shared" si="36"/>
        <v>42.539682539682538</v>
      </c>
      <c r="S89" s="39">
        <f t="shared" si="32"/>
        <v>42.539682539682538</v>
      </c>
    </row>
    <row r="90" spans="12:19" x14ac:dyDescent="0.25">
      <c r="L90" s="70">
        <v>760</v>
      </c>
      <c r="M90" s="39">
        <f t="shared" si="30"/>
        <v>760</v>
      </c>
      <c r="N90" s="39">
        <f t="shared" si="33"/>
        <v>8.6757990867579904E-2</v>
      </c>
      <c r="O90" s="39">
        <f t="shared" si="34"/>
        <v>59.155398234415124</v>
      </c>
      <c r="P90" s="71">
        <f t="shared" si="35"/>
        <v>0.67738730527251823</v>
      </c>
      <c r="Q90" s="39">
        <f t="shared" si="31"/>
        <v>0.48712107065048238</v>
      </c>
      <c r="R90" s="39">
        <f t="shared" si="36"/>
        <v>42.539682539682538</v>
      </c>
      <c r="S90" s="39">
        <f t="shared" si="32"/>
        <v>42.539682539682538</v>
      </c>
    </row>
    <row r="91" spans="12:19" x14ac:dyDescent="0.25">
      <c r="L91" s="70">
        <v>770</v>
      </c>
      <c r="M91" s="39">
        <f t="shared" si="30"/>
        <v>770</v>
      </c>
      <c r="N91" s="39">
        <f t="shared" si="33"/>
        <v>8.7899543378995429E-2</v>
      </c>
      <c r="O91" s="39">
        <f t="shared" si="34"/>
        <v>58.989748351749505</v>
      </c>
      <c r="P91" s="71">
        <f t="shared" si="35"/>
        <v>0.67549045171415112</v>
      </c>
      <c r="Q91" s="39">
        <f t="shared" si="31"/>
        <v>0.48712107065048238</v>
      </c>
      <c r="R91" s="39">
        <f t="shared" si="36"/>
        <v>42.539682539682538</v>
      </c>
      <c r="S91" s="39">
        <f t="shared" si="32"/>
        <v>42.539682539682538</v>
      </c>
    </row>
    <row r="92" spans="12:19" x14ac:dyDescent="0.25">
      <c r="L92" s="70">
        <v>780</v>
      </c>
      <c r="M92" s="39">
        <f t="shared" si="30"/>
        <v>780</v>
      </c>
      <c r="N92" s="39">
        <f t="shared" si="33"/>
        <v>8.9041095890410954E-2</v>
      </c>
      <c r="O92" s="39">
        <f t="shared" si="34"/>
        <v>58.82528077583197</v>
      </c>
      <c r="P92" s="71">
        <f t="shared" si="35"/>
        <v>0.67360713672717387</v>
      </c>
      <c r="Q92" s="39">
        <f t="shared" si="31"/>
        <v>0.48712107065048238</v>
      </c>
      <c r="R92" s="39">
        <f t="shared" si="36"/>
        <v>42.539682539682538</v>
      </c>
      <c r="S92" s="39">
        <f t="shared" si="32"/>
        <v>42.539682539682538</v>
      </c>
    </row>
    <row r="93" spans="12:19" x14ac:dyDescent="0.25">
      <c r="L93" s="70">
        <v>790</v>
      </c>
      <c r="M93" s="39">
        <f t="shared" si="30"/>
        <v>790</v>
      </c>
      <c r="N93" s="39">
        <f t="shared" si="33"/>
        <v>9.0182648401826479E-2</v>
      </c>
      <c r="O93" s="39">
        <f t="shared" si="34"/>
        <v>58.661972070585641</v>
      </c>
      <c r="P93" s="71">
        <f t="shared" si="35"/>
        <v>0.67173709194552966</v>
      </c>
      <c r="Q93" s="39">
        <f t="shared" si="31"/>
        <v>0.48712107065048238</v>
      </c>
      <c r="R93" s="39">
        <f t="shared" si="36"/>
        <v>42.539682539682538</v>
      </c>
      <c r="S93" s="39">
        <f t="shared" si="32"/>
        <v>42.539682539682538</v>
      </c>
    </row>
    <row r="94" spans="12:19" x14ac:dyDescent="0.25">
      <c r="L94" s="70">
        <v>800</v>
      </c>
      <c r="M94" s="39">
        <f t="shared" si="30"/>
        <v>800</v>
      </c>
      <c r="N94" s="39">
        <f t="shared" si="33"/>
        <v>9.1324200913242004E-2</v>
      </c>
      <c r="O94" s="39">
        <f t="shared" si="34"/>
        <v>58.499799554287648</v>
      </c>
      <c r="P94" s="71">
        <f t="shared" si="35"/>
        <v>0.66988005764125458</v>
      </c>
      <c r="Q94" s="39">
        <f t="shared" si="31"/>
        <v>0.48712107065048238</v>
      </c>
      <c r="R94" s="39">
        <f t="shared" si="36"/>
        <v>42.539682539682538</v>
      </c>
      <c r="S94" s="39">
        <f t="shared" si="32"/>
        <v>42.539682539682538</v>
      </c>
    </row>
    <row r="95" spans="12:19" x14ac:dyDescent="0.25">
      <c r="L95" s="70">
        <v>810</v>
      </c>
      <c r="M95" s="39">
        <f t="shared" si="30"/>
        <v>810</v>
      </c>
      <c r="N95" s="39">
        <f t="shared" si="33"/>
        <v>9.2465753424657529E-2</v>
      </c>
      <c r="O95" s="39">
        <f t="shared" si="34"/>
        <v>58.338741266192223</v>
      </c>
      <c r="P95" s="71">
        <f t="shared" si="35"/>
        <v>0.66803578234227956</v>
      </c>
      <c r="Q95" s="39">
        <f t="shared" si="31"/>
        <v>0.48712107065048238</v>
      </c>
      <c r="R95" s="39">
        <f t="shared" si="36"/>
        <v>42.539682539682538</v>
      </c>
      <c r="S95" s="39">
        <f t="shared" si="32"/>
        <v>42.539682539682538</v>
      </c>
    </row>
    <row r="96" spans="12:19" x14ac:dyDescent="0.25">
      <c r="L96" s="70">
        <v>820</v>
      </c>
      <c r="M96" s="39">
        <f t="shared" si="30"/>
        <v>820</v>
      </c>
      <c r="N96" s="39">
        <f t="shared" si="33"/>
        <v>9.3607305936073054E-2</v>
      </c>
      <c r="O96" s="39">
        <f t="shared" si="34"/>
        <v>58.178775935023495</v>
      </c>
      <c r="P96" s="71">
        <f t="shared" si="35"/>
        <v>0.66620402247164157</v>
      </c>
      <c r="Q96" s="39">
        <f t="shared" si="31"/>
        <v>0.48712107065048238</v>
      </c>
      <c r="R96" s="39">
        <f t="shared" si="36"/>
        <v>42.539682539682538</v>
      </c>
      <c r="S96" s="39">
        <f t="shared" si="32"/>
        <v>42.539682539682538</v>
      </c>
    </row>
    <row r="97" spans="12:19" x14ac:dyDescent="0.25">
      <c r="L97" s="70">
        <v>830</v>
      </c>
      <c r="M97" s="39">
        <f t="shared" si="30"/>
        <v>830</v>
      </c>
      <c r="N97" s="39">
        <f t="shared" si="33"/>
        <v>9.4748858447488579E-2</v>
      </c>
      <c r="O97" s="39">
        <f t="shared" si="34"/>
        <v>58.019882949211038</v>
      </c>
      <c r="P97" s="71">
        <f t="shared" si="35"/>
        <v>0.66438454200665187</v>
      </c>
      <c r="Q97" s="39">
        <f t="shared" si="31"/>
        <v>0.48712107065048238</v>
      </c>
      <c r="R97" s="39">
        <f t="shared" si="36"/>
        <v>42.539682539682538</v>
      </c>
      <c r="S97" s="39">
        <f t="shared" si="32"/>
        <v>42.539682539682538</v>
      </c>
    </row>
    <row r="98" spans="12:19" x14ac:dyDescent="0.25">
      <c r="L98" s="70">
        <v>840</v>
      </c>
      <c r="M98" s="39">
        <f t="shared" si="30"/>
        <v>840</v>
      </c>
      <c r="N98" s="39">
        <f t="shared" si="33"/>
        <v>9.5890410958904104E-2</v>
      </c>
      <c r="O98" s="39">
        <f t="shared" si="34"/>
        <v>57.862042328752779</v>
      </c>
      <c r="P98" s="71">
        <f t="shared" si="35"/>
        <v>0.66257711215669846</v>
      </c>
      <c r="Q98" s="39">
        <f t="shared" si="31"/>
        <v>0.48712107065048238</v>
      </c>
      <c r="R98" s="39">
        <f t="shared" si="36"/>
        <v>42.539682539682538</v>
      </c>
      <c r="S98" s="39">
        <f t="shared" si="32"/>
        <v>42.539682539682538</v>
      </c>
    </row>
    <row r="99" spans="12:19" x14ac:dyDescent="0.25">
      <c r="L99" s="70">
        <v>850</v>
      </c>
      <c r="M99" s="39">
        <f t="shared" si="30"/>
        <v>850</v>
      </c>
      <c r="N99" s="39">
        <f t="shared" si="33"/>
        <v>9.7031963470319629E-2</v>
      </c>
      <c r="O99" s="39">
        <f t="shared" si="34"/>
        <v>57.70523469859733</v>
      </c>
      <c r="P99" s="71">
        <f t="shared" si="35"/>
        <v>0.66078151105844785</v>
      </c>
      <c r="Q99" s="39">
        <f t="shared" si="31"/>
        <v>0.48712107065048238</v>
      </c>
      <c r="R99" s="39">
        <f t="shared" si="36"/>
        <v>42.539682539682538</v>
      </c>
      <c r="S99" s="39">
        <f t="shared" si="32"/>
        <v>42.539682539682538</v>
      </c>
    </row>
    <row r="100" spans="12:19" x14ac:dyDescent="0.25">
      <c r="L100" s="70">
        <v>860</v>
      </c>
      <c r="M100" s="39">
        <f t="shared" si="30"/>
        <v>860</v>
      </c>
      <c r="N100" s="39">
        <f t="shared" si="33"/>
        <v>9.8173515981735154E-2</v>
      </c>
      <c r="O100" s="39">
        <f t="shared" si="34"/>
        <v>57.549441263447427</v>
      </c>
      <c r="P100" s="71">
        <f t="shared" si="35"/>
        <v>0.65899752348731955</v>
      </c>
      <c r="Q100" s="39">
        <f t="shared" si="31"/>
        <v>0.48712107065048238</v>
      </c>
      <c r="R100" s="39">
        <f t="shared" si="36"/>
        <v>42.539682539682538</v>
      </c>
      <c r="S100" s="39">
        <f t="shared" si="32"/>
        <v>42.539682539682538</v>
      </c>
    </row>
    <row r="101" spans="12:19" x14ac:dyDescent="0.25">
      <c r="L101" s="70">
        <v>870</v>
      </c>
      <c r="M101" s="39">
        <f t="shared" si="30"/>
        <v>870</v>
      </c>
      <c r="N101" s="39">
        <f t="shared" si="33"/>
        <v>9.9315068493150679E-2</v>
      </c>
      <c r="O101" s="39">
        <f t="shared" si="34"/>
        <v>57.394643783892619</v>
      </c>
      <c r="P101" s="71">
        <f t="shared" si="35"/>
        <v>0.65722494058418213</v>
      </c>
      <c r="Q101" s="39">
        <f t="shared" si="31"/>
        <v>0.48712107065048238</v>
      </c>
      <c r="R101" s="39">
        <f t="shared" si="36"/>
        <v>42.539682539682538</v>
      </c>
      <c r="S101" s="39">
        <f t="shared" si="32"/>
        <v>42.539682539682538</v>
      </c>
    </row>
    <row r="102" spans="12:19" x14ac:dyDescent="0.25">
      <c r="L102" s="70">
        <v>880</v>
      </c>
      <c r="M102" s="39">
        <f t="shared" si="30"/>
        <v>880</v>
      </c>
      <c r="N102" s="39">
        <f t="shared" si="33"/>
        <v>0.1004566210045662</v>
      </c>
      <c r="O102" s="39">
        <f t="shared" si="34"/>
        <v>57.24082455378668</v>
      </c>
      <c r="P102" s="71">
        <f t="shared" si="35"/>
        <v>0.65546355959630231</v>
      </c>
      <c r="Q102" s="39">
        <f t="shared" si="31"/>
        <v>0.48712107065048238</v>
      </c>
      <c r="R102" s="39">
        <f t="shared" si="36"/>
        <v>42.539682539682538</v>
      </c>
      <c r="S102" s="39">
        <f t="shared" si="32"/>
        <v>42.539682539682538</v>
      </c>
    </row>
    <row r="103" spans="12:19" x14ac:dyDescent="0.25">
      <c r="L103" s="70">
        <v>890</v>
      </c>
      <c r="M103" s="39">
        <f t="shared" si="30"/>
        <v>890</v>
      </c>
      <c r="N103" s="39">
        <f t="shared" si="33"/>
        <v>0.10159817351598173</v>
      </c>
      <c r="O103" s="39">
        <f t="shared" si="34"/>
        <v>57.087966378791869</v>
      </c>
      <c r="P103" s="71">
        <f t="shared" si="35"/>
        <v>0.65371318363165587</v>
      </c>
      <c r="Q103" s="39">
        <f t="shared" si="31"/>
        <v>0.48712107065048238</v>
      </c>
      <c r="R103" s="39">
        <f t="shared" si="36"/>
        <v>42.539682539682538</v>
      </c>
      <c r="S103" s="39">
        <f t="shared" si="32"/>
        <v>42.539682539682538</v>
      </c>
    </row>
    <row r="104" spans="12:19" x14ac:dyDescent="0.25">
      <c r="L104" s="70">
        <v>900</v>
      </c>
      <c r="M104" s="39">
        <f t="shared" si="30"/>
        <v>900</v>
      </c>
      <c r="N104" s="39">
        <f t="shared" si="33"/>
        <v>0.10273972602739725</v>
      </c>
      <c r="O104" s="39">
        <f t="shared" si="34"/>
        <v>56.93605255601674</v>
      </c>
      <c r="P104" s="71">
        <f t="shared" si="35"/>
        <v>0.65197362142576032</v>
      </c>
      <c r="Q104" s="39">
        <f t="shared" si="31"/>
        <v>0.48712107065048238</v>
      </c>
      <c r="R104" s="39">
        <f t="shared" si="36"/>
        <v>42.539682539682538</v>
      </c>
      <c r="S104" s="39">
        <f t="shared" si="32"/>
        <v>42.539682539682538</v>
      </c>
    </row>
    <row r="105" spans="12:19" x14ac:dyDescent="0.25">
      <c r="L105" s="70">
        <v>910</v>
      </c>
      <c r="M105" s="39">
        <f t="shared" si="30"/>
        <v>910</v>
      </c>
      <c r="N105" s="39">
        <f t="shared" si="33"/>
        <v>0.10388127853881278</v>
      </c>
      <c r="O105" s="39">
        <f t="shared" si="34"/>
        <v>56.785066854681041</v>
      </c>
      <c r="P105" s="71">
        <f t="shared" si="35"/>
        <v>0.65024468712026917</v>
      </c>
      <c r="Q105" s="39">
        <f t="shared" si="31"/>
        <v>0.48712107065048238</v>
      </c>
      <c r="R105" s="39">
        <f t="shared" si="36"/>
        <v>42.539682539682538</v>
      </c>
      <c r="S105" s="39">
        <f t="shared" si="32"/>
        <v>42.539682539682538</v>
      </c>
    </row>
    <row r="106" spans="12:19" x14ac:dyDescent="0.25">
      <c r="L106" s="70">
        <v>920</v>
      </c>
      <c r="M106" s="39">
        <f t="shared" si="30"/>
        <v>920</v>
      </c>
      <c r="N106" s="39">
        <f t="shared" si="33"/>
        <v>0.1050228310502283</v>
      </c>
      <c r="O106" s="39">
        <f t="shared" si="34"/>
        <v>56.634993497744603</v>
      </c>
      <c r="P106" s="71">
        <f t="shared" si="35"/>
        <v>0.64852620005260486</v>
      </c>
      <c r="Q106" s="39">
        <f t="shared" si="31"/>
        <v>0.48712107065048238</v>
      </c>
      <c r="R106" s="39">
        <f t="shared" si="36"/>
        <v>42.539682539682538</v>
      </c>
      <c r="S106" s="39">
        <f t="shared" si="32"/>
        <v>42.539682539682538</v>
      </c>
    </row>
    <row r="107" spans="12:19" x14ac:dyDescent="0.25">
      <c r="L107" s="70">
        <v>930</v>
      </c>
      <c r="M107" s="39">
        <f t="shared" si="30"/>
        <v>930</v>
      </c>
      <c r="N107" s="39">
        <f t="shared" si="33"/>
        <v>0.10616438356164383</v>
      </c>
      <c r="O107" s="39">
        <f t="shared" si="34"/>
        <v>56.485817144442535</v>
      </c>
      <c r="P107" s="71">
        <f t="shared" si="35"/>
        <v>0.64681798455596939</v>
      </c>
      <c r="Q107" s="39">
        <f t="shared" si="31"/>
        <v>0.48712107065048238</v>
      </c>
      <c r="R107" s="39">
        <f t="shared" si="36"/>
        <v>42.539682539682538</v>
      </c>
      <c r="S107" s="39">
        <f t="shared" si="32"/>
        <v>42.539682539682538</v>
      </c>
    </row>
    <row r="108" spans="12:19" x14ac:dyDescent="0.25">
      <c r="L108" s="70">
        <v>940</v>
      </c>
      <c r="M108" s="39">
        <f t="shared" si="30"/>
        <v>940</v>
      </c>
      <c r="N108" s="39">
        <f t="shared" si="33"/>
        <v>0.10730593607305935</v>
      </c>
      <c r="O108" s="39">
        <f t="shared" si="34"/>
        <v>56.337522873672789</v>
      </c>
      <c r="P108" s="71">
        <f t="shared" si="35"/>
        <v>0.64511986976911584</v>
      </c>
      <c r="Q108" s="39">
        <f t="shared" si="31"/>
        <v>0.48712107065048238</v>
      </c>
      <c r="R108" s="39">
        <f t="shared" si="36"/>
        <v>42.539682539682538</v>
      </c>
      <c r="S108" s="39">
        <f t="shared" si="32"/>
        <v>42.539682539682538</v>
      </c>
    </row>
    <row r="109" spans="12:19" x14ac:dyDescent="0.25">
      <c r="L109" s="70">
        <v>950</v>
      </c>
      <c r="M109" s="39">
        <f t="shared" si="30"/>
        <v>950</v>
      </c>
      <c r="N109" s="39">
        <f t="shared" si="33"/>
        <v>0.10844748858447488</v>
      </c>
      <c r="O109" s="39">
        <f t="shared" si="34"/>
        <v>56.190096168185683</v>
      </c>
      <c r="P109" s="71">
        <f t="shared" si="35"/>
        <v>0.64343168945530271</v>
      </c>
      <c r="Q109" s="39">
        <f t="shared" si="31"/>
        <v>0.48712107065048238</v>
      </c>
      <c r="R109" s="39">
        <f t="shared" si="36"/>
        <v>42.539682539682538</v>
      </c>
      <c r="S109" s="39">
        <f t="shared" si="32"/>
        <v>42.539682539682538</v>
      </c>
    </row>
    <row r="110" spans="12:19" x14ac:dyDescent="0.25">
      <c r="L110" s="70">
        <v>960</v>
      </c>
      <c r="M110" s="39">
        <f t="shared" ref="M110:M141" si="37">IF(L110&gt;$B$8,$B$8,L110)</f>
        <v>960</v>
      </c>
      <c r="N110" s="39">
        <f t="shared" si="33"/>
        <v>0.1095890410958904</v>
      </c>
      <c r="O110" s="39">
        <f t="shared" si="34"/>
        <v>56.043522899528874</v>
      </c>
      <c r="P110" s="71">
        <f t="shared" si="35"/>
        <v>0.64175328182989921</v>
      </c>
      <c r="Q110" s="39">
        <f t="shared" si="31"/>
        <v>0.48712107065048238</v>
      </c>
      <c r="R110" s="39">
        <f t="shared" si="36"/>
        <v>42.539682539682538</v>
      </c>
      <c r="S110" s="39">
        <f t="shared" si="32"/>
        <v>42.539682539682538</v>
      </c>
    </row>
    <row r="111" spans="12:19" x14ac:dyDescent="0.25">
      <c r="L111" s="70">
        <v>970</v>
      </c>
      <c r="M111" s="39">
        <f t="shared" si="37"/>
        <v>970</v>
      </c>
      <c r="N111" s="39">
        <f t="shared" si="33"/>
        <v>0.11073059360730593</v>
      </c>
      <c r="O111" s="39">
        <f t="shared" si="34"/>
        <v>55.89778931370406</v>
      </c>
      <c r="P111" s="71">
        <f t="shared" si="35"/>
        <v>0.6400844893961406</v>
      </c>
      <c r="Q111" s="39">
        <f t="shared" si="31"/>
        <v>0.48712107065048238</v>
      </c>
      <c r="R111" s="39">
        <f t="shared" si="36"/>
        <v>42.539682539682538</v>
      </c>
      <c r="S111" s="39">
        <f t="shared" si="32"/>
        <v>42.539682539682538</v>
      </c>
    </row>
    <row r="112" spans="12:19" x14ac:dyDescent="0.25">
      <c r="L112" s="70">
        <v>980</v>
      </c>
      <c r="M112" s="39">
        <f t="shared" si="37"/>
        <v>980</v>
      </c>
      <c r="N112" s="39">
        <f t="shared" si="33"/>
        <v>0.11187214611872145</v>
      </c>
      <c r="O112" s="39">
        <f t="shared" si="34"/>
        <v>55.752882017494933</v>
      </c>
      <c r="P112" s="71">
        <f t="shared" si="35"/>
        <v>0.63842515878856942</v>
      </c>
      <c r="Q112" s="39">
        <f t="shared" si="31"/>
        <v>0.48712107065048238</v>
      </c>
      <c r="R112" s="39">
        <f t="shared" si="36"/>
        <v>42.539682539682538</v>
      </c>
      <c r="S112" s="39">
        <f t="shared" si="32"/>
        <v>42.539682539682538</v>
      </c>
    </row>
    <row r="113" spans="12:19" x14ac:dyDescent="0.25">
      <c r="L113" s="70">
        <v>990</v>
      </c>
      <c r="M113" s="39">
        <f t="shared" si="37"/>
        <v>990</v>
      </c>
      <c r="N113" s="39">
        <f t="shared" si="33"/>
        <v>0.11301369863013698</v>
      </c>
      <c r="O113" s="39">
        <f t="shared" si="34"/>
        <v>55.608787965428334</v>
      </c>
      <c r="P113" s="71">
        <f t="shared" si="35"/>
        <v>0.63677514062372831</v>
      </c>
      <c r="Q113" s="39">
        <f t="shared" si="31"/>
        <v>0.48712107065048238</v>
      </c>
      <c r="R113" s="39">
        <f t="shared" si="36"/>
        <v>42.539682539682538</v>
      </c>
      <c r="S113" s="39">
        <f t="shared" si="32"/>
        <v>42.539682539682538</v>
      </c>
    </row>
    <row r="114" spans="12:19" x14ac:dyDescent="0.25">
      <c r="L114" s="70">
        <v>1000</v>
      </c>
      <c r="M114" s="39">
        <f t="shared" si="37"/>
        <v>1000</v>
      </c>
      <c r="N114" s="39">
        <f t="shared" si="33"/>
        <v>0.11415525114155251</v>
      </c>
      <c r="O114" s="39">
        <f t="shared" si="34"/>
        <v>55.465494447333207</v>
      </c>
      <c r="P114" s="71">
        <f t="shared" si="35"/>
        <v>0.63513428935769789</v>
      </c>
      <c r="Q114" s="39">
        <f t="shared" si="31"/>
        <v>0.48712107065048238</v>
      </c>
      <c r="R114" s="39">
        <f t="shared" si="36"/>
        <v>42.539682539682538</v>
      </c>
      <c r="S114" s="39">
        <f t="shared" si="32"/>
        <v>42.539682539682538</v>
      </c>
    </row>
    <row r="115" spans="12:19" x14ac:dyDescent="0.25">
      <c r="L115" s="70">
        <v>1010</v>
      </c>
      <c r="M115" s="39">
        <f t="shared" si="37"/>
        <v>1010</v>
      </c>
      <c r="N115" s="39">
        <f t="shared" si="33"/>
        <v>0.11529680365296803</v>
      </c>
      <c r="O115" s="39">
        <f t="shared" si="34"/>
        <v>55.322989076464374</v>
      </c>
      <c r="P115" s="71">
        <f t="shared" si="35"/>
        <v>0.63350246315010184</v>
      </c>
      <c r="Q115" s="39">
        <f t="shared" si="31"/>
        <v>0.48712107065048238</v>
      </c>
      <c r="R115" s="39">
        <f t="shared" si="36"/>
        <v>42.539682539682538</v>
      </c>
      <c r="S115" s="39">
        <f t="shared" si="32"/>
        <v>42.539682539682538</v>
      </c>
    </row>
    <row r="116" spans="12:19" x14ac:dyDescent="0.25">
      <c r="L116" s="70">
        <v>1020</v>
      </c>
      <c r="M116" s="39">
        <f t="shared" si="37"/>
        <v>1020</v>
      </c>
      <c r="N116" s="39">
        <f t="shared" si="33"/>
        <v>0.11643835616438356</v>
      </c>
      <c r="O116" s="39">
        <f t="shared" si="34"/>
        <v>55.181259778160033</v>
      </c>
      <c r="P116" s="71">
        <f t="shared" si="35"/>
        <v>0.63187952373422462</v>
      </c>
      <c r="Q116" s="39">
        <f t="shared" si="31"/>
        <v>0.48712107065048238</v>
      </c>
      <c r="R116" s="39">
        <f t="shared" si="36"/>
        <v>42.539682539682538</v>
      </c>
      <c r="S116" s="39">
        <f t="shared" si="32"/>
        <v>42.539682539682538</v>
      </c>
    </row>
    <row r="117" spans="12:19" x14ac:dyDescent="0.25">
      <c r="L117" s="70">
        <v>1030</v>
      </c>
      <c r="M117" s="39">
        <f t="shared" si="37"/>
        <v>1030</v>
      </c>
      <c r="N117" s="39">
        <f t="shared" si="33"/>
        <v>0.11757990867579908</v>
      </c>
      <c r="O117" s="39">
        <f t="shared" si="34"/>
        <v>55.040294779004057</v>
      </c>
      <c r="P117" s="71">
        <f t="shared" si="35"/>
        <v>0.63026533629290915</v>
      </c>
      <c r="Q117" s="39">
        <f t="shared" si="31"/>
        <v>0.48712107065048238</v>
      </c>
      <c r="R117" s="39">
        <f t="shared" si="36"/>
        <v>42.539682539682538</v>
      </c>
      <c r="S117" s="39">
        <f t="shared" si="32"/>
        <v>42.539682539682538</v>
      </c>
    </row>
    <row r="118" spans="12:19" x14ac:dyDescent="0.25">
      <c r="L118" s="70">
        <v>1040</v>
      </c>
      <c r="M118" s="39">
        <f t="shared" si="37"/>
        <v>1040</v>
      </c>
      <c r="N118" s="39">
        <f t="shared" si="33"/>
        <v>0.11872146118721461</v>
      </c>
      <c r="O118" s="39">
        <f t="shared" si="34"/>
        <v>54.900082596466021</v>
      </c>
      <c r="P118" s="71">
        <f t="shared" si="35"/>
        <v>0.62865976933992462</v>
      </c>
      <c r="Q118" s="39">
        <f t="shared" si="31"/>
        <v>0.48712107065048238</v>
      </c>
      <c r="R118" s="39">
        <f t="shared" si="36"/>
        <v>42.539682539682538</v>
      </c>
      <c r="S118" s="39">
        <f t="shared" si="32"/>
        <v>42.539682539682538</v>
      </c>
    </row>
    <row r="119" spans="12:19" x14ac:dyDescent="0.25">
      <c r="L119" s="70">
        <v>1050</v>
      </c>
      <c r="M119" s="39">
        <f t="shared" si="37"/>
        <v>1050</v>
      </c>
      <c r="N119" s="39">
        <f t="shared" si="33"/>
        <v>0.11986301369863013</v>
      </c>
      <c r="O119" s="39">
        <f t="shared" si="34"/>
        <v>54.760612028993371</v>
      </c>
      <c r="P119" s="71">
        <f t="shared" si="35"/>
        <v>0.62706269460651232</v>
      </c>
      <c r="Q119" s="39">
        <f t="shared" si="31"/>
        <v>0.48712107065048238</v>
      </c>
      <c r="R119" s="39">
        <f t="shared" si="36"/>
        <v>42.539682539682538</v>
      </c>
      <c r="S119" s="39">
        <f t="shared" si="32"/>
        <v>42.539682539682538</v>
      </c>
    </row>
    <row r="120" spans="12:19" x14ac:dyDescent="0.25">
      <c r="L120" s="70">
        <v>1060</v>
      </c>
      <c r="M120" s="39">
        <f t="shared" si="37"/>
        <v>1060</v>
      </c>
      <c r="N120" s="39">
        <f t="shared" si="33"/>
        <v>0.12100456621004566</v>
      </c>
      <c r="O120" s="39">
        <f t="shared" si="34"/>
        <v>54.62187214653202</v>
      </c>
      <c r="P120" s="71">
        <f t="shared" si="35"/>
        <v>0.62547398693283718</v>
      </c>
      <c r="Q120" s="39">
        <f t="shared" si="31"/>
        <v>0.48712107065048238</v>
      </c>
      <c r="R120" s="39">
        <f t="shared" si="36"/>
        <v>42.539682539682538</v>
      </c>
      <c r="S120" s="39">
        <f t="shared" si="32"/>
        <v>42.539682539682538</v>
      </c>
    </row>
    <row r="121" spans="12:19" x14ac:dyDescent="0.25">
      <c r="L121" s="70">
        <v>1070</v>
      </c>
      <c r="M121" s="39">
        <f t="shared" si="37"/>
        <v>1070</v>
      </c>
      <c r="N121" s="39">
        <f t="shared" si="33"/>
        <v>0.12214611872146118</v>
      </c>
      <c r="O121" s="39">
        <f t="shared" si="34"/>
        <v>54.483852281452968</v>
      </c>
      <c r="P121" s="71">
        <f t="shared" si="35"/>
        <v>0.62389352416408883</v>
      </c>
      <c r="Q121" s="39">
        <f t="shared" si="31"/>
        <v>0.48712107065048238</v>
      </c>
      <c r="R121" s="39">
        <f t="shared" si="36"/>
        <v>42.539682539682538</v>
      </c>
      <c r="S121" s="39">
        <f t="shared" si="32"/>
        <v>42.539682539682538</v>
      </c>
    </row>
    <row r="122" spans="12:19" x14ac:dyDescent="0.25">
      <c r="L122" s="70">
        <v>1080</v>
      </c>
      <c r="M122" s="39">
        <f t="shared" si="37"/>
        <v>1080</v>
      </c>
      <c r="N122" s="39">
        <f t="shared" si="33"/>
        <v>0.12328767123287671</v>
      </c>
      <c r="O122" s="39">
        <f t="shared" si="34"/>
        <v>54.34654201986389</v>
      </c>
      <c r="P122" s="71">
        <f t="shared" si="35"/>
        <v>0.62232118705099038</v>
      </c>
      <c r="Q122" s="39">
        <f t="shared" si="31"/>
        <v>0.48712107065048238</v>
      </c>
      <c r="R122" s="39">
        <f t="shared" si="36"/>
        <v>42.539682539682538</v>
      </c>
      <c r="S122" s="39">
        <f t="shared" si="32"/>
        <v>42.539682539682538</v>
      </c>
    </row>
    <row r="123" spans="12:19" x14ac:dyDescent="0.25">
      <c r="L123" s="70">
        <v>1090</v>
      </c>
      <c r="M123" s="39">
        <f t="shared" si="37"/>
        <v>1090</v>
      </c>
      <c r="N123" s="39">
        <f t="shared" si="33"/>
        <v>0.12442922374429223</v>
      </c>
      <c r="O123" s="39">
        <f t="shared" si="34"/>
        <v>54.209931193285989</v>
      </c>
      <c r="P123" s="71">
        <f t="shared" si="35"/>
        <v>0.62075685915449053</v>
      </c>
      <c r="Q123" s="39">
        <f t="shared" si="31"/>
        <v>0.48712107065048238</v>
      </c>
      <c r="R123" s="39">
        <f t="shared" si="36"/>
        <v>42.539682539682538</v>
      </c>
      <c r="S123" s="39">
        <f t="shared" si="32"/>
        <v>42.539682539682538</v>
      </c>
    </row>
    <row r="124" spans="12:19" x14ac:dyDescent="0.25">
      <c r="L124" s="70">
        <v>1100</v>
      </c>
      <c r="M124" s="39">
        <f t="shared" si="37"/>
        <v>1100</v>
      </c>
      <c r="N124" s="39">
        <f t="shared" si="33"/>
        <v>0.12557077625570776</v>
      </c>
      <c r="O124" s="39">
        <f t="shared" si="34"/>
        <v>54.074009870677479</v>
      </c>
      <c r="P124" s="71">
        <f t="shared" si="35"/>
        <v>0.61920042675442444</v>
      </c>
      <c r="Q124" s="39">
        <f t="shared" si="31"/>
        <v>0.48712107065048238</v>
      </c>
      <c r="R124" s="39">
        <f t="shared" si="36"/>
        <v>42.539682539682538</v>
      </c>
      <c r="S124" s="39">
        <f t="shared" si="32"/>
        <v>42.539682539682538</v>
      </c>
    </row>
    <row r="125" spans="12:19" x14ac:dyDescent="0.25">
      <c r="L125" s="70">
        <v>1110</v>
      </c>
      <c r="M125" s="39">
        <f t="shared" si="37"/>
        <v>1110</v>
      </c>
      <c r="N125" s="39">
        <f t="shared" si="33"/>
        <v>0.12671232876712329</v>
      </c>
      <c r="O125" s="39">
        <f t="shared" si="34"/>
        <v>53.938768350786439</v>
      </c>
      <c r="P125" s="71">
        <f t="shared" si="35"/>
        <v>0.61765177876194666</v>
      </c>
      <c r="Q125" s="39">
        <f t="shared" si="31"/>
        <v>0.48712107065048238</v>
      </c>
      <c r="R125" s="39">
        <f t="shared" si="36"/>
        <v>42.539682539682538</v>
      </c>
      <c r="S125" s="39">
        <f t="shared" si="32"/>
        <v>42.539682539682538</v>
      </c>
    </row>
    <row r="126" spans="12:19" x14ac:dyDescent="0.25">
      <c r="L126" s="70">
        <v>1120</v>
      </c>
      <c r="M126" s="39">
        <f t="shared" si="37"/>
        <v>1120</v>
      </c>
      <c r="N126" s="39">
        <f t="shared" si="33"/>
        <v>0.12785388127853881</v>
      </c>
      <c r="O126" s="39">
        <f t="shared" si="34"/>
        <v>53.804197154816364</v>
      </c>
      <c r="P126" s="71">
        <f t="shared" si="35"/>
        <v>0.61611080663554418</v>
      </c>
      <c r="Q126" s="39">
        <f t="shared" si="31"/>
        <v>0.48712107065048238</v>
      </c>
      <c r="R126" s="39">
        <f t="shared" si="36"/>
        <v>42.539682539682538</v>
      </c>
      <c r="S126" s="39">
        <f t="shared" si="32"/>
        <v>42.539682539682538</v>
      </c>
    </row>
    <row r="127" spans="12:19" x14ac:dyDescent="0.25">
      <c r="L127" s="70">
        <v>1130</v>
      </c>
      <c r="M127" s="39">
        <f t="shared" si="37"/>
        <v>1130</v>
      </c>
      <c r="N127" s="39">
        <f t="shared" si="33"/>
        <v>0.12899543378995434</v>
      </c>
      <c r="O127" s="39">
        <f t="shared" si="34"/>
        <v>53.670287019389058</v>
      </c>
      <c r="P127" s="71">
        <f t="shared" si="35"/>
        <v>0.61457740430045504</v>
      </c>
      <c r="Q127" s="39">
        <f t="shared" si="31"/>
        <v>0.48712107065048238</v>
      </c>
      <c r="R127" s="39">
        <f t="shared" si="36"/>
        <v>42.539682539682538</v>
      </c>
      <c r="S127" s="39">
        <f t="shared" si="32"/>
        <v>42.539682539682538</v>
      </c>
    </row>
    <row r="128" spans="12:19" x14ac:dyDescent="0.25">
      <c r="L128" s="70">
        <v>1140</v>
      </c>
      <c r="M128" s="39">
        <f t="shared" si="37"/>
        <v>1140</v>
      </c>
      <c r="N128" s="39">
        <f t="shared" si="33"/>
        <v>0.13013698630136986</v>
      </c>
      <c r="O128" s="39">
        <f t="shared" si="34"/>
        <v>53.537028889790435</v>
      </c>
      <c r="P128" s="71">
        <f t="shared" si="35"/>
        <v>0.61305146807132571</v>
      </c>
      <c r="Q128" s="39">
        <f t="shared" si="31"/>
        <v>0.48712107065048238</v>
      </c>
      <c r="R128" s="39">
        <f t="shared" si="36"/>
        <v>42.539682539682538</v>
      </c>
      <c r="S128" s="39">
        <f t="shared" si="32"/>
        <v>42.539682539682538</v>
      </c>
    </row>
    <row r="129" spans="12:19" x14ac:dyDescent="0.25">
      <c r="L129" s="70">
        <v>1150</v>
      </c>
      <c r="M129" s="39">
        <f t="shared" si="37"/>
        <v>1150</v>
      </c>
      <c r="N129" s="39">
        <f t="shared" si="33"/>
        <v>0.13127853881278539</v>
      </c>
      <c r="O129" s="39">
        <f t="shared" si="34"/>
        <v>53.404413913485172</v>
      </c>
      <c r="P129" s="71">
        <f t="shared" si="35"/>
        <v>0.61153289657794785</v>
      </c>
      <c r="Q129" s="39">
        <f t="shared" si="31"/>
        <v>0.48712107065048238</v>
      </c>
      <c r="R129" s="39">
        <f t="shared" si="36"/>
        <v>42.539682539682538</v>
      </c>
      <c r="S129" s="39">
        <f t="shared" si="32"/>
        <v>42.539682539682538</v>
      </c>
    </row>
    <row r="130" spans="12:19" x14ac:dyDescent="0.25">
      <c r="L130" s="70">
        <v>1160</v>
      </c>
      <c r="M130" s="39">
        <f t="shared" si="37"/>
        <v>1160</v>
      </c>
      <c r="N130" s="39">
        <f t="shared" si="33"/>
        <v>0.13242009132420091</v>
      </c>
      <c r="O130" s="39">
        <f t="shared" si="34"/>
        <v>53.272433433887571</v>
      </c>
      <c r="P130" s="71">
        <f t="shared" si="35"/>
        <v>0.61002159069392825</v>
      </c>
      <c r="Q130" s="39">
        <f t="shared" si="31"/>
        <v>0.48712107065048238</v>
      </c>
      <c r="R130" s="39">
        <f t="shared" si="36"/>
        <v>42.539682539682538</v>
      </c>
      <c r="S130" s="39">
        <f t="shared" si="32"/>
        <v>42.539682539682538</v>
      </c>
    </row>
    <row r="131" spans="12:19" x14ac:dyDescent="0.25">
      <c r="L131" s="70">
        <v>1170</v>
      </c>
      <c r="M131" s="39">
        <f t="shared" si="37"/>
        <v>1170</v>
      </c>
      <c r="N131" s="39">
        <f t="shared" si="33"/>
        <v>0.13356164383561644</v>
      </c>
      <c r="O131" s="39">
        <f t="shared" si="34"/>
        <v>53.1410789843762</v>
      </c>
      <c r="P131" s="71">
        <f t="shared" si="35"/>
        <v>0.608517453468151</v>
      </c>
      <c r="Q131" s="39">
        <f t="shared" si="31"/>
        <v>0.48712107065048238</v>
      </c>
      <c r="R131" s="39">
        <f t="shared" si="36"/>
        <v>42.539682539682538</v>
      </c>
      <c r="S131" s="39">
        <f t="shared" si="32"/>
        <v>42.539682539682538</v>
      </c>
    </row>
    <row r="132" spans="12:19" x14ac:dyDescent="0.25">
      <c r="L132" s="70">
        <v>1180</v>
      </c>
      <c r="M132" s="39">
        <f t="shared" si="37"/>
        <v>1180</v>
      </c>
      <c r="N132" s="39">
        <f t="shared" si="33"/>
        <v>0.13470319634703196</v>
      </c>
      <c r="O132" s="39">
        <f t="shared" si="34"/>
        <v>53.010342282540883</v>
      </c>
      <c r="P132" s="71">
        <f t="shared" si="35"/>
        <v>0.60702039005889952</v>
      </c>
      <c r="Q132" s="39">
        <f t="shared" si="31"/>
        <v>0.48712107065048238</v>
      </c>
      <c r="R132" s="39">
        <f t="shared" si="36"/>
        <v>42.539682539682538</v>
      </c>
      <c r="S132" s="39">
        <f t="shared" si="32"/>
        <v>42.539682539682538</v>
      </c>
    </row>
    <row r="133" spans="12:19" x14ac:dyDescent="0.25">
      <c r="L133" s="70">
        <v>1190</v>
      </c>
      <c r="M133" s="39">
        <f t="shared" si="37"/>
        <v>1190</v>
      </c>
      <c r="N133" s="39">
        <f t="shared" si="33"/>
        <v>0.13584474885844749</v>
      </c>
      <c r="O133" s="39">
        <f t="shared" si="34"/>
        <v>52.880215224651025</v>
      </c>
      <c r="P133" s="71">
        <f t="shared" si="35"/>
        <v>0.60553030767051363</v>
      </c>
      <c r="Q133" s="39">
        <f t="shared" si="31"/>
        <v>0.48712107065048238</v>
      </c>
      <c r="R133" s="39">
        <f t="shared" si="36"/>
        <v>42.539682539682538</v>
      </c>
      <c r="S133" s="39">
        <f t="shared" si="32"/>
        <v>42.539682539682538</v>
      </c>
    </row>
    <row r="134" spans="12:19" x14ac:dyDescent="0.25">
      <c r="L134" s="70">
        <v>1200</v>
      </c>
      <c r="M134" s="39">
        <f t="shared" si="37"/>
        <v>1200</v>
      </c>
      <c r="N134" s="39">
        <f t="shared" si="33"/>
        <v>0.13698630136986301</v>
      </c>
      <c r="O134" s="39">
        <f t="shared" si="34"/>
        <v>52.750689880335166</v>
      </c>
      <c r="P134" s="71">
        <f t="shared" si="35"/>
        <v>0.60404711549246537</v>
      </c>
      <c r="Q134" s="39">
        <f t="shared" si="31"/>
        <v>0.48712107065048238</v>
      </c>
      <c r="R134" s="39">
        <f t="shared" si="36"/>
        <v>42.539682539682538</v>
      </c>
      <c r="S134" s="39">
        <f t="shared" si="32"/>
        <v>42.539682539682538</v>
      </c>
    </row>
    <row r="135" spans="12:19" x14ac:dyDescent="0.25">
      <c r="L135" s="70">
        <v>1210</v>
      </c>
      <c r="M135" s="39">
        <f t="shared" si="37"/>
        <v>1210</v>
      </c>
      <c r="N135" s="39">
        <f t="shared" si="33"/>
        <v>0.13812785388127855</v>
      </c>
      <c r="O135" s="39">
        <f t="shared" si="34"/>
        <v>52.621758487461662</v>
      </c>
      <c r="P135" s="71">
        <f t="shared" si="35"/>
        <v>0.60257072464073747</v>
      </c>
      <c r="Q135" s="39">
        <f t="shared" si="31"/>
        <v>0.48712107065048238</v>
      </c>
      <c r="R135" s="39">
        <f t="shared" si="36"/>
        <v>42.539682539682538</v>
      </c>
      <c r="S135" s="39">
        <f t="shared" si="32"/>
        <v>42.539682539682538</v>
      </c>
    </row>
    <row r="136" spans="12:19" x14ac:dyDescent="0.25">
      <c r="L136" s="70">
        <v>1220</v>
      </c>
      <c r="M136" s="39">
        <f t="shared" si="37"/>
        <v>1220</v>
      </c>
      <c r="N136" s="39">
        <f t="shared" si="33"/>
        <v>0.13926940639269406</v>
      </c>
      <c r="O136" s="39">
        <f t="shared" si="34"/>
        <v>52.493413447211815</v>
      </c>
      <c r="P136" s="71">
        <f t="shared" si="35"/>
        <v>0.60110104810140585</v>
      </c>
      <c r="Q136" s="39">
        <f t="shared" si="31"/>
        <v>0.48712107065048238</v>
      </c>
      <c r="R136" s="39">
        <f t="shared" si="36"/>
        <v>42.539682539682538</v>
      </c>
      <c r="S136" s="39">
        <f t="shared" si="32"/>
        <v>42.539682539682538</v>
      </c>
    </row>
    <row r="137" spans="12:19" x14ac:dyDescent="0.25">
      <c r="L137" s="70">
        <v>1230</v>
      </c>
      <c r="M137" s="39">
        <f t="shared" si="37"/>
        <v>1230</v>
      </c>
      <c r="N137" s="39">
        <f t="shared" si="33"/>
        <v>0.1404109589041096</v>
      </c>
      <c r="O137" s="39">
        <f t="shared" si="34"/>
        <v>52.365647319336048</v>
      </c>
      <c r="P137" s="71">
        <f t="shared" si="35"/>
        <v>0.59963800067631867</v>
      </c>
      <c r="Q137" s="39">
        <f t="shared" si="31"/>
        <v>0.48712107065048238</v>
      </c>
      <c r="R137" s="39">
        <f t="shared" si="36"/>
        <v>42.539682539682538</v>
      </c>
      <c r="S137" s="39">
        <f t="shared" si="32"/>
        <v>42.539682539682538</v>
      </c>
    </row>
    <row r="138" spans="12:19" x14ac:dyDescent="0.25">
      <c r="L138" s="70">
        <v>1240</v>
      </c>
      <c r="M138" s="39">
        <f t="shared" si="37"/>
        <v>1240</v>
      </c>
      <c r="N138" s="39">
        <f t="shared" si="33"/>
        <v>0.14155251141552511</v>
      </c>
      <c r="O138" s="39">
        <f t="shared" si="34"/>
        <v>52.238452817585568</v>
      </c>
      <c r="P138" s="71">
        <f t="shared" si="35"/>
        <v>0.59818149893078376</v>
      </c>
      <c r="Q138" s="39">
        <f t="shared" si="31"/>
        <v>0.48712107065048238</v>
      </c>
      <c r="R138" s="39">
        <f t="shared" si="36"/>
        <v>42.539682539682538</v>
      </c>
      <c r="S138" s="39">
        <f t="shared" si="32"/>
        <v>42.539682539682538</v>
      </c>
    </row>
    <row r="139" spans="12:19" x14ac:dyDescent="0.25">
      <c r="L139" s="70">
        <v>1250</v>
      </c>
      <c r="M139" s="39">
        <f t="shared" si="37"/>
        <v>1250</v>
      </c>
      <c r="N139" s="39">
        <f t="shared" si="33"/>
        <v>0.14269406392694065</v>
      </c>
      <c r="O139" s="39">
        <f t="shared" si="34"/>
        <v>52.1118228053111</v>
      </c>
      <c r="P139" s="71">
        <f t="shared" si="35"/>
        <v>0.59673146114317022</v>
      </c>
      <c r="Q139" s="39">
        <f t="shared" si="31"/>
        <v>0.48712107065048238</v>
      </c>
      <c r="R139" s="39">
        <f t="shared" si="36"/>
        <v>42.539682539682538</v>
      </c>
      <c r="S139" s="39">
        <f t="shared" si="32"/>
        <v>42.539682539682538</v>
      </c>
    </row>
    <row r="140" spans="12:19" x14ac:dyDescent="0.25">
      <c r="L140" s="70">
        <v>1260</v>
      </c>
      <c r="M140" s="39">
        <f t="shared" si="37"/>
        <v>1260</v>
      </c>
      <c r="N140" s="39">
        <f t="shared" si="33"/>
        <v>0.14383561643835616</v>
      </c>
      <c r="O140" s="39">
        <f t="shared" si="34"/>
        <v>51.98575029122172</v>
      </c>
      <c r="P140" s="71">
        <f t="shared" si="35"/>
        <v>0.59528780725634278</v>
      </c>
      <c r="Q140" s="39">
        <f t="shared" si="31"/>
        <v>0.48712107065048238</v>
      </c>
      <c r="R140" s="39">
        <f t="shared" si="36"/>
        <v>42.539682539682538</v>
      </c>
      <c r="S140" s="39">
        <f t="shared" si="32"/>
        <v>42.539682539682538</v>
      </c>
    </row>
    <row r="141" spans="12:19" x14ac:dyDescent="0.25">
      <c r="L141" s="70">
        <v>1270</v>
      </c>
      <c r="M141" s="39">
        <f t="shared" si="37"/>
        <v>1270</v>
      </c>
      <c r="N141" s="39">
        <f t="shared" si="33"/>
        <v>0.1449771689497717</v>
      </c>
      <c r="O141" s="39">
        <f t="shared" si="34"/>
        <v>51.86022842529637</v>
      </c>
      <c r="P141" s="71">
        <f t="shared" si="35"/>
        <v>0.59385045883084464</v>
      </c>
      <c r="Q141" s="39">
        <f t="shared" si="31"/>
        <v>0.48712107065048238</v>
      </c>
      <c r="R141" s="39">
        <f t="shared" si="36"/>
        <v>42.539682539682538</v>
      </c>
      <c r="S141" s="39">
        <f t="shared" si="32"/>
        <v>42.539682539682538</v>
      </c>
    </row>
    <row r="142" spans="12:19" x14ac:dyDescent="0.25">
      <c r="L142" s="70">
        <v>1280</v>
      </c>
      <c r="M142" s="39">
        <f t="shared" ref="M142:M173" si="38">IF(L142&gt;$B$8,$B$8,L142)</f>
        <v>1280</v>
      </c>
      <c r="N142" s="39">
        <f t="shared" si="33"/>
        <v>0.14611872146118721</v>
      </c>
      <c r="O142" s="39">
        <f t="shared" si="34"/>
        <v>51.735250494841829</v>
      </c>
      <c r="P142" s="71">
        <f t="shared" si="35"/>
        <v>0.59241933899975741</v>
      </c>
      <c r="Q142" s="39">
        <f t="shared" ref="Q142:Q205" si="39">IF(M142&lt;=$B$57,$B$50,0)</f>
        <v>0.48712107065048238</v>
      </c>
      <c r="R142" s="39">
        <f t="shared" si="36"/>
        <v>42.539682539682538</v>
      </c>
      <c r="S142" s="39">
        <f t="shared" ref="S142:S205" si="40">IF(O142&gt;$B$47,$B$47,O142)</f>
        <v>42.539682539682538</v>
      </c>
    </row>
    <row r="143" spans="12:19" x14ac:dyDescent="0.25">
      <c r="L143" s="70">
        <v>1290</v>
      </c>
      <c r="M143" s="39">
        <f t="shared" si="38"/>
        <v>1290</v>
      </c>
      <c r="N143" s="39">
        <f t="shared" ref="N143:N206" si="41">M143/$B$8</f>
        <v>0.14726027397260275</v>
      </c>
      <c r="O143" s="39">
        <f t="shared" ref="O143:O206" si="42">P143*$B$5</f>
        <v>51.61080992069035</v>
      </c>
      <c r="P143" s="71">
        <f t="shared" ref="P143:P206" si="43">IF(N143=1,0,1-$I$9*N143^$I$8)</f>
        <v>0.59099437242516006</v>
      </c>
      <c r="Q143" s="39">
        <f t="shared" si="39"/>
        <v>0.48712107065048238</v>
      </c>
      <c r="R143" s="39">
        <f t="shared" ref="R143:R206" si="44">Q143*$B$5</f>
        <v>42.539682539682538</v>
      </c>
      <c r="S143" s="39">
        <f t="shared" si="40"/>
        <v>42.539682539682538</v>
      </c>
    </row>
    <row r="144" spans="12:19" x14ac:dyDescent="0.25">
      <c r="L144" s="70">
        <v>1300</v>
      </c>
      <c r="M144" s="39">
        <f t="shared" si="38"/>
        <v>1300</v>
      </c>
      <c r="N144" s="39">
        <f t="shared" si="41"/>
        <v>0.14840182648401826</v>
      </c>
      <c r="O144" s="39">
        <f t="shared" si="42"/>
        <v>51.486900253531282</v>
      </c>
      <c r="P144" s="71">
        <f t="shared" si="43"/>
        <v>0.58957548525612291</v>
      </c>
      <c r="Q144" s="39">
        <f t="shared" si="39"/>
        <v>0.48712107065048238</v>
      </c>
      <c r="R144" s="39">
        <f t="shared" si="44"/>
        <v>42.539682539682538</v>
      </c>
      <c r="S144" s="39">
        <f t="shared" si="40"/>
        <v>42.539682539682538</v>
      </c>
    </row>
    <row r="145" spans="12:19" x14ac:dyDescent="0.25">
      <c r="L145" s="70">
        <v>1310</v>
      </c>
      <c r="M145" s="39">
        <f t="shared" si="38"/>
        <v>1310</v>
      </c>
      <c r="N145" s="39">
        <f t="shared" si="41"/>
        <v>0.1495433789954338</v>
      </c>
      <c r="O145" s="39">
        <f t="shared" si="42"/>
        <v>51.36351517037081</v>
      </c>
      <c r="P145" s="71">
        <f t="shared" si="43"/>
        <v>0.58816260508816764</v>
      </c>
      <c r="Q145" s="39">
        <f t="shared" si="39"/>
        <v>0.48712107065048238</v>
      </c>
      <c r="R145" s="39">
        <f t="shared" si="44"/>
        <v>42.539682539682538</v>
      </c>
      <c r="S145" s="39">
        <f t="shared" si="40"/>
        <v>42.539682539682538</v>
      </c>
    </row>
    <row r="146" spans="12:19" x14ac:dyDescent="0.25">
      <c r="L146" s="70">
        <v>1320</v>
      </c>
      <c r="M146" s="39">
        <f t="shared" si="38"/>
        <v>1320</v>
      </c>
      <c r="N146" s="39">
        <f t="shared" si="41"/>
        <v>0.15068493150684931</v>
      </c>
      <c r="O146" s="39">
        <f t="shared" si="42"/>
        <v>51.24064847111454</v>
      </c>
      <c r="P146" s="71">
        <f t="shared" si="43"/>
        <v>0.58675566092413511</v>
      </c>
      <c r="Q146" s="39">
        <f t="shared" si="39"/>
        <v>0.48712107065048238</v>
      </c>
      <c r="R146" s="39">
        <f t="shared" si="44"/>
        <v>42.539682539682538</v>
      </c>
      <c r="S146" s="39">
        <f t="shared" si="40"/>
        <v>42.539682539682538</v>
      </c>
    </row>
    <row r="147" spans="12:19" x14ac:dyDescent="0.25">
      <c r="L147" s="70">
        <v>1330</v>
      </c>
      <c r="M147" s="39">
        <f t="shared" si="38"/>
        <v>1330</v>
      </c>
      <c r="N147" s="39">
        <f t="shared" si="41"/>
        <v>0.15182648401826485</v>
      </c>
      <c r="O147" s="39">
        <f t="shared" si="42"/>
        <v>51.118294075267535</v>
      </c>
      <c r="P147" s="71">
        <f t="shared" si="43"/>
        <v>0.58535458313639688</v>
      </c>
      <c r="Q147" s="39">
        <f t="shared" si="39"/>
        <v>0.48712107065048238</v>
      </c>
      <c r="R147" s="39">
        <f t="shared" si="44"/>
        <v>42.539682539682538</v>
      </c>
      <c r="S147" s="39">
        <f t="shared" si="40"/>
        <v>42.539682539682538</v>
      </c>
    </row>
    <row r="148" spans="12:19" x14ac:dyDescent="0.25">
      <c r="L148" s="70">
        <v>1340</v>
      </c>
      <c r="M148" s="39">
        <f t="shared" si="38"/>
        <v>1340</v>
      </c>
      <c r="N148" s="39">
        <f t="shared" si="41"/>
        <v>0.15296803652968036</v>
      </c>
      <c r="O148" s="39">
        <f t="shared" si="42"/>
        <v>50.9964460187472</v>
      </c>
      <c r="P148" s="71">
        <f t="shared" si="43"/>
        <v>0.58395930343036007</v>
      </c>
      <c r="Q148" s="39">
        <f t="shared" si="39"/>
        <v>0.48712107065048238</v>
      </c>
      <c r="R148" s="39">
        <f t="shared" si="44"/>
        <v>42.539682539682538</v>
      </c>
      <c r="S148" s="39">
        <f t="shared" si="40"/>
        <v>42.539682539682538</v>
      </c>
    </row>
    <row r="149" spans="12:19" x14ac:dyDescent="0.25">
      <c r="L149" s="70">
        <v>1350</v>
      </c>
      <c r="M149" s="39">
        <f t="shared" si="38"/>
        <v>1350</v>
      </c>
      <c r="N149" s="39">
        <f t="shared" si="41"/>
        <v>0.1541095890410959</v>
      </c>
      <c r="O149" s="39">
        <f t="shared" si="42"/>
        <v>50.87509845080406</v>
      </c>
      <c r="P149" s="71">
        <f t="shared" si="43"/>
        <v>0.58256975480920725</v>
      </c>
      <c r="Q149" s="39">
        <f t="shared" si="39"/>
        <v>0.48712107065048238</v>
      </c>
      <c r="R149" s="39">
        <f t="shared" si="44"/>
        <v>42.539682539682538</v>
      </c>
      <c r="S149" s="39">
        <f t="shared" si="40"/>
        <v>42.539682539682538</v>
      </c>
    </row>
    <row r="150" spans="12:19" x14ac:dyDescent="0.25">
      <c r="L150" s="70">
        <v>1360</v>
      </c>
      <c r="M150" s="39">
        <f t="shared" si="38"/>
        <v>1360</v>
      </c>
      <c r="N150" s="39">
        <f t="shared" si="41"/>
        <v>0.15525114155251141</v>
      </c>
      <c r="O150" s="39">
        <f t="shared" si="42"/>
        <v>50.754245631046331</v>
      </c>
      <c r="P150" s="71">
        <f t="shared" si="43"/>
        <v>0.58118587153982459</v>
      </c>
      <c r="Q150" s="39">
        <f t="shared" si="39"/>
        <v>0.48712107065048238</v>
      </c>
      <c r="R150" s="39">
        <f t="shared" si="44"/>
        <v>42.539682539682538</v>
      </c>
      <c r="S150" s="39">
        <f t="shared" si="40"/>
        <v>42.539682539682538</v>
      </c>
    </row>
    <row r="151" spans="12:19" x14ac:dyDescent="0.25">
      <c r="L151" s="70">
        <v>1370</v>
      </c>
      <c r="M151" s="39">
        <f t="shared" si="38"/>
        <v>1370</v>
      </c>
      <c r="N151" s="39">
        <f t="shared" si="41"/>
        <v>0.15639269406392695</v>
      </c>
      <c r="O151" s="39">
        <f t="shared" si="42"/>
        <v>50.633881926563639</v>
      </c>
      <c r="P151" s="71">
        <f t="shared" si="43"/>
        <v>0.57980758911986596</v>
      </c>
      <c r="Q151" s="39">
        <f t="shared" si="39"/>
        <v>0.48712107065048238</v>
      </c>
      <c r="R151" s="39">
        <f t="shared" si="44"/>
        <v>42.539682539682538</v>
      </c>
      <c r="S151" s="39">
        <f t="shared" si="40"/>
        <v>42.539682539682538</v>
      </c>
    </row>
    <row r="152" spans="12:19" x14ac:dyDescent="0.25">
      <c r="L152" s="70">
        <v>1380</v>
      </c>
      <c r="M152" s="39">
        <f t="shared" si="38"/>
        <v>1380</v>
      </c>
      <c r="N152" s="39">
        <f t="shared" si="41"/>
        <v>0.15753424657534246</v>
      </c>
      <c r="O152" s="39">
        <f t="shared" si="42"/>
        <v>50.514001809146365</v>
      </c>
      <c r="P152" s="71">
        <f t="shared" si="43"/>
        <v>0.57843484424591129</v>
      </c>
      <c r="Q152" s="39">
        <f t="shared" si="39"/>
        <v>0.48712107065048238</v>
      </c>
      <c r="R152" s="39">
        <f t="shared" si="44"/>
        <v>42.539682539682538</v>
      </c>
      <c r="S152" s="39">
        <f t="shared" si="40"/>
        <v>42.539682539682538</v>
      </c>
    </row>
    <row r="153" spans="12:19" x14ac:dyDescent="0.25">
      <c r="L153" s="70">
        <v>1390</v>
      </c>
      <c r="M153" s="39">
        <f t="shared" si="38"/>
        <v>1390</v>
      </c>
      <c r="N153" s="39">
        <f t="shared" si="41"/>
        <v>0.158675799086758</v>
      </c>
      <c r="O153" s="39">
        <f t="shared" si="42"/>
        <v>50.394599852596222</v>
      </c>
      <c r="P153" s="71">
        <f t="shared" si="43"/>
        <v>0.57706757478267046</v>
      </c>
      <c r="Q153" s="39">
        <f t="shared" si="39"/>
        <v>0.48712107065048238</v>
      </c>
      <c r="R153" s="39">
        <f t="shared" si="44"/>
        <v>42.539682539682538</v>
      </c>
      <c r="S153" s="39">
        <f t="shared" si="40"/>
        <v>42.539682539682538</v>
      </c>
    </row>
    <row r="154" spans="12:19" x14ac:dyDescent="0.25">
      <c r="L154" s="70">
        <v>1400</v>
      </c>
      <c r="M154" s="39">
        <f t="shared" si="38"/>
        <v>1400</v>
      </c>
      <c r="N154" s="39">
        <f t="shared" si="41"/>
        <v>0.15981735159817351</v>
      </c>
      <c r="O154" s="39">
        <f t="shared" si="42"/>
        <v>50.2756707301251</v>
      </c>
      <c r="P154" s="71">
        <f t="shared" si="43"/>
        <v>0.57570571973319717</v>
      </c>
      <c r="Q154" s="39">
        <f t="shared" si="39"/>
        <v>0.48712107065048238</v>
      </c>
      <c r="R154" s="39">
        <f t="shared" si="44"/>
        <v>42.539682539682538</v>
      </c>
      <c r="S154" s="39">
        <f t="shared" si="40"/>
        <v>42.539682539682538</v>
      </c>
    </row>
    <row r="155" spans="12:19" x14ac:dyDescent="0.25">
      <c r="L155" s="70">
        <v>1410</v>
      </c>
      <c r="M155" s="39">
        <f t="shared" si="38"/>
        <v>1410</v>
      </c>
      <c r="N155" s="39">
        <f t="shared" si="41"/>
        <v>0.16095890410958905</v>
      </c>
      <c r="O155" s="39">
        <f t="shared" si="42"/>
        <v>50.157209211837916</v>
      </c>
      <c r="P155" s="71">
        <f t="shared" si="43"/>
        <v>0.57434921921006554</v>
      </c>
      <c r="Q155" s="39">
        <f t="shared" si="39"/>
        <v>0.48712107065048238</v>
      </c>
      <c r="R155" s="39">
        <f t="shared" si="44"/>
        <v>42.539682539682538</v>
      </c>
      <c r="S155" s="39">
        <f t="shared" si="40"/>
        <v>42.539682539682538</v>
      </c>
    </row>
    <row r="156" spans="12:19" x14ac:dyDescent="0.25">
      <c r="L156" s="70">
        <v>1420</v>
      </c>
      <c r="M156" s="39">
        <f t="shared" si="38"/>
        <v>1420</v>
      </c>
      <c r="N156" s="39">
        <f t="shared" si="41"/>
        <v>0.16210045662100456</v>
      </c>
      <c r="O156" s="39">
        <f t="shared" si="42"/>
        <v>50.039210162296904</v>
      </c>
      <c r="P156" s="71">
        <f t="shared" si="43"/>
        <v>0.57299801440747822</v>
      </c>
      <c r="Q156" s="39">
        <f t="shared" si="39"/>
        <v>0.48712107065048238</v>
      </c>
      <c r="R156" s="39">
        <f t="shared" si="44"/>
        <v>42.539682539682538</v>
      </c>
      <c r="S156" s="39">
        <f t="shared" si="40"/>
        <v>42.539682539682538</v>
      </c>
    </row>
    <row r="157" spans="12:19" x14ac:dyDescent="0.25">
      <c r="L157" s="70">
        <v>1430</v>
      </c>
      <c r="M157" s="39">
        <f t="shared" si="38"/>
        <v>1430</v>
      </c>
      <c r="N157" s="39">
        <f t="shared" si="41"/>
        <v>0.1632420091324201</v>
      </c>
      <c r="O157" s="39">
        <f t="shared" si="42"/>
        <v>49.921668538163537</v>
      </c>
      <c r="P157" s="71">
        <f t="shared" si="43"/>
        <v>0.5716520475742648</v>
      </c>
      <c r="Q157" s="39">
        <f t="shared" si="39"/>
        <v>0.48712107065048238</v>
      </c>
      <c r="R157" s="39">
        <f t="shared" si="44"/>
        <v>42.539682539682538</v>
      </c>
      <c r="S157" s="39">
        <f t="shared" si="40"/>
        <v>42.539682539682538</v>
      </c>
    </row>
    <row r="158" spans="12:19" x14ac:dyDescent="0.25">
      <c r="L158" s="70">
        <v>1440</v>
      </c>
      <c r="M158" s="39">
        <f t="shared" si="38"/>
        <v>1440</v>
      </c>
      <c r="N158" s="39">
        <f t="shared" si="41"/>
        <v>0.16438356164383561</v>
      </c>
      <c r="O158" s="39">
        <f t="shared" si="42"/>
        <v>49.804579385915666</v>
      </c>
      <c r="P158" s="71">
        <f t="shared" si="43"/>
        <v>0.57031126198774018</v>
      </c>
      <c r="Q158" s="39">
        <f t="shared" si="39"/>
        <v>0.48712107065048238</v>
      </c>
      <c r="R158" s="39">
        <f t="shared" si="44"/>
        <v>42.539682539682538</v>
      </c>
      <c r="S158" s="39">
        <f t="shared" si="40"/>
        <v>42.539682539682538</v>
      </c>
    </row>
    <row r="159" spans="12:19" x14ac:dyDescent="0.25">
      <c r="L159" s="70">
        <v>1450</v>
      </c>
      <c r="M159" s="39">
        <f t="shared" si="38"/>
        <v>1450</v>
      </c>
      <c r="N159" s="39">
        <f t="shared" si="41"/>
        <v>0.16552511415525115</v>
      </c>
      <c r="O159" s="39">
        <f t="shared" si="42"/>
        <v>49.687937839636376</v>
      </c>
      <c r="P159" s="71">
        <f t="shared" si="43"/>
        <v>0.56897560192838514</v>
      </c>
      <c r="Q159" s="39">
        <f t="shared" si="39"/>
        <v>0.48712107065048238</v>
      </c>
      <c r="R159" s="39">
        <f t="shared" si="44"/>
        <v>42.539682539682538</v>
      </c>
      <c r="S159" s="39">
        <f t="shared" si="40"/>
        <v>42.539682539682538</v>
      </c>
    </row>
    <row r="160" spans="12:19" x14ac:dyDescent="0.25">
      <c r="L160" s="70">
        <v>1460</v>
      </c>
      <c r="M160" s="39">
        <f t="shared" si="38"/>
        <v>1460</v>
      </c>
      <c r="N160" s="39">
        <f t="shared" si="41"/>
        <v>0.16666666666666666</v>
      </c>
      <c r="O160" s="39">
        <f t="shared" si="42"/>
        <v>49.571739118872316</v>
      </c>
      <c r="P160" s="71">
        <f t="shared" si="43"/>
        <v>0.56764501265532219</v>
      </c>
      <c r="Q160" s="39">
        <f t="shared" si="39"/>
        <v>0.48712107065048238</v>
      </c>
      <c r="R160" s="39">
        <f t="shared" si="44"/>
        <v>42.539682539682538</v>
      </c>
      <c r="S160" s="39">
        <f t="shared" si="40"/>
        <v>42.539682539682538</v>
      </c>
    </row>
    <row r="161" spans="12:19" x14ac:dyDescent="0.25">
      <c r="L161" s="70">
        <v>1470</v>
      </c>
      <c r="M161" s="39">
        <f t="shared" si="38"/>
        <v>1470</v>
      </c>
      <c r="N161" s="39">
        <f t="shared" si="41"/>
        <v>0.1678082191780822</v>
      </c>
      <c r="O161" s="39">
        <f t="shared" si="42"/>
        <v>49.455978526558646</v>
      </c>
      <c r="P161" s="71">
        <f t="shared" si="43"/>
        <v>0.56631944038255388</v>
      </c>
      <c r="Q161" s="39">
        <f t="shared" si="39"/>
        <v>0.48712107065048238</v>
      </c>
      <c r="R161" s="39">
        <f t="shared" si="44"/>
        <v>42.539682539682538</v>
      </c>
      <c r="S161" s="39">
        <f t="shared" si="40"/>
        <v>42.539682539682538</v>
      </c>
    </row>
    <row r="162" spans="12:19" x14ac:dyDescent="0.25">
      <c r="L162" s="70">
        <v>1480</v>
      </c>
      <c r="M162" s="39">
        <f t="shared" si="38"/>
        <v>1480</v>
      </c>
      <c r="N162" s="39">
        <f t="shared" si="41"/>
        <v>0.16894977168949771</v>
      </c>
      <c r="O162" s="39">
        <f t="shared" si="42"/>
        <v>49.340651447008028</v>
      </c>
      <c r="P162" s="71">
        <f t="shared" si="43"/>
        <v>0.56499883225593506</v>
      </c>
      <c r="Q162" s="39">
        <f t="shared" si="39"/>
        <v>0.48712107065048238</v>
      </c>
      <c r="R162" s="39">
        <f t="shared" si="44"/>
        <v>42.539682539682538</v>
      </c>
      <c r="S162" s="39">
        <f t="shared" si="40"/>
        <v>42.539682539682538</v>
      </c>
    </row>
    <row r="163" spans="12:19" x14ac:dyDescent="0.25">
      <c r="L163" s="70">
        <v>1490</v>
      </c>
      <c r="M163" s="39">
        <f t="shared" si="38"/>
        <v>1490</v>
      </c>
      <c r="N163" s="39">
        <f t="shared" si="41"/>
        <v>0.17009132420091325</v>
      </c>
      <c r="O163" s="39">
        <f t="shared" si="42"/>
        <v>49.225753343961458</v>
      </c>
      <c r="P163" s="71">
        <f t="shared" si="43"/>
        <v>0.56368313633085276</v>
      </c>
      <c r="Q163" s="39">
        <f t="shared" si="39"/>
        <v>0.48712107065048238</v>
      </c>
      <c r="R163" s="39">
        <f t="shared" si="44"/>
        <v>42.539682539682538</v>
      </c>
      <c r="S163" s="39">
        <f t="shared" si="40"/>
        <v>42.539682539682538</v>
      </c>
    </row>
    <row r="164" spans="12:19" x14ac:dyDescent="0.25">
      <c r="L164" s="70">
        <v>1500</v>
      </c>
      <c r="M164" s="39">
        <f t="shared" si="38"/>
        <v>1500</v>
      </c>
      <c r="N164" s="39">
        <f t="shared" si="41"/>
        <v>0.17123287671232876</v>
      </c>
      <c r="O164" s="39">
        <f t="shared" si="42"/>
        <v>49.11127975869843</v>
      </c>
      <c r="P164" s="71">
        <f t="shared" si="43"/>
        <v>0.56237230155058593</v>
      </c>
      <c r="Q164" s="39">
        <f t="shared" si="39"/>
        <v>0.48712107065048238</v>
      </c>
      <c r="R164" s="39">
        <f t="shared" si="44"/>
        <v>42.539682539682538</v>
      </c>
      <c r="S164" s="39">
        <f t="shared" si="40"/>
        <v>42.539682539682538</v>
      </c>
    </row>
    <row r="165" spans="12:19" x14ac:dyDescent="0.25">
      <c r="L165" s="70">
        <v>1510</v>
      </c>
      <c r="M165" s="39">
        <f t="shared" si="38"/>
        <v>1510</v>
      </c>
      <c r="N165" s="39">
        <f t="shared" si="41"/>
        <v>0.1723744292237443</v>
      </c>
      <c r="O165" s="39">
        <f t="shared" si="42"/>
        <v>48.997226308204446</v>
      </c>
      <c r="P165" s="71">
        <f t="shared" si="43"/>
        <v>0.56106627772532147</v>
      </c>
      <c r="Q165" s="39">
        <f t="shared" si="39"/>
        <v>0.48712107065048238</v>
      </c>
      <c r="R165" s="39">
        <f t="shared" si="44"/>
        <v>42.539682539682538</v>
      </c>
      <c r="S165" s="39">
        <f t="shared" si="40"/>
        <v>42.539682539682538</v>
      </c>
    </row>
    <row r="166" spans="12:19" x14ac:dyDescent="0.25">
      <c r="L166" s="70">
        <v>1520</v>
      </c>
      <c r="M166" s="39">
        <f t="shared" si="38"/>
        <v>1520</v>
      </c>
      <c r="N166" s="39">
        <f t="shared" si="41"/>
        <v>0.17351598173515981</v>
      </c>
      <c r="O166" s="39">
        <f t="shared" si="42"/>
        <v>48.883588683393583</v>
      </c>
      <c r="P166" s="71">
        <f t="shared" si="43"/>
        <v>0.55976501551180102</v>
      </c>
      <c r="Q166" s="39">
        <f t="shared" si="39"/>
        <v>0.48712107065048238</v>
      </c>
      <c r="R166" s="39">
        <f t="shared" si="44"/>
        <v>42.539682539682538</v>
      </c>
      <c r="S166" s="39">
        <f t="shared" si="40"/>
        <v>42.539682539682538</v>
      </c>
    </row>
    <row r="167" spans="12:19" x14ac:dyDescent="0.25">
      <c r="L167" s="70">
        <v>1530</v>
      </c>
      <c r="M167" s="39">
        <f t="shared" si="38"/>
        <v>1530</v>
      </c>
      <c r="N167" s="39">
        <f t="shared" si="41"/>
        <v>0.17465753424657535</v>
      </c>
      <c r="O167" s="39">
        <f t="shared" si="42"/>
        <v>48.770362647384182</v>
      </c>
      <c r="P167" s="71">
        <f t="shared" si="43"/>
        <v>0.55846846639357572</v>
      </c>
      <c r="Q167" s="39">
        <f t="shared" si="39"/>
        <v>0.48712107065048238</v>
      </c>
      <c r="R167" s="39">
        <f t="shared" si="44"/>
        <v>42.539682539682538</v>
      </c>
      <c r="S167" s="39">
        <f t="shared" si="40"/>
        <v>42.539682539682538</v>
      </c>
    </row>
    <row r="168" spans="12:19" x14ac:dyDescent="0.25">
      <c r="L168" s="70">
        <v>1540</v>
      </c>
      <c r="M168" s="39">
        <f t="shared" si="38"/>
        <v>1540</v>
      </c>
      <c r="N168" s="39">
        <f t="shared" si="41"/>
        <v>0.17579908675799086</v>
      </c>
      <c r="O168" s="39">
        <f t="shared" si="42"/>
        <v>48.657544033825864</v>
      </c>
      <c r="P168" s="71">
        <f t="shared" si="43"/>
        <v>0.55717658266184911</v>
      </c>
      <c r="Q168" s="39">
        <f t="shared" si="39"/>
        <v>0.48712107065048238</v>
      </c>
      <c r="R168" s="39">
        <f t="shared" si="44"/>
        <v>42.539682539682538</v>
      </c>
      <c r="S168" s="39">
        <f t="shared" si="40"/>
        <v>42.539682539682538</v>
      </c>
    </row>
    <row r="169" spans="12:19" x14ac:dyDescent="0.25">
      <c r="L169" s="70">
        <v>1550</v>
      </c>
      <c r="M169" s="39">
        <f t="shared" si="38"/>
        <v>1550</v>
      </c>
      <c r="N169" s="39">
        <f t="shared" si="41"/>
        <v>0.1769406392694064</v>
      </c>
      <c r="O169" s="39">
        <f t="shared" si="42"/>
        <v>48.545128745275711</v>
      </c>
      <c r="P169" s="71">
        <f t="shared" si="43"/>
        <v>0.55588931739688263</v>
      </c>
      <c r="Q169" s="39">
        <f t="shared" si="39"/>
        <v>0.48712107065048238</v>
      </c>
      <c r="R169" s="39">
        <f t="shared" si="44"/>
        <v>42.539682539682538</v>
      </c>
      <c r="S169" s="39">
        <f t="shared" si="40"/>
        <v>42.539682539682538</v>
      </c>
    </row>
    <row r="170" spans="12:19" x14ac:dyDescent="0.25">
      <c r="L170" s="70">
        <v>1560</v>
      </c>
      <c r="M170" s="39">
        <f t="shared" si="38"/>
        <v>1560</v>
      </c>
      <c r="N170" s="39">
        <f t="shared" si="41"/>
        <v>0.17808219178082191</v>
      </c>
      <c r="O170" s="39">
        <f t="shared" si="42"/>
        <v>48.433112751622204</v>
      </c>
      <c r="P170" s="71">
        <f t="shared" si="43"/>
        <v>0.55460662444994835</v>
      </c>
      <c r="Q170" s="39">
        <f t="shared" si="39"/>
        <v>0.48712107065048238</v>
      </c>
      <c r="R170" s="39">
        <f t="shared" si="44"/>
        <v>42.539682539682538</v>
      </c>
      <c r="S170" s="39">
        <f t="shared" si="40"/>
        <v>42.539682539682538</v>
      </c>
    </row>
    <row r="171" spans="12:19" x14ac:dyDescent="0.25">
      <c r="L171" s="70">
        <v>1570</v>
      </c>
      <c r="M171" s="39">
        <f t="shared" si="38"/>
        <v>1570</v>
      </c>
      <c r="N171" s="39">
        <f t="shared" si="41"/>
        <v>0.17922374429223745</v>
      </c>
      <c r="O171" s="39">
        <f t="shared" si="42"/>
        <v>48.321492088555019</v>
      </c>
      <c r="P171" s="71">
        <f t="shared" si="43"/>
        <v>0.55332845842580647</v>
      </c>
      <c r="Q171" s="39">
        <f t="shared" si="39"/>
        <v>0.48712107065048238</v>
      </c>
      <c r="R171" s="39">
        <f t="shared" si="44"/>
        <v>42.539682539682538</v>
      </c>
      <c r="S171" s="39">
        <f t="shared" si="40"/>
        <v>42.539682539682538</v>
      </c>
    </row>
    <row r="172" spans="12:19" x14ac:dyDescent="0.25">
      <c r="L172" s="70">
        <v>1580</v>
      </c>
      <c r="M172" s="39">
        <f t="shared" si="38"/>
        <v>1580</v>
      </c>
      <c r="N172" s="39">
        <f t="shared" si="41"/>
        <v>0.18036529680365296</v>
      </c>
      <c r="O172" s="39">
        <f t="shared" si="42"/>
        <v>48.210262856079083</v>
      </c>
      <c r="P172" s="71">
        <f t="shared" si="43"/>
        <v>0.55205477466568986</v>
      </c>
      <c r="Q172" s="39">
        <f t="shared" si="39"/>
        <v>0.48712107065048238</v>
      </c>
      <c r="R172" s="39">
        <f t="shared" si="44"/>
        <v>42.539682539682538</v>
      </c>
      <c r="S172" s="39">
        <f t="shared" si="40"/>
        <v>42.539682539682538</v>
      </c>
    </row>
    <row r="173" spans="12:19" x14ac:dyDescent="0.25">
      <c r="L173" s="70">
        <v>1590</v>
      </c>
      <c r="M173" s="39">
        <f t="shared" si="38"/>
        <v>1590</v>
      </c>
      <c r="N173" s="39">
        <f t="shared" si="41"/>
        <v>0.1815068493150685</v>
      </c>
      <c r="O173" s="39">
        <f t="shared" si="42"/>
        <v>48.099421217071402</v>
      </c>
      <c r="P173" s="71">
        <f t="shared" si="43"/>
        <v>0.55078552923077839</v>
      </c>
      <c r="Q173" s="39">
        <f t="shared" si="39"/>
        <v>0.48712107065048238</v>
      </c>
      <c r="R173" s="39">
        <f t="shared" si="44"/>
        <v>42.539682539682538</v>
      </c>
      <c r="S173" s="39">
        <f t="shared" si="40"/>
        <v>42.539682539682538</v>
      </c>
    </row>
    <row r="174" spans="12:19" x14ac:dyDescent="0.25">
      <c r="L174" s="70">
        <v>1600</v>
      </c>
      <c r="M174" s="39">
        <f t="shared" ref="M174:M237" si="45">IF(L174&gt;$B$8,$B$8,L174)</f>
        <v>1600</v>
      </c>
      <c r="N174" s="39">
        <f t="shared" si="41"/>
        <v>0.18264840182648401</v>
      </c>
      <c r="O174" s="39">
        <f t="shared" si="42"/>
        <v>47.988963395879061</v>
      </c>
      <c r="P174" s="71">
        <f t="shared" si="43"/>
        <v>0.54952067888614453</v>
      </c>
      <c r="Q174" s="39">
        <f t="shared" si="39"/>
        <v>0.48712107065048238</v>
      </c>
      <c r="R174" s="39">
        <f t="shared" si="44"/>
        <v>42.539682539682538</v>
      </c>
      <c r="S174" s="39">
        <f t="shared" si="40"/>
        <v>42.539682539682538</v>
      </c>
    </row>
    <row r="175" spans="12:19" x14ac:dyDescent="0.25">
      <c r="L175" s="70">
        <v>1610</v>
      </c>
      <c r="M175" s="39">
        <f t="shared" si="45"/>
        <v>1610</v>
      </c>
      <c r="N175" s="39">
        <f t="shared" si="41"/>
        <v>0.18378995433789955</v>
      </c>
      <c r="O175" s="39">
        <f t="shared" si="42"/>
        <v>47.878885676957154</v>
      </c>
      <c r="P175" s="71">
        <f t="shared" si="43"/>
        <v>0.5482601810851564</v>
      </c>
      <c r="Q175" s="39">
        <f t="shared" si="39"/>
        <v>0.48712107065048238</v>
      </c>
      <c r="R175" s="39">
        <f t="shared" si="44"/>
        <v>42.539682539682538</v>
      </c>
      <c r="S175" s="39">
        <f t="shared" si="40"/>
        <v>42.539682539682538</v>
      </c>
    </row>
    <row r="176" spans="12:19" x14ac:dyDescent="0.25">
      <c r="L176" s="70">
        <v>1620</v>
      </c>
      <c r="M176" s="39">
        <f t="shared" si="45"/>
        <v>1620</v>
      </c>
      <c r="N176" s="39">
        <f t="shared" si="41"/>
        <v>0.18493150684931506</v>
      </c>
      <c r="O176" s="39">
        <f t="shared" si="42"/>
        <v>47.769184403545019</v>
      </c>
      <c r="P176" s="71">
        <f t="shared" si="43"/>
        <v>0.54700399395431942</v>
      </c>
      <c r="Q176" s="39">
        <f t="shared" si="39"/>
        <v>0.48712107065048238</v>
      </c>
      <c r="R176" s="39">
        <f t="shared" si="44"/>
        <v>42.539682539682538</v>
      </c>
      <c r="S176" s="39">
        <f t="shared" si="40"/>
        <v>42.539682539682538</v>
      </c>
    </row>
    <row r="177" spans="12:19" x14ac:dyDescent="0.25">
      <c r="L177" s="70">
        <v>1630</v>
      </c>
      <c r="M177" s="39">
        <f t="shared" si="45"/>
        <v>1630</v>
      </c>
      <c r="N177" s="39">
        <f t="shared" si="41"/>
        <v>0.1860730593607306</v>
      </c>
      <c r="O177" s="39">
        <f t="shared" si="42"/>
        <v>47.659855976379717</v>
      </c>
      <c r="P177" s="71">
        <f t="shared" si="43"/>
        <v>0.54575207627854416</v>
      </c>
      <c r="Q177" s="39">
        <f t="shared" si="39"/>
        <v>0.48712107065048238</v>
      </c>
      <c r="R177" s="39">
        <f t="shared" si="44"/>
        <v>42.539682539682538</v>
      </c>
      <c r="S177" s="39">
        <f t="shared" si="40"/>
        <v>42.539682539682538</v>
      </c>
    </row>
    <row r="178" spans="12:19" x14ac:dyDescent="0.25">
      <c r="L178" s="70">
        <v>1640</v>
      </c>
      <c r="M178" s="39">
        <f t="shared" si="45"/>
        <v>1640</v>
      </c>
      <c r="N178" s="39">
        <f t="shared" si="41"/>
        <v>0.18721461187214611</v>
      </c>
      <c r="O178" s="39">
        <f t="shared" si="42"/>
        <v>47.550896852445369</v>
      </c>
      <c r="P178" s="71">
        <f t="shared" si="43"/>
        <v>0.54450438748682539</v>
      </c>
      <c r="Q178" s="39">
        <f t="shared" si="39"/>
        <v>0.48712107065048238</v>
      </c>
      <c r="R178" s="39">
        <f t="shared" si="44"/>
        <v>42.539682539682538</v>
      </c>
      <c r="S178" s="39">
        <f t="shared" si="40"/>
        <v>42.539682539682538</v>
      </c>
    </row>
    <row r="179" spans="12:19" x14ac:dyDescent="0.25">
      <c r="L179" s="70">
        <v>1650</v>
      </c>
      <c r="M179" s="39">
        <f t="shared" si="45"/>
        <v>1650</v>
      </c>
      <c r="N179" s="39">
        <f t="shared" si="41"/>
        <v>0.18835616438356165</v>
      </c>
      <c r="O179" s="39">
        <f t="shared" si="42"/>
        <v>47.442303543756992</v>
      </c>
      <c r="P179" s="71">
        <f t="shared" si="43"/>
        <v>0.54326088763831537</v>
      </c>
      <c r="Q179" s="39">
        <f t="shared" si="39"/>
        <v>0.48712107065048238</v>
      </c>
      <c r="R179" s="39">
        <f t="shared" si="44"/>
        <v>42.539682539682538</v>
      </c>
      <c r="S179" s="39">
        <f t="shared" si="40"/>
        <v>42.539682539682538</v>
      </c>
    </row>
    <row r="180" spans="12:19" x14ac:dyDescent="0.25">
      <c r="L180" s="70">
        <v>1660</v>
      </c>
      <c r="M180" s="39">
        <f t="shared" si="45"/>
        <v>1660</v>
      </c>
      <c r="N180" s="39">
        <f t="shared" si="41"/>
        <v>0.18949771689497716</v>
      </c>
      <c r="O180" s="39">
        <f t="shared" si="42"/>
        <v>47.334072616178055</v>
      </c>
      <c r="P180" s="71">
        <f t="shared" si="43"/>
        <v>0.542021537408784</v>
      </c>
      <c r="Q180" s="39">
        <f t="shared" si="39"/>
        <v>0.48712107065048238</v>
      </c>
      <c r="R180" s="39">
        <f t="shared" si="44"/>
        <v>42.539682539682538</v>
      </c>
      <c r="S180" s="39">
        <f t="shared" si="40"/>
        <v>42.539682539682538</v>
      </c>
    </row>
    <row r="181" spans="12:19" x14ac:dyDescent="0.25">
      <c r="L181" s="70">
        <v>1670</v>
      </c>
      <c r="M181" s="39">
        <f t="shared" si="45"/>
        <v>1670</v>
      </c>
      <c r="N181" s="39">
        <f t="shared" si="41"/>
        <v>0.1906392694063927</v>
      </c>
      <c r="O181" s="39">
        <f t="shared" si="42"/>
        <v>47.226200688270239</v>
      </c>
      <c r="P181" s="71">
        <f t="shared" si="43"/>
        <v>0.54078629807744738</v>
      </c>
      <c r="Q181" s="39">
        <f t="shared" si="39"/>
        <v>0.48712107065048238</v>
      </c>
      <c r="R181" s="39">
        <f t="shared" si="44"/>
        <v>42.539682539682538</v>
      </c>
      <c r="S181" s="39">
        <f t="shared" si="40"/>
        <v>42.539682539682538</v>
      </c>
    </row>
    <row r="182" spans="12:19" x14ac:dyDescent="0.25">
      <c r="L182" s="70">
        <v>1680</v>
      </c>
      <c r="M182" s="39">
        <f t="shared" si="45"/>
        <v>1680</v>
      </c>
      <c r="N182" s="39">
        <f t="shared" si="41"/>
        <v>0.19178082191780821</v>
      </c>
      <c r="O182" s="39">
        <f t="shared" si="42"/>
        <v>47.118684430174547</v>
      </c>
      <c r="P182" s="71">
        <f t="shared" si="43"/>
        <v>0.53955513151415557</v>
      </c>
      <c r="Q182" s="39">
        <f t="shared" si="39"/>
        <v>0.48712107065048238</v>
      </c>
      <c r="R182" s="39">
        <f t="shared" si="44"/>
        <v>42.539682539682538</v>
      </c>
      <c r="S182" s="39">
        <f t="shared" si="40"/>
        <v>42.539682539682538</v>
      </c>
    </row>
    <row r="183" spans="12:19" x14ac:dyDescent="0.25">
      <c r="L183" s="70">
        <v>1690</v>
      </c>
      <c r="M183" s="39">
        <f t="shared" si="45"/>
        <v>1690</v>
      </c>
      <c r="N183" s="39">
        <f t="shared" si="41"/>
        <v>0.19292237442922375</v>
      </c>
      <c r="O183" s="39">
        <f t="shared" si="42"/>
        <v>47.011520562522726</v>
      </c>
      <c r="P183" s="71">
        <f t="shared" si="43"/>
        <v>0.53832800016692683</v>
      </c>
      <c r="Q183" s="39">
        <f t="shared" si="39"/>
        <v>0.48712107065048238</v>
      </c>
      <c r="R183" s="39">
        <f t="shared" si="44"/>
        <v>42.539682539682538</v>
      </c>
      <c r="S183" s="39">
        <f t="shared" si="40"/>
        <v>42.539682539682538</v>
      </c>
    </row>
    <row r="184" spans="12:19" x14ac:dyDescent="0.25">
      <c r="L184" s="70">
        <v>1700</v>
      </c>
      <c r="M184" s="39">
        <f t="shared" si="45"/>
        <v>1700</v>
      </c>
      <c r="N184" s="39">
        <f t="shared" si="41"/>
        <v>0.19406392694063926</v>
      </c>
      <c r="O184" s="39">
        <f t="shared" si="42"/>
        <v>46.904705855377834</v>
      </c>
      <c r="P184" s="71">
        <f t="shared" si="43"/>
        <v>0.53710486704981675</v>
      </c>
      <c r="Q184" s="39">
        <f t="shared" si="39"/>
        <v>0.48712107065048238</v>
      </c>
      <c r="R184" s="39">
        <f t="shared" si="44"/>
        <v>42.539682539682538</v>
      </c>
      <c r="S184" s="39">
        <f t="shared" si="40"/>
        <v>42.539682539682538</v>
      </c>
    </row>
    <row r="185" spans="12:19" x14ac:dyDescent="0.25">
      <c r="L185" s="70">
        <v>1710</v>
      </c>
      <c r="M185" s="39">
        <f t="shared" si="45"/>
        <v>1710</v>
      </c>
      <c r="N185" s="39">
        <f t="shared" si="41"/>
        <v>0.1952054794520548</v>
      </c>
      <c r="O185" s="39">
        <f t="shared" si="42"/>
        <v>46.798237127203294</v>
      </c>
      <c r="P185" s="71">
        <f t="shared" si="43"/>
        <v>0.53588569573111222</v>
      </c>
      <c r="Q185" s="39">
        <f t="shared" si="39"/>
        <v>0.48712107065048238</v>
      </c>
      <c r="R185" s="39">
        <f t="shared" si="44"/>
        <v>42.539682539682538</v>
      </c>
      <c r="S185" s="39">
        <f t="shared" si="40"/>
        <v>42.539682539682538</v>
      </c>
    </row>
    <row r="186" spans="12:19" x14ac:dyDescent="0.25">
      <c r="L186" s="70">
        <v>1720</v>
      </c>
      <c r="M186" s="39">
        <f t="shared" si="45"/>
        <v>1720</v>
      </c>
      <c r="N186" s="39">
        <f t="shared" si="41"/>
        <v>0.19634703196347031</v>
      </c>
      <c r="O186" s="39">
        <f t="shared" si="42"/>
        <v>46.692111243859173</v>
      </c>
      <c r="P186" s="71">
        <f t="shared" si="43"/>
        <v>0.53467045032183835</v>
      </c>
      <c r="Q186" s="39">
        <f t="shared" si="39"/>
        <v>0.48712107065048238</v>
      </c>
      <c r="R186" s="39">
        <f t="shared" si="44"/>
        <v>42.539682539682538</v>
      </c>
      <c r="S186" s="39">
        <f t="shared" si="40"/>
        <v>42.539682539682538</v>
      </c>
    </row>
    <row r="187" spans="12:19" x14ac:dyDescent="0.25">
      <c r="L187" s="70">
        <v>1730</v>
      </c>
      <c r="M187" s="39">
        <f t="shared" si="45"/>
        <v>1730</v>
      </c>
      <c r="N187" s="39">
        <f t="shared" si="41"/>
        <v>0.19748858447488585</v>
      </c>
      <c r="O187" s="39">
        <f t="shared" si="42"/>
        <v>46.586325117625158</v>
      </c>
      <c r="P187" s="71">
        <f t="shared" si="43"/>
        <v>0.53345909546457038</v>
      </c>
      <c r="Q187" s="39">
        <f t="shared" si="39"/>
        <v>0.48712107065048238</v>
      </c>
      <c r="R187" s="39">
        <f t="shared" si="44"/>
        <v>42.539682539682538</v>
      </c>
      <c r="S187" s="39">
        <f t="shared" si="40"/>
        <v>42.539682539682538</v>
      </c>
    </row>
    <row r="188" spans="12:19" x14ac:dyDescent="0.25">
      <c r="L188" s="70">
        <v>1740</v>
      </c>
      <c r="M188" s="39">
        <f t="shared" si="45"/>
        <v>1740</v>
      </c>
      <c r="N188" s="39">
        <f t="shared" si="41"/>
        <v>0.19863013698630136</v>
      </c>
      <c r="O188" s="39">
        <f t="shared" si="42"/>
        <v>46.480875706248987</v>
      </c>
      <c r="P188" s="71">
        <f t="shared" si="43"/>
        <v>0.53225159632253738</v>
      </c>
      <c r="Q188" s="39">
        <f t="shared" si="39"/>
        <v>0.48712107065048238</v>
      </c>
      <c r="R188" s="39">
        <f t="shared" si="44"/>
        <v>42.539682539682538</v>
      </c>
      <c r="S188" s="39">
        <f t="shared" si="40"/>
        <v>42.539682539682538</v>
      </c>
    </row>
    <row r="189" spans="12:19" x14ac:dyDescent="0.25">
      <c r="L189" s="70">
        <v>1750</v>
      </c>
      <c r="M189" s="39">
        <f t="shared" si="45"/>
        <v>1750</v>
      </c>
      <c r="N189" s="39">
        <f t="shared" si="41"/>
        <v>0.1997716894977169</v>
      </c>
      <c r="O189" s="39">
        <f t="shared" si="42"/>
        <v>46.375760012019974</v>
      </c>
      <c r="P189" s="71">
        <f t="shared" si="43"/>
        <v>0.53104791856901301</v>
      </c>
      <c r="Q189" s="39">
        <f t="shared" si="39"/>
        <v>0.48712107065048238</v>
      </c>
      <c r="R189" s="39">
        <f t="shared" si="44"/>
        <v>42.539682539682538</v>
      </c>
      <c r="S189" s="39">
        <f t="shared" si="40"/>
        <v>42.539682539682538</v>
      </c>
    </row>
    <row r="190" spans="12:19" x14ac:dyDescent="0.25">
      <c r="L190" s="70">
        <v>1760</v>
      </c>
      <c r="M190" s="39">
        <f t="shared" si="45"/>
        <v>1760</v>
      </c>
      <c r="N190" s="39">
        <f t="shared" si="41"/>
        <v>0.20091324200913241</v>
      </c>
      <c r="O190" s="39">
        <f t="shared" si="42"/>
        <v>46.270975080866386</v>
      </c>
      <c r="P190" s="71">
        <f t="shared" si="43"/>
        <v>0.52984802837697975</v>
      </c>
      <c r="Q190" s="39">
        <f t="shared" si="39"/>
        <v>0.48712107065048238</v>
      </c>
      <c r="R190" s="39">
        <f t="shared" si="44"/>
        <v>42.539682539682538</v>
      </c>
      <c r="S190" s="39">
        <f t="shared" si="40"/>
        <v>42.539682539682538</v>
      </c>
    </row>
    <row r="191" spans="12:19" x14ac:dyDescent="0.25">
      <c r="L191" s="70">
        <v>1770</v>
      </c>
      <c r="M191" s="39">
        <f t="shared" si="45"/>
        <v>1770</v>
      </c>
      <c r="N191" s="39">
        <f t="shared" si="41"/>
        <v>0.20205479452054795</v>
      </c>
      <c r="O191" s="39">
        <f t="shared" si="42"/>
        <v>46.166518001476199</v>
      </c>
      <c r="P191" s="71">
        <f t="shared" si="43"/>
        <v>0.52865189240906074</v>
      </c>
      <c r="Q191" s="39">
        <f t="shared" si="39"/>
        <v>0.48712107065048238</v>
      </c>
      <c r="R191" s="39">
        <f t="shared" si="44"/>
        <v>42.539682539682538</v>
      </c>
      <c r="S191" s="39">
        <f t="shared" si="40"/>
        <v>42.539682539682538</v>
      </c>
    </row>
    <row r="192" spans="12:19" x14ac:dyDescent="0.25">
      <c r="L192" s="70">
        <v>1780</v>
      </c>
      <c r="M192" s="39">
        <f t="shared" si="45"/>
        <v>1780</v>
      </c>
      <c r="N192" s="39">
        <f t="shared" si="41"/>
        <v>0.20319634703196346</v>
      </c>
      <c r="O192" s="39">
        <f t="shared" si="42"/>
        <v>46.062385904440504</v>
      </c>
      <c r="P192" s="71">
        <f t="shared" si="43"/>
        <v>0.52745947780771085</v>
      </c>
      <c r="Q192" s="39">
        <f t="shared" si="39"/>
        <v>0.48712107065048238</v>
      </c>
      <c r="R192" s="39">
        <f t="shared" si="44"/>
        <v>42.539682539682538</v>
      </c>
      <c r="S192" s="39">
        <f t="shared" si="40"/>
        <v>42.539682539682538</v>
      </c>
    </row>
    <row r="193" spans="12:19" x14ac:dyDescent="0.25">
      <c r="L193" s="70">
        <v>1790</v>
      </c>
      <c r="M193" s="39">
        <f t="shared" si="45"/>
        <v>1790</v>
      </c>
      <c r="N193" s="39">
        <f t="shared" si="41"/>
        <v>0.204337899543379</v>
      </c>
      <c r="O193" s="39">
        <f t="shared" si="42"/>
        <v>45.958575961418667</v>
      </c>
      <c r="P193" s="71">
        <f t="shared" si="43"/>
        <v>0.52627075218565689</v>
      </c>
      <c r="Q193" s="39">
        <f t="shared" si="39"/>
        <v>0.48712107065048238</v>
      </c>
      <c r="R193" s="39">
        <f t="shared" si="44"/>
        <v>42.539682539682538</v>
      </c>
      <c r="S193" s="39">
        <f t="shared" si="40"/>
        <v>42.539682539682538</v>
      </c>
    </row>
    <row r="194" spans="12:19" x14ac:dyDescent="0.25">
      <c r="L194" s="70">
        <v>1800</v>
      </c>
      <c r="M194" s="39">
        <f t="shared" si="45"/>
        <v>1800</v>
      </c>
      <c r="N194" s="39">
        <f t="shared" si="41"/>
        <v>0.20547945205479451</v>
      </c>
      <c r="O194" s="39">
        <f t="shared" si="42"/>
        <v>45.855085384324752</v>
      </c>
      <c r="P194" s="71">
        <f t="shared" si="43"/>
        <v>0.52508568361658148</v>
      </c>
      <c r="Q194" s="39">
        <f t="shared" si="39"/>
        <v>0.48712107065048238</v>
      </c>
      <c r="R194" s="39">
        <f t="shared" si="44"/>
        <v>42.539682539682538</v>
      </c>
      <c r="S194" s="39">
        <f t="shared" si="40"/>
        <v>42.539682539682538</v>
      </c>
    </row>
    <row r="195" spans="12:19" x14ac:dyDescent="0.25">
      <c r="L195" s="70">
        <v>1810</v>
      </c>
      <c r="M195" s="39">
        <f t="shared" si="45"/>
        <v>1810</v>
      </c>
      <c r="N195" s="39">
        <f t="shared" si="41"/>
        <v>0.20662100456621005</v>
      </c>
      <c r="O195" s="39">
        <f t="shared" si="42"/>
        <v>45.751911424534462</v>
      </c>
      <c r="P195" s="71">
        <f t="shared" si="43"/>
        <v>0.52390424062604168</v>
      </c>
      <c r="Q195" s="39">
        <f t="shared" si="39"/>
        <v>0.48712107065048238</v>
      </c>
      <c r="R195" s="39">
        <f t="shared" si="44"/>
        <v>42.539682539682538</v>
      </c>
      <c r="S195" s="39">
        <f t="shared" si="40"/>
        <v>42.539682539682538</v>
      </c>
    </row>
    <row r="196" spans="12:19" x14ac:dyDescent="0.25">
      <c r="L196" s="70">
        <v>1820</v>
      </c>
      <c r="M196" s="39">
        <f t="shared" si="45"/>
        <v>1820</v>
      </c>
      <c r="N196" s="39">
        <f t="shared" si="41"/>
        <v>0.20776255707762556</v>
      </c>
      <c r="O196" s="39">
        <f t="shared" si="42"/>
        <v>45.649051372112034</v>
      </c>
      <c r="P196" s="71">
        <f t="shared" si="43"/>
        <v>0.52272639218261618</v>
      </c>
      <c r="Q196" s="39">
        <f t="shared" si="39"/>
        <v>0.48712107065048238</v>
      </c>
      <c r="R196" s="39">
        <f t="shared" si="44"/>
        <v>42.539682539682538</v>
      </c>
      <c r="S196" s="39">
        <f t="shared" si="40"/>
        <v>42.539682539682538</v>
      </c>
    </row>
    <row r="197" spans="12:19" x14ac:dyDescent="0.25">
      <c r="L197" s="70">
        <v>1830</v>
      </c>
      <c r="M197" s="39">
        <f t="shared" si="45"/>
        <v>1830</v>
      </c>
      <c r="N197" s="39">
        <f t="shared" si="41"/>
        <v>0.2089041095890411</v>
      </c>
      <c r="O197" s="39">
        <f t="shared" si="42"/>
        <v>45.546502555056307</v>
      </c>
      <c r="P197" s="71">
        <f t="shared" si="43"/>
        <v>0.52155210768927218</v>
      </c>
      <c r="Q197" s="39">
        <f t="shared" si="39"/>
        <v>0.48712107065048238</v>
      </c>
      <c r="R197" s="39">
        <f t="shared" si="44"/>
        <v>42.539682539682538</v>
      </c>
      <c r="S197" s="39">
        <f t="shared" si="40"/>
        <v>42.539682539682538</v>
      </c>
    </row>
    <row r="198" spans="12:19" x14ac:dyDescent="0.25">
      <c r="L198" s="70">
        <v>1840</v>
      </c>
      <c r="M198" s="39">
        <f t="shared" si="45"/>
        <v>1840</v>
      </c>
      <c r="N198" s="39">
        <f t="shared" si="41"/>
        <v>0.21004566210045661</v>
      </c>
      <c r="O198" s="39">
        <f t="shared" si="42"/>
        <v>45.444262338565728</v>
      </c>
      <c r="P198" s="71">
        <f t="shared" si="43"/>
        <v>0.52038135697494869</v>
      </c>
      <c r="Q198" s="39">
        <f t="shared" si="39"/>
        <v>0.48712107065048238</v>
      </c>
      <c r="R198" s="39">
        <f t="shared" si="44"/>
        <v>42.539682539682538</v>
      </c>
      <c r="S198" s="39">
        <f t="shared" si="40"/>
        <v>42.539682539682538</v>
      </c>
    </row>
    <row r="199" spans="12:19" x14ac:dyDescent="0.25">
      <c r="L199" s="70">
        <v>1850</v>
      </c>
      <c r="M199" s="39">
        <f t="shared" si="45"/>
        <v>1850</v>
      </c>
      <c r="N199" s="39">
        <f t="shared" si="41"/>
        <v>0.21118721461187215</v>
      </c>
      <c r="O199" s="39">
        <f t="shared" si="42"/>
        <v>45.342328124321341</v>
      </c>
      <c r="P199" s="71">
        <f t="shared" si="43"/>
        <v>0.51921411028634634</v>
      </c>
      <c r="Q199" s="39">
        <f t="shared" si="39"/>
        <v>0.48712107065048238</v>
      </c>
      <c r="R199" s="39">
        <f t="shared" si="44"/>
        <v>42.539682539682538</v>
      </c>
      <c r="S199" s="39">
        <f t="shared" si="40"/>
        <v>42.539682539682538</v>
      </c>
    </row>
    <row r="200" spans="12:19" x14ac:dyDescent="0.25">
      <c r="L200" s="70">
        <v>1860</v>
      </c>
      <c r="M200" s="39">
        <f t="shared" si="45"/>
        <v>1860</v>
      </c>
      <c r="N200" s="39">
        <f t="shared" si="41"/>
        <v>0.21232876712328766</v>
      </c>
      <c r="O200" s="39">
        <f t="shared" si="42"/>
        <v>45.240697349787425</v>
      </c>
      <c r="P200" s="71">
        <f t="shared" si="43"/>
        <v>0.51805033827991875</v>
      </c>
      <c r="Q200" s="39">
        <f t="shared" si="39"/>
        <v>0.48712107065048238</v>
      </c>
      <c r="R200" s="39">
        <f t="shared" si="44"/>
        <v>42.539682539682538</v>
      </c>
      <c r="S200" s="39">
        <f t="shared" si="40"/>
        <v>42.539682539682538</v>
      </c>
    </row>
    <row r="201" spans="12:19" x14ac:dyDescent="0.25">
      <c r="L201" s="70">
        <v>1870</v>
      </c>
      <c r="M201" s="39">
        <f t="shared" si="45"/>
        <v>1870</v>
      </c>
      <c r="N201" s="39">
        <f t="shared" si="41"/>
        <v>0.2134703196347032</v>
      </c>
      <c r="O201" s="39">
        <f t="shared" si="42"/>
        <v>45.139367487529277</v>
      </c>
      <c r="P201" s="71">
        <f t="shared" si="43"/>
        <v>0.51689001201406071</v>
      </c>
      <c r="Q201" s="39">
        <f t="shared" si="39"/>
        <v>0.48712107065048238</v>
      </c>
      <c r="R201" s="39">
        <f t="shared" si="44"/>
        <v>42.539682539682538</v>
      </c>
      <c r="S201" s="39">
        <f t="shared" si="40"/>
        <v>42.539682539682538</v>
      </c>
    </row>
    <row r="202" spans="12:19" x14ac:dyDescent="0.25">
      <c r="L202" s="70">
        <v>1880</v>
      </c>
      <c r="M202" s="39">
        <f t="shared" si="45"/>
        <v>1880</v>
      </c>
      <c r="N202" s="39">
        <f t="shared" si="41"/>
        <v>0.21461187214611871</v>
      </c>
      <c r="O202" s="39">
        <f t="shared" si="42"/>
        <v>45.038336044547542</v>
      </c>
      <c r="P202" s="71">
        <f t="shared" si="43"/>
        <v>0.51573310294148555</v>
      </c>
      <c r="Q202" s="39">
        <f t="shared" si="39"/>
        <v>0.48712107065048238</v>
      </c>
      <c r="R202" s="39">
        <f t="shared" si="44"/>
        <v>42.539682539682538</v>
      </c>
      <c r="S202" s="39">
        <f t="shared" si="40"/>
        <v>42.539682539682538</v>
      </c>
    </row>
    <row r="203" spans="12:19" x14ac:dyDescent="0.25">
      <c r="L203" s="70">
        <v>1890</v>
      </c>
      <c r="M203" s="39">
        <f t="shared" si="45"/>
        <v>1890</v>
      </c>
      <c r="N203" s="39">
        <f t="shared" si="41"/>
        <v>0.21575342465753425</v>
      </c>
      <c r="O203" s="39">
        <f t="shared" si="42"/>
        <v>44.937600561628599</v>
      </c>
      <c r="P203" s="71">
        <f t="shared" si="43"/>
        <v>0.51457958290178629</v>
      </c>
      <c r="Q203" s="39">
        <f t="shared" si="39"/>
        <v>0.48712107065048238</v>
      </c>
      <c r="R203" s="39">
        <f t="shared" si="44"/>
        <v>42.539682539682538</v>
      </c>
      <c r="S203" s="39">
        <f t="shared" si="40"/>
        <v>42.539682539682538</v>
      </c>
    </row>
    <row r="204" spans="12:19" x14ac:dyDescent="0.25">
      <c r="L204" s="70">
        <v>1900</v>
      </c>
      <c r="M204" s="39">
        <f t="shared" si="45"/>
        <v>1900</v>
      </c>
      <c r="N204" s="39">
        <f t="shared" si="41"/>
        <v>0.21689497716894976</v>
      </c>
      <c r="O204" s="39">
        <f t="shared" si="42"/>
        <v>44.837158612710631</v>
      </c>
      <c r="P204" s="71">
        <f t="shared" si="43"/>
        <v>0.51342942411417658</v>
      </c>
      <c r="Q204" s="39">
        <f t="shared" si="39"/>
        <v>0.48712107065048238</v>
      </c>
      <c r="R204" s="39">
        <f t="shared" si="44"/>
        <v>42.539682539682538</v>
      </c>
      <c r="S204" s="39">
        <f t="shared" si="40"/>
        <v>42.539682539682538</v>
      </c>
    </row>
    <row r="205" spans="12:19" x14ac:dyDescent="0.25">
      <c r="L205" s="70">
        <v>1910</v>
      </c>
      <c r="M205" s="39">
        <f t="shared" si="45"/>
        <v>1910</v>
      </c>
      <c r="N205" s="39">
        <f t="shared" si="41"/>
        <v>0.2180365296803653</v>
      </c>
      <c r="O205" s="39">
        <f t="shared" si="42"/>
        <v>44.737007804264813</v>
      </c>
      <c r="P205" s="71">
        <f t="shared" si="43"/>
        <v>0.51228259917040486</v>
      </c>
      <c r="Q205" s="39">
        <f t="shared" si="39"/>
        <v>0.48712107065048238</v>
      </c>
      <c r="R205" s="39">
        <f t="shared" si="44"/>
        <v>42.539682539682538</v>
      </c>
      <c r="S205" s="39">
        <f t="shared" si="40"/>
        <v>42.539682539682538</v>
      </c>
    </row>
    <row r="206" spans="12:19" x14ac:dyDescent="0.25">
      <c r="L206" s="70">
        <v>1920</v>
      </c>
      <c r="M206" s="39">
        <f t="shared" si="45"/>
        <v>1920</v>
      </c>
      <c r="N206" s="39">
        <f t="shared" si="41"/>
        <v>0.21917808219178081</v>
      </c>
      <c r="O206" s="39">
        <f t="shared" si="42"/>
        <v>44.63714577469127</v>
      </c>
      <c r="P206" s="71">
        <f t="shared" si="43"/>
        <v>0.51113908102783723</v>
      </c>
      <c r="Q206" s="39">
        <f t="shared" ref="Q206:Q269" si="46">IF(M206&lt;=$B$57,$B$50,0)</f>
        <v>0.48712107065048238</v>
      </c>
      <c r="R206" s="39">
        <f t="shared" si="44"/>
        <v>42.539682539682538</v>
      </c>
      <c r="S206" s="39">
        <f t="shared" ref="S206:S269" si="47">IF(O206&gt;$B$47,$B$47,O206)</f>
        <v>42.539682539682538</v>
      </c>
    </row>
    <row r="207" spans="12:19" x14ac:dyDescent="0.25">
      <c r="L207" s="70">
        <v>1930</v>
      </c>
      <c r="M207" s="39">
        <f t="shared" si="45"/>
        <v>1930</v>
      </c>
      <c r="N207" s="39">
        <f t="shared" ref="N207:N270" si="48">M207/$B$8</f>
        <v>0.22031963470319635</v>
      </c>
      <c r="O207" s="39">
        <f t="shared" ref="O207:O270" si="49">P207*$B$5</f>
        <v>44.537570193729273</v>
      </c>
      <c r="P207" s="71">
        <f t="shared" ref="P207:P270" si="50">IF(N207=1,0,1-$I$9*N207^$I$8)</f>
        <v>0.50999884300270382</v>
      </c>
      <c r="Q207" s="39">
        <f t="shared" si="46"/>
        <v>0.48712107065048238</v>
      </c>
      <c r="R207" s="39">
        <f t="shared" ref="R207:R270" si="51">Q207*$B$5</f>
        <v>42.539682539682538</v>
      </c>
      <c r="S207" s="39">
        <f t="shared" si="47"/>
        <v>42.539682539682538</v>
      </c>
    </row>
    <row r="208" spans="12:19" x14ac:dyDescent="0.25">
      <c r="L208" s="70">
        <v>1940</v>
      </c>
      <c r="M208" s="39">
        <f t="shared" si="45"/>
        <v>1940</v>
      </c>
      <c r="N208" s="39">
        <f t="shared" si="48"/>
        <v>0.22146118721461186</v>
      </c>
      <c r="O208" s="39">
        <f t="shared" si="49"/>
        <v>44.438278761881392</v>
      </c>
      <c r="P208" s="71">
        <f t="shared" si="50"/>
        <v>0.50886185876350454</v>
      </c>
      <c r="Q208" s="39">
        <f t="shared" si="46"/>
        <v>0.48712107065048238</v>
      </c>
      <c r="R208" s="39">
        <f t="shared" si="51"/>
        <v>42.539682539682538</v>
      </c>
      <c r="S208" s="39">
        <f t="shared" si="47"/>
        <v>42.539682539682538</v>
      </c>
    </row>
    <row r="209" spans="12:19" x14ac:dyDescent="0.25">
      <c r="L209" s="70">
        <v>1950</v>
      </c>
      <c r="M209" s="39">
        <f t="shared" si="45"/>
        <v>1950</v>
      </c>
      <c r="N209" s="39">
        <f t="shared" si="48"/>
        <v>0.2226027397260274</v>
      </c>
      <c r="O209" s="39">
        <f t="shared" si="49"/>
        <v>44.339269209851103</v>
      </c>
      <c r="P209" s="71">
        <f t="shared" si="50"/>
        <v>0.50772810232456944</v>
      </c>
      <c r="Q209" s="39">
        <f t="shared" si="46"/>
        <v>0.48712107065048238</v>
      </c>
      <c r="R209" s="39">
        <f t="shared" si="51"/>
        <v>42.539682539682538</v>
      </c>
      <c r="S209" s="39">
        <f t="shared" si="47"/>
        <v>42.539682539682538</v>
      </c>
    </row>
    <row r="210" spans="12:19" x14ac:dyDescent="0.25">
      <c r="L210" s="70">
        <v>1960</v>
      </c>
      <c r="M210" s="39">
        <f t="shared" si="45"/>
        <v>1960</v>
      </c>
      <c r="N210" s="39">
        <f t="shared" si="48"/>
        <v>0.22374429223744291</v>
      </c>
      <c r="O210" s="39">
        <f t="shared" si="49"/>
        <v>44.240539297993479</v>
      </c>
      <c r="P210" s="71">
        <f t="shared" si="50"/>
        <v>0.50659754803976842</v>
      </c>
      <c r="Q210" s="39">
        <f t="shared" si="46"/>
        <v>0.48712107065048238</v>
      </c>
      <c r="R210" s="39">
        <f t="shared" si="51"/>
        <v>42.539682539682538</v>
      </c>
      <c r="S210" s="39">
        <f t="shared" si="47"/>
        <v>42.539682539682538</v>
      </c>
    </row>
    <row r="211" spans="12:19" x14ac:dyDescent="0.25">
      <c r="L211" s="70">
        <v>1970</v>
      </c>
      <c r="M211" s="39">
        <f t="shared" si="45"/>
        <v>1970</v>
      </c>
      <c r="N211" s="39">
        <f t="shared" si="48"/>
        <v>0.22488584474885845</v>
      </c>
      <c r="O211" s="39">
        <f t="shared" si="49"/>
        <v>44.142086815778676</v>
      </c>
      <c r="P211" s="71">
        <f t="shared" si="50"/>
        <v>0.50547017059636756</v>
      </c>
      <c r="Q211" s="39">
        <f t="shared" si="46"/>
        <v>0.48712107065048238</v>
      </c>
      <c r="R211" s="39">
        <f t="shared" si="51"/>
        <v>42.539682539682538</v>
      </c>
      <c r="S211" s="39">
        <f t="shared" si="47"/>
        <v>42.539682539682538</v>
      </c>
    </row>
    <row r="212" spans="12:19" x14ac:dyDescent="0.25">
      <c r="L212" s="70">
        <v>1980</v>
      </c>
      <c r="M212" s="39">
        <f t="shared" si="45"/>
        <v>1980</v>
      </c>
      <c r="N212" s="39">
        <f t="shared" si="48"/>
        <v>0.22602739726027396</v>
      </c>
      <c r="O212" s="39">
        <f t="shared" si="49"/>
        <v>44.043909581267776</v>
      </c>
      <c r="P212" s="71">
        <f t="shared" si="50"/>
        <v>0.50434594500902707</v>
      </c>
      <c r="Q212" s="39">
        <f t="shared" si="46"/>
        <v>0.48712107065048238</v>
      </c>
      <c r="R212" s="39">
        <f t="shared" si="51"/>
        <v>42.539682539682538</v>
      </c>
      <c r="S212" s="39">
        <f t="shared" si="47"/>
        <v>42.539682539682538</v>
      </c>
    </row>
    <row r="213" spans="12:19" x14ac:dyDescent="0.25">
      <c r="L213" s="70">
        <v>1990</v>
      </c>
      <c r="M213" s="39">
        <f t="shared" si="45"/>
        <v>1990</v>
      </c>
      <c r="N213" s="39">
        <f t="shared" si="48"/>
        <v>0.2271689497716895</v>
      </c>
      <c r="O213" s="39">
        <f t="shared" si="49"/>
        <v>43.946005440600622</v>
      </c>
      <c r="P213" s="71">
        <f t="shared" si="50"/>
        <v>0.50322484661393652</v>
      </c>
      <c r="Q213" s="39">
        <f t="shared" si="46"/>
        <v>0.48712107065048238</v>
      </c>
      <c r="R213" s="39">
        <f t="shared" si="51"/>
        <v>42.539682539682538</v>
      </c>
      <c r="S213" s="39">
        <f t="shared" si="47"/>
        <v>42.539682539682538</v>
      </c>
    </row>
    <row r="214" spans="12:19" x14ac:dyDescent="0.25">
      <c r="L214" s="70">
        <v>2000</v>
      </c>
      <c r="M214" s="39">
        <f t="shared" si="45"/>
        <v>2000</v>
      </c>
      <c r="N214" s="39">
        <f t="shared" si="48"/>
        <v>0.22831050228310501</v>
      </c>
      <c r="O214" s="39">
        <f t="shared" si="49"/>
        <v>43.848372267495442</v>
      </c>
      <c r="P214" s="71">
        <f t="shared" si="50"/>
        <v>0.50210685106308506</v>
      </c>
      <c r="Q214" s="39">
        <f t="shared" si="46"/>
        <v>0.48712107065048238</v>
      </c>
      <c r="R214" s="39">
        <f t="shared" si="51"/>
        <v>42.539682539682538</v>
      </c>
      <c r="S214" s="39">
        <f t="shared" si="47"/>
        <v>42.539682539682538</v>
      </c>
    </row>
    <row r="215" spans="12:19" x14ac:dyDescent="0.25">
      <c r="L215" s="70">
        <v>2010</v>
      </c>
      <c r="M215" s="39">
        <f t="shared" si="45"/>
        <v>2010</v>
      </c>
      <c r="N215" s="39">
        <f t="shared" si="48"/>
        <v>0.22945205479452055</v>
      </c>
      <c r="O215" s="39">
        <f t="shared" si="49"/>
        <v>43.751007962759708</v>
      </c>
      <c r="P215" s="71">
        <f t="shared" si="50"/>
        <v>0.50099193431866018</v>
      </c>
      <c r="Q215" s="39">
        <f t="shared" si="46"/>
        <v>0.48712107065048238</v>
      </c>
      <c r="R215" s="39">
        <f t="shared" si="51"/>
        <v>42.539682539682538</v>
      </c>
      <c r="S215" s="39">
        <f t="shared" si="47"/>
        <v>42.539682539682538</v>
      </c>
    </row>
    <row r="216" spans="12:19" x14ac:dyDescent="0.25">
      <c r="L216" s="70">
        <v>2020</v>
      </c>
      <c r="M216" s="39">
        <f t="shared" si="45"/>
        <v>2020</v>
      </c>
      <c r="N216" s="39">
        <f t="shared" si="48"/>
        <v>0.23059360730593606</v>
      </c>
      <c r="O216" s="39">
        <f t="shared" si="49"/>
        <v>43.653910453812237</v>
      </c>
      <c r="P216" s="71">
        <f t="shared" si="50"/>
        <v>0.49988007264757539</v>
      </c>
      <c r="Q216" s="39">
        <f t="shared" si="46"/>
        <v>0.48712107065048238</v>
      </c>
      <c r="R216" s="39">
        <f t="shared" si="51"/>
        <v>42.539682539682538</v>
      </c>
      <c r="S216" s="39">
        <f t="shared" si="47"/>
        <v>42.539682539682538</v>
      </c>
    </row>
    <row r="217" spans="12:19" x14ac:dyDescent="0.25">
      <c r="L217" s="70">
        <v>2030</v>
      </c>
      <c r="M217" s="39">
        <f t="shared" si="45"/>
        <v>2030</v>
      </c>
      <c r="N217" s="39">
        <f t="shared" si="48"/>
        <v>0.2317351598173516</v>
      </c>
      <c r="O217" s="39">
        <f t="shared" si="49"/>
        <v>43.557077694215884</v>
      </c>
      <c r="P217" s="71">
        <f t="shared" si="50"/>
        <v>0.49877124261611916</v>
      </c>
      <c r="Q217" s="39">
        <f t="shared" si="46"/>
        <v>0.48712107065048238</v>
      </c>
      <c r="R217" s="39">
        <f t="shared" si="51"/>
        <v>42.539682539682538</v>
      </c>
      <c r="S217" s="39">
        <f t="shared" si="47"/>
        <v>42.539682539682538</v>
      </c>
    </row>
    <row r="218" spans="12:19" x14ac:dyDescent="0.25">
      <c r="L218" s="70">
        <v>2040</v>
      </c>
      <c r="M218" s="39">
        <f t="shared" si="45"/>
        <v>2040</v>
      </c>
      <c r="N218" s="39">
        <f t="shared" si="48"/>
        <v>0.23287671232876711</v>
      </c>
      <c r="O218" s="39">
        <f t="shared" si="49"/>
        <v>43.460507663220753</v>
      </c>
      <c r="P218" s="71">
        <f t="shared" si="50"/>
        <v>0.49766542108472389</v>
      </c>
      <c r="Q218" s="39">
        <f t="shared" si="46"/>
        <v>0.48712107065048238</v>
      </c>
      <c r="R218" s="39">
        <f t="shared" si="51"/>
        <v>42.539682539682538</v>
      </c>
      <c r="S218" s="39">
        <f t="shared" si="47"/>
        <v>42.539682539682538</v>
      </c>
    </row>
    <row r="219" spans="12:19" x14ac:dyDescent="0.25">
      <c r="L219" s="70">
        <v>2050</v>
      </c>
      <c r="M219" s="39">
        <f t="shared" si="45"/>
        <v>2050</v>
      </c>
      <c r="N219" s="39">
        <f t="shared" si="48"/>
        <v>0.23401826484018265</v>
      </c>
      <c r="O219" s="39">
        <f t="shared" si="49"/>
        <v>43.36419836531762</v>
      </c>
      <c r="P219" s="71">
        <f t="shared" si="50"/>
        <v>0.49656258520285268</v>
      </c>
      <c r="Q219" s="39">
        <f t="shared" si="46"/>
        <v>0.48712107065048238</v>
      </c>
      <c r="R219" s="39">
        <f t="shared" si="51"/>
        <v>42.539682539682538</v>
      </c>
      <c r="S219" s="39">
        <f t="shared" si="47"/>
        <v>42.539682539682538</v>
      </c>
    </row>
    <row r="220" spans="12:19" x14ac:dyDescent="0.25">
      <c r="L220" s="70">
        <v>2060</v>
      </c>
      <c r="M220" s="39">
        <f t="shared" si="45"/>
        <v>2060</v>
      </c>
      <c r="N220" s="39">
        <f t="shared" si="48"/>
        <v>0.23515981735159816</v>
      </c>
      <c r="O220" s="39">
        <f t="shared" si="49"/>
        <v>43.268147829801208</v>
      </c>
      <c r="P220" s="71">
        <f t="shared" si="50"/>
        <v>0.49546271240399808</v>
      </c>
      <c r="Q220" s="39">
        <f t="shared" si="46"/>
        <v>0.48712107065048238</v>
      </c>
      <c r="R220" s="39">
        <f t="shared" si="51"/>
        <v>42.539682539682538</v>
      </c>
      <c r="S220" s="39">
        <f t="shared" si="47"/>
        <v>42.539682539682538</v>
      </c>
    </row>
    <row r="221" spans="12:19" x14ac:dyDescent="0.25">
      <c r="L221" s="70">
        <v>2070</v>
      </c>
      <c r="M221" s="39">
        <f t="shared" si="45"/>
        <v>2070</v>
      </c>
      <c r="N221" s="39">
        <f t="shared" si="48"/>
        <v>0.2363013698630137</v>
      </c>
      <c r="O221" s="39">
        <f t="shared" si="49"/>
        <v>43.172354110343193</v>
      </c>
      <c r="P221" s="71">
        <f t="shared" si="50"/>
        <v>0.4943657804007926</v>
      </c>
      <c r="Q221" s="39">
        <f t="shared" si="46"/>
        <v>0.48712107065048238</v>
      </c>
      <c r="R221" s="39">
        <f t="shared" si="51"/>
        <v>42.539682539682538</v>
      </c>
      <c r="S221" s="39">
        <f t="shared" si="47"/>
        <v>42.539682539682538</v>
      </c>
    </row>
    <row r="222" spans="12:19" x14ac:dyDescent="0.25">
      <c r="L222" s="70">
        <v>2080</v>
      </c>
      <c r="M222" s="39">
        <f t="shared" si="45"/>
        <v>2080</v>
      </c>
      <c r="N222" s="39">
        <f t="shared" si="48"/>
        <v>0.23744292237442921</v>
      </c>
      <c r="O222" s="39">
        <f t="shared" si="49"/>
        <v>43.076815284574401</v>
      </c>
      <c r="P222" s="71">
        <f t="shared" si="50"/>
        <v>0.49327176718022447</v>
      </c>
      <c r="Q222" s="39">
        <f t="shared" si="46"/>
        <v>0.48712107065048238</v>
      </c>
      <c r="R222" s="39">
        <f t="shared" si="51"/>
        <v>42.539682539682538</v>
      </c>
      <c r="S222" s="39">
        <f t="shared" si="47"/>
        <v>42.539682539682538</v>
      </c>
    </row>
    <row r="223" spans="12:19" x14ac:dyDescent="0.25">
      <c r="L223" s="70">
        <v>2090</v>
      </c>
      <c r="M223" s="39">
        <f t="shared" si="45"/>
        <v>2090</v>
      </c>
      <c r="N223" s="39">
        <f t="shared" si="48"/>
        <v>0.23858447488584475</v>
      </c>
      <c r="O223" s="39">
        <f t="shared" si="49"/>
        <v>42.981529453676352</v>
      </c>
      <c r="P223" s="71">
        <f t="shared" si="50"/>
        <v>0.49218065099896058</v>
      </c>
      <c r="Q223" s="39">
        <f t="shared" si="46"/>
        <v>0.48712107065048238</v>
      </c>
      <c r="R223" s="39">
        <f t="shared" si="51"/>
        <v>42.539682539682538</v>
      </c>
      <c r="S223" s="39">
        <f t="shared" si="47"/>
        <v>42.539682539682538</v>
      </c>
    </row>
    <row r="224" spans="12:19" x14ac:dyDescent="0.25">
      <c r="L224" s="70">
        <v>2100</v>
      </c>
      <c r="M224" s="39">
        <f t="shared" si="45"/>
        <v>2100</v>
      </c>
      <c r="N224" s="39">
        <f t="shared" si="48"/>
        <v>0.23972602739726026</v>
      </c>
      <c r="O224" s="39">
        <f t="shared" si="49"/>
        <v>42.886494741981515</v>
      </c>
      <c r="P224" s="71">
        <f t="shared" si="50"/>
        <v>0.49109241037876872</v>
      </c>
      <c r="Q224" s="39">
        <f t="shared" si="46"/>
        <v>0.48712107065048238</v>
      </c>
      <c r="R224" s="39">
        <f t="shared" si="51"/>
        <v>42.539682539682538</v>
      </c>
      <c r="S224" s="39">
        <f t="shared" si="47"/>
        <v>42.539682539682538</v>
      </c>
    </row>
    <row r="225" spans="12:19" x14ac:dyDescent="0.25">
      <c r="L225" s="70">
        <v>2110</v>
      </c>
      <c r="M225" s="39">
        <f t="shared" si="45"/>
        <v>2110</v>
      </c>
      <c r="N225" s="39">
        <f t="shared" si="48"/>
        <v>0.2408675799086758</v>
      </c>
      <c r="O225" s="39">
        <f t="shared" si="49"/>
        <v>42.791709296582347</v>
      </c>
      <c r="P225" s="71">
        <f t="shared" si="50"/>
        <v>0.490007024102041</v>
      </c>
      <c r="Q225" s="39">
        <f t="shared" si="46"/>
        <v>0.48712107065048238</v>
      </c>
      <c r="R225" s="39">
        <f t="shared" si="51"/>
        <v>42.539682539682538</v>
      </c>
      <c r="S225" s="39">
        <f t="shared" si="47"/>
        <v>42.539682539682538</v>
      </c>
    </row>
    <row r="226" spans="12:19" x14ac:dyDescent="0.25">
      <c r="L226" s="70">
        <v>2120</v>
      </c>
      <c r="M226" s="39">
        <f t="shared" si="45"/>
        <v>2120</v>
      </c>
      <c r="N226" s="39">
        <f t="shared" si="48"/>
        <v>0.24200913242009131</v>
      </c>
      <c r="O226" s="39">
        <f t="shared" si="49"/>
        <v>42.697171286948667</v>
      </c>
      <c r="P226" s="71">
        <f t="shared" si="50"/>
        <v>0.48892447120741211</v>
      </c>
      <c r="Q226" s="39">
        <f t="shared" si="46"/>
        <v>0.48712107065048238</v>
      </c>
      <c r="R226" s="39">
        <f t="shared" si="51"/>
        <v>42.539682539682538</v>
      </c>
      <c r="S226" s="39">
        <f t="shared" si="47"/>
        <v>42.539682539682538</v>
      </c>
    </row>
    <row r="227" spans="12:19" x14ac:dyDescent="0.25">
      <c r="L227" s="70">
        <v>2130</v>
      </c>
      <c r="M227" s="39">
        <f t="shared" si="45"/>
        <v>2130</v>
      </c>
      <c r="N227" s="39">
        <f t="shared" si="48"/>
        <v>0.24315068493150685</v>
      </c>
      <c r="O227" s="39">
        <f t="shared" si="49"/>
        <v>42.602878904553194</v>
      </c>
      <c r="P227" s="71">
        <f t="shared" si="50"/>
        <v>0.48784473098547187</v>
      </c>
      <c r="Q227" s="39">
        <f t="shared" si="46"/>
        <v>0.48712107065048238</v>
      </c>
      <c r="R227" s="39">
        <f t="shared" si="51"/>
        <v>42.539682539682538</v>
      </c>
      <c r="S227" s="39">
        <f t="shared" si="47"/>
        <v>42.539682539682538</v>
      </c>
    </row>
    <row r="228" spans="12:19" x14ac:dyDescent="0.25">
      <c r="L228" s="70">
        <v>2140</v>
      </c>
      <c r="M228" s="39">
        <f t="shared" si="45"/>
        <v>2140</v>
      </c>
      <c r="N228" s="39">
        <f t="shared" si="48"/>
        <v>0.24429223744292236</v>
      </c>
      <c r="O228" s="39">
        <f t="shared" si="49"/>
        <v>42.508830362505293</v>
      </c>
      <c r="P228" s="71">
        <f t="shared" si="50"/>
        <v>0.48676778297457035</v>
      </c>
      <c r="Q228" s="39">
        <f t="shared" si="46"/>
        <v>0.48712107065048238</v>
      </c>
      <c r="R228" s="39">
        <f t="shared" si="51"/>
        <v>42.539682539682538</v>
      </c>
      <c r="S228" s="39">
        <f t="shared" si="47"/>
        <v>42.508830362505293</v>
      </c>
    </row>
    <row r="229" spans="12:19" x14ac:dyDescent="0.25">
      <c r="L229" s="70">
        <v>2150</v>
      </c>
      <c r="M229" s="39">
        <f t="shared" si="45"/>
        <v>2150</v>
      </c>
      <c r="N229" s="39">
        <f t="shared" si="48"/>
        <v>0.2454337899543379</v>
      </c>
      <c r="O229" s="39">
        <f t="shared" si="49"/>
        <v>42.415023895192228</v>
      </c>
      <c r="P229" s="71">
        <f t="shared" si="50"/>
        <v>0.48569360695671093</v>
      </c>
      <c r="Q229" s="39">
        <f t="shared" si="46"/>
        <v>0.48712107065048238</v>
      </c>
      <c r="R229" s="39">
        <f t="shared" si="51"/>
        <v>42.539682539682538</v>
      </c>
      <c r="S229" s="39">
        <f t="shared" si="47"/>
        <v>42.415023895192228</v>
      </c>
    </row>
    <row r="230" spans="12:19" x14ac:dyDescent="0.25">
      <c r="L230" s="70">
        <v>2160</v>
      </c>
      <c r="M230" s="39">
        <f t="shared" si="45"/>
        <v>2160</v>
      </c>
      <c r="N230" s="39">
        <f t="shared" si="48"/>
        <v>0.24657534246575341</v>
      </c>
      <c r="O230" s="39">
        <f t="shared" si="49"/>
        <v>42.321457757928165</v>
      </c>
      <c r="P230" s="71">
        <f t="shared" si="50"/>
        <v>0.48462218295353032</v>
      </c>
      <c r="Q230" s="39">
        <f t="shared" si="46"/>
        <v>0.48712107065048238</v>
      </c>
      <c r="R230" s="39">
        <f t="shared" si="51"/>
        <v>42.539682539682538</v>
      </c>
      <c r="S230" s="39">
        <f t="shared" si="47"/>
        <v>42.321457757928165</v>
      </c>
    </row>
    <row r="231" spans="12:19" x14ac:dyDescent="0.25">
      <c r="L231" s="70">
        <v>2170</v>
      </c>
      <c r="M231" s="39">
        <f t="shared" si="45"/>
        <v>2170</v>
      </c>
      <c r="N231" s="39">
        <f t="shared" si="48"/>
        <v>0.24771689497716895</v>
      </c>
      <c r="O231" s="39">
        <f t="shared" si="49"/>
        <v>42.228130226610517</v>
      </c>
      <c r="P231" s="71">
        <f t="shared" si="50"/>
        <v>0.48355349122236357</v>
      </c>
      <c r="Q231" s="39">
        <f t="shared" si="46"/>
        <v>0.48712107065048238</v>
      </c>
      <c r="R231" s="39">
        <f t="shared" si="51"/>
        <v>42.539682539682538</v>
      </c>
      <c r="S231" s="39">
        <f t="shared" si="47"/>
        <v>42.228130226610517</v>
      </c>
    </row>
    <row r="232" spans="12:19" x14ac:dyDescent="0.25">
      <c r="L232" s="70">
        <v>2180</v>
      </c>
      <c r="M232" s="39">
        <f t="shared" si="45"/>
        <v>2180</v>
      </c>
      <c r="N232" s="39">
        <f t="shared" si="48"/>
        <v>0.24885844748858446</v>
      </c>
      <c r="O232" s="39">
        <f t="shared" si="49"/>
        <v>42.135039597383525</v>
      </c>
      <c r="P232" s="71">
        <f t="shared" si="50"/>
        <v>0.48248751225239173</v>
      </c>
      <c r="Q232" s="39">
        <f t="shared" si="46"/>
        <v>0.48712107065048238</v>
      </c>
      <c r="R232" s="39">
        <f t="shared" si="51"/>
        <v>42.539682539682538</v>
      </c>
      <c r="S232" s="39">
        <f t="shared" si="47"/>
        <v>42.135039597383525</v>
      </c>
    </row>
    <row r="233" spans="12:19" x14ac:dyDescent="0.25">
      <c r="L233" s="70">
        <v>2190</v>
      </c>
      <c r="M233" s="39">
        <f t="shared" si="45"/>
        <v>2190</v>
      </c>
      <c r="N233" s="39">
        <f t="shared" si="48"/>
        <v>0.25</v>
      </c>
      <c r="O233" s="39">
        <f t="shared" si="49"/>
        <v>42.042184186308752</v>
      </c>
      <c r="P233" s="71">
        <f t="shared" si="50"/>
        <v>0.48142422676086882</v>
      </c>
      <c r="Q233" s="39">
        <f t="shared" si="46"/>
        <v>0.48712107065048238</v>
      </c>
      <c r="R233" s="39">
        <f t="shared" si="51"/>
        <v>42.539682539682538</v>
      </c>
      <c r="S233" s="39">
        <f t="shared" si="47"/>
        <v>42.042184186308752</v>
      </c>
    </row>
    <row r="234" spans="12:19" x14ac:dyDescent="0.25">
      <c r="L234" s="70">
        <v>2200</v>
      </c>
      <c r="M234" s="39">
        <f t="shared" si="45"/>
        <v>2200</v>
      </c>
      <c r="N234" s="39">
        <f t="shared" si="48"/>
        <v>0.25114155251141551</v>
      </c>
      <c r="O234" s="39">
        <f t="shared" si="49"/>
        <v>41.949562329042564</v>
      </c>
      <c r="P234" s="71">
        <f t="shared" si="50"/>
        <v>0.48036361568942854</v>
      </c>
      <c r="Q234" s="39">
        <f t="shared" si="46"/>
        <v>0.48712107065048238</v>
      </c>
      <c r="R234" s="39">
        <f t="shared" si="51"/>
        <v>42.539682539682538</v>
      </c>
      <c r="S234" s="39">
        <f t="shared" si="47"/>
        <v>41.949562329042564</v>
      </c>
    </row>
    <row r="235" spans="12:19" x14ac:dyDescent="0.25">
      <c r="L235" s="70">
        <v>2210</v>
      </c>
      <c r="M235" s="39">
        <f t="shared" si="45"/>
        <v>2210</v>
      </c>
      <c r="N235" s="39">
        <f t="shared" si="48"/>
        <v>0.25228310502283108</v>
      </c>
      <c r="O235" s="39">
        <f t="shared" si="49"/>
        <v>41.857172380520119</v>
      </c>
      <c r="P235" s="71">
        <f t="shared" si="50"/>
        <v>0.47930566020046561</v>
      </c>
      <c r="Q235" s="39">
        <f t="shared" si="46"/>
        <v>0.48712107065048238</v>
      </c>
      <c r="R235" s="39">
        <f t="shared" si="51"/>
        <v>42.539682539682538</v>
      </c>
      <c r="S235" s="39">
        <f t="shared" si="47"/>
        <v>41.857172380520119</v>
      </c>
    </row>
    <row r="236" spans="12:19" x14ac:dyDescent="0.25">
      <c r="L236" s="70">
        <v>2220</v>
      </c>
      <c r="M236" s="39">
        <f t="shared" si="45"/>
        <v>2220</v>
      </c>
      <c r="N236" s="39">
        <f t="shared" si="48"/>
        <v>0.25342465753424659</v>
      </c>
      <c r="O236" s="39">
        <f t="shared" si="49"/>
        <v>41.765012714645998</v>
      </c>
      <c r="P236" s="71">
        <f t="shared" si="50"/>
        <v>0.47825034167359337</v>
      </c>
      <c r="Q236" s="39">
        <f t="shared" si="46"/>
        <v>0.48712107065048238</v>
      </c>
      <c r="R236" s="39">
        <f t="shared" si="51"/>
        <v>42.539682539682538</v>
      </c>
      <c r="S236" s="39">
        <f t="shared" si="47"/>
        <v>41.765012714645998</v>
      </c>
    </row>
    <row r="237" spans="12:19" x14ac:dyDescent="0.25">
      <c r="L237" s="70">
        <v>2230</v>
      </c>
      <c r="M237" s="39">
        <f t="shared" si="45"/>
        <v>2230</v>
      </c>
      <c r="N237" s="39">
        <f t="shared" si="48"/>
        <v>0.2545662100456621</v>
      </c>
      <c r="O237" s="39">
        <f t="shared" si="49"/>
        <v>41.673081723991103</v>
      </c>
      <c r="P237" s="71">
        <f t="shared" si="50"/>
        <v>0.4771976417021726</v>
      </c>
      <c r="Q237" s="39">
        <f t="shared" si="46"/>
        <v>0.48712107065048238</v>
      </c>
      <c r="R237" s="39">
        <f t="shared" si="51"/>
        <v>42.539682539682538</v>
      </c>
      <c r="S237" s="39">
        <f t="shared" si="47"/>
        <v>41.673081723991103</v>
      </c>
    </row>
    <row r="238" spans="12:19" x14ac:dyDescent="0.25">
      <c r="L238" s="70">
        <v>2240</v>
      </c>
      <c r="M238" s="39">
        <f t="shared" ref="M238:M301" si="52">IF(L238&gt;$B$8,$B$8,L238)</f>
        <v>2240</v>
      </c>
      <c r="N238" s="39">
        <f t="shared" si="48"/>
        <v>0.25570776255707761</v>
      </c>
      <c r="O238" s="39">
        <f t="shared" si="49"/>
        <v>41.581377819495671</v>
      </c>
      <c r="P238" s="71">
        <f t="shared" si="50"/>
        <v>0.47614754208991117</v>
      </c>
      <c r="Q238" s="39">
        <f t="shared" si="46"/>
        <v>0.48712107065048238</v>
      </c>
      <c r="R238" s="39">
        <f t="shared" si="51"/>
        <v>42.539682539682538</v>
      </c>
      <c r="S238" s="39">
        <f t="shared" si="47"/>
        <v>41.581377819495671</v>
      </c>
    </row>
    <row r="239" spans="12:19" x14ac:dyDescent="0.25">
      <c r="L239" s="70">
        <v>2250</v>
      </c>
      <c r="M239" s="39">
        <f t="shared" si="52"/>
        <v>2250</v>
      </c>
      <c r="N239" s="39">
        <f t="shared" si="48"/>
        <v>0.25684931506849318</v>
      </c>
      <c r="O239" s="39">
        <f t="shared" si="49"/>
        <v>41.489899430178454</v>
      </c>
      <c r="P239" s="71">
        <f t="shared" si="50"/>
        <v>0.47510002484753366</v>
      </c>
      <c r="Q239" s="39">
        <f t="shared" si="46"/>
        <v>0.48712107065048238</v>
      </c>
      <c r="R239" s="39">
        <f t="shared" si="51"/>
        <v>42.539682539682538</v>
      </c>
      <c r="S239" s="39">
        <f t="shared" si="47"/>
        <v>41.489899430178454</v>
      </c>
    </row>
    <row r="240" spans="12:19" x14ac:dyDescent="0.25">
      <c r="L240" s="70">
        <v>2260</v>
      </c>
      <c r="M240" s="39">
        <f t="shared" si="52"/>
        <v>2260</v>
      </c>
      <c r="N240" s="39">
        <f t="shared" si="48"/>
        <v>0.25799086757990869</v>
      </c>
      <c r="O240" s="39">
        <f t="shared" si="49"/>
        <v>41.398645002851708</v>
      </c>
      <c r="P240" s="71">
        <f t="shared" si="50"/>
        <v>0.47405507218951759</v>
      </c>
      <c r="Q240" s="39">
        <f t="shared" si="46"/>
        <v>0.48712107065048238</v>
      </c>
      <c r="R240" s="39">
        <f t="shared" si="51"/>
        <v>42.539682539682538</v>
      </c>
      <c r="S240" s="39">
        <f t="shared" si="47"/>
        <v>41.398645002851708</v>
      </c>
    </row>
    <row r="241" spans="12:19" x14ac:dyDescent="0.25">
      <c r="L241" s="70">
        <v>2270</v>
      </c>
      <c r="M241" s="39">
        <f t="shared" si="52"/>
        <v>2270</v>
      </c>
      <c r="N241" s="39">
        <f t="shared" si="48"/>
        <v>0.2591324200913242</v>
      </c>
      <c r="O241" s="39">
        <f t="shared" si="49"/>
        <v>41.30761300184183</v>
      </c>
      <c r="P241" s="71">
        <f t="shared" si="50"/>
        <v>0.47301266653089469</v>
      </c>
      <c r="Q241" s="39">
        <f t="shared" si="46"/>
        <v>0.48712107065048238</v>
      </c>
      <c r="R241" s="39">
        <f t="shared" si="51"/>
        <v>42.539682539682538</v>
      </c>
      <c r="S241" s="39">
        <f t="shared" si="47"/>
        <v>41.30761300184183</v>
      </c>
    </row>
    <row r="242" spans="12:19" x14ac:dyDescent="0.25">
      <c r="L242" s="70">
        <v>2280</v>
      </c>
      <c r="M242" s="39">
        <f t="shared" si="52"/>
        <v>2280</v>
      </c>
      <c r="N242" s="39">
        <f t="shared" si="48"/>
        <v>0.26027397260273971</v>
      </c>
      <c r="O242" s="39">
        <f t="shared" si="49"/>
        <v>41.216801908715766</v>
      </c>
      <c r="P242" s="71">
        <f t="shared" si="50"/>
        <v>0.47197279048411778</v>
      </c>
      <c r="Q242" s="39">
        <f t="shared" si="46"/>
        <v>0.48712107065048238</v>
      </c>
      <c r="R242" s="39">
        <f t="shared" si="51"/>
        <v>42.539682539682538</v>
      </c>
      <c r="S242" s="39">
        <f t="shared" si="47"/>
        <v>41.216801908715766</v>
      </c>
    </row>
    <row r="243" spans="12:19" x14ac:dyDescent="0.25">
      <c r="L243" s="70">
        <v>2290</v>
      </c>
      <c r="M243" s="39">
        <f t="shared" si="52"/>
        <v>2290</v>
      </c>
      <c r="N243" s="39">
        <f t="shared" si="48"/>
        <v>0.26141552511415528</v>
      </c>
      <c r="O243" s="39">
        <f t="shared" si="49"/>
        <v>41.126210222012723</v>
      </c>
      <c r="P243" s="71">
        <f t="shared" si="50"/>
        <v>0.47093542685598877</v>
      </c>
      <c r="Q243" s="39">
        <f t="shared" si="46"/>
        <v>0.48712107065048238</v>
      </c>
      <c r="R243" s="39">
        <f t="shared" si="51"/>
        <v>42.539682539682538</v>
      </c>
      <c r="S243" s="39">
        <f t="shared" si="47"/>
        <v>41.126210222012723</v>
      </c>
    </row>
    <row r="244" spans="12:19" x14ac:dyDescent="0.25">
      <c r="L244" s="70">
        <v>2300</v>
      </c>
      <c r="M244" s="39">
        <f t="shared" si="52"/>
        <v>2300</v>
      </c>
      <c r="N244" s="39">
        <f t="shared" si="48"/>
        <v>0.26255707762557079</v>
      </c>
      <c r="O244" s="39">
        <f t="shared" si="49"/>
        <v>41.035836456981244</v>
      </c>
      <c r="P244" s="71">
        <f t="shared" si="50"/>
        <v>0.46990055864464797</v>
      </c>
      <c r="Q244" s="39">
        <f t="shared" si="46"/>
        <v>0.48712107065048238</v>
      </c>
      <c r="R244" s="39">
        <f t="shared" si="51"/>
        <v>42.539682539682538</v>
      </c>
      <c r="S244" s="39">
        <f t="shared" si="47"/>
        <v>41.035836456981244</v>
      </c>
    </row>
    <row r="245" spans="12:19" x14ac:dyDescent="0.25">
      <c r="L245" s="70">
        <v>2310</v>
      </c>
      <c r="M245" s="39">
        <f t="shared" si="52"/>
        <v>2310</v>
      </c>
      <c r="N245" s="39">
        <f t="shared" si="48"/>
        <v>0.2636986301369863</v>
      </c>
      <c r="O245" s="39">
        <f t="shared" si="49"/>
        <v>40.945679145321598</v>
      </c>
      <c r="P245" s="71">
        <f t="shared" si="50"/>
        <v>0.46886816903662376</v>
      </c>
      <c r="Q245" s="39">
        <f t="shared" si="46"/>
        <v>0.48712107065048238</v>
      </c>
      <c r="R245" s="39">
        <f t="shared" si="51"/>
        <v>42.539682539682538</v>
      </c>
      <c r="S245" s="39">
        <f t="shared" si="47"/>
        <v>40.945679145321598</v>
      </c>
    </row>
    <row r="246" spans="12:19" x14ac:dyDescent="0.25">
      <c r="L246" s="70">
        <v>2320</v>
      </c>
      <c r="M246" s="39">
        <f t="shared" si="52"/>
        <v>2320</v>
      </c>
      <c r="N246" s="39">
        <f t="shared" si="48"/>
        <v>0.26484018264840181</v>
      </c>
      <c r="O246" s="39">
        <f t="shared" si="49"/>
        <v>40.855736834932983</v>
      </c>
      <c r="P246" s="71">
        <f t="shared" si="50"/>
        <v>0.46783824140393848</v>
      </c>
      <c r="Q246" s="39">
        <f t="shared" si="46"/>
        <v>0.48712107065048238</v>
      </c>
      <c r="R246" s="39">
        <f t="shared" si="51"/>
        <v>42.539682539682538</v>
      </c>
      <c r="S246" s="39">
        <f t="shared" si="47"/>
        <v>40.855736834932983</v>
      </c>
    </row>
    <row r="247" spans="12:19" x14ac:dyDescent="0.25">
      <c r="L247" s="70">
        <v>2330</v>
      </c>
      <c r="M247" s="39">
        <f t="shared" si="52"/>
        <v>2330</v>
      </c>
      <c r="N247" s="39">
        <f t="shared" si="48"/>
        <v>0.26598173515981738</v>
      </c>
      <c r="O247" s="39">
        <f t="shared" si="49"/>
        <v>40.766008089665995</v>
      </c>
      <c r="P247" s="71">
        <f t="shared" si="50"/>
        <v>0.46681075930127336</v>
      </c>
      <c r="Q247" s="39">
        <f t="shared" si="46"/>
        <v>0.48712107065048238</v>
      </c>
      <c r="R247" s="39">
        <f t="shared" si="51"/>
        <v>42.539682539682538</v>
      </c>
      <c r="S247" s="39">
        <f t="shared" si="47"/>
        <v>40.766008089665995</v>
      </c>
    </row>
    <row r="248" spans="12:19" x14ac:dyDescent="0.25">
      <c r="L248" s="70">
        <v>2340</v>
      </c>
      <c r="M248" s="39">
        <f t="shared" si="52"/>
        <v>2340</v>
      </c>
      <c r="N248" s="39">
        <f t="shared" si="48"/>
        <v>0.26712328767123289</v>
      </c>
      <c r="O248" s="39">
        <f t="shared" si="49"/>
        <v>40.676491489079673</v>
      </c>
      <c r="P248" s="71">
        <f t="shared" si="50"/>
        <v>0.46578570646318684</v>
      </c>
      <c r="Q248" s="39">
        <f t="shared" si="46"/>
        <v>0.48712107065048238</v>
      </c>
      <c r="R248" s="39">
        <f t="shared" si="51"/>
        <v>42.539682539682538</v>
      </c>
      <c r="S248" s="39">
        <f t="shared" si="47"/>
        <v>40.676491489079673</v>
      </c>
    </row>
    <row r="249" spans="12:19" x14ac:dyDescent="0.25">
      <c r="L249" s="70">
        <v>2350</v>
      </c>
      <c r="M249" s="39">
        <f t="shared" si="52"/>
        <v>2350</v>
      </c>
      <c r="N249" s="39">
        <f t="shared" si="48"/>
        <v>0.2682648401826484</v>
      </c>
      <c r="O249" s="39">
        <f t="shared" si="49"/>
        <v>40.587185628203429</v>
      </c>
      <c r="P249" s="71">
        <f t="shared" si="50"/>
        <v>0.46476306680138824</v>
      </c>
      <c r="Q249" s="39">
        <f t="shared" si="46"/>
        <v>0.48712107065048238</v>
      </c>
      <c r="R249" s="39">
        <f t="shared" si="51"/>
        <v>42.539682539682538</v>
      </c>
      <c r="S249" s="39">
        <f t="shared" si="47"/>
        <v>40.587185628203429</v>
      </c>
    </row>
    <row r="250" spans="12:19" x14ac:dyDescent="0.25">
      <c r="L250" s="70">
        <v>2360</v>
      </c>
      <c r="M250" s="39">
        <f t="shared" si="52"/>
        <v>2360</v>
      </c>
      <c r="N250" s="39">
        <f t="shared" si="48"/>
        <v>0.26940639269406391</v>
      </c>
      <c r="O250" s="39">
        <f t="shared" si="49"/>
        <v>40.498089117303437</v>
      </c>
      <c r="P250" s="71">
        <f t="shared" si="50"/>
        <v>0.46374282440206283</v>
      </c>
      <c r="Q250" s="39">
        <f t="shared" si="46"/>
        <v>0.48712107065048238</v>
      </c>
      <c r="R250" s="39">
        <f t="shared" si="51"/>
        <v>42.539682539682538</v>
      </c>
      <c r="S250" s="39">
        <f t="shared" si="47"/>
        <v>40.498089117303437</v>
      </c>
    </row>
    <row r="251" spans="12:19" x14ac:dyDescent="0.25">
      <c r="L251" s="70">
        <v>2370</v>
      </c>
      <c r="M251" s="39">
        <f t="shared" si="52"/>
        <v>2370</v>
      </c>
      <c r="N251" s="39">
        <f t="shared" si="48"/>
        <v>0.27054794520547948</v>
      </c>
      <c r="O251" s="39">
        <f t="shared" si="49"/>
        <v>40.409200581653657</v>
      </c>
      <c r="P251" s="71">
        <f t="shared" si="50"/>
        <v>0.46272496352324965</v>
      </c>
      <c r="Q251" s="39">
        <f t="shared" si="46"/>
        <v>0.48712107065048238</v>
      </c>
      <c r="R251" s="39">
        <f t="shared" si="51"/>
        <v>42.539682539682538</v>
      </c>
      <c r="S251" s="39">
        <f t="shared" si="47"/>
        <v>40.409200581653657</v>
      </c>
    </row>
    <row r="252" spans="12:19" x14ac:dyDescent="0.25">
      <c r="L252" s="70">
        <v>2380</v>
      </c>
      <c r="M252" s="39">
        <f t="shared" si="52"/>
        <v>2380</v>
      </c>
      <c r="N252" s="39">
        <f t="shared" si="48"/>
        <v>0.27168949771689499</v>
      </c>
      <c r="O252" s="39">
        <f t="shared" si="49"/>
        <v>40.320518661311219</v>
      </c>
      <c r="P252" s="71">
        <f t="shared" si="50"/>
        <v>0.46170946859226958</v>
      </c>
      <c r="Q252" s="39">
        <f t="shared" si="46"/>
        <v>0.48712107065048238</v>
      </c>
      <c r="R252" s="39">
        <f t="shared" si="51"/>
        <v>42.539682539682538</v>
      </c>
      <c r="S252" s="39">
        <f t="shared" si="47"/>
        <v>40.320518661311219</v>
      </c>
    </row>
    <row r="253" spans="12:19" x14ac:dyDescent="0.25">
      <c r="L253" s="70">
        <v>2390</v>
      </c>
      <c r="M253" s="39">
        <f t="shared" si="52"/>
        <v>2390</v>
      </c>
      <c r="N253" s="39">
        <f t="shared" si="48"/>
        <v>0.2728310502283105</v>
      </c>
      <c r="O253" s="39">
        <f t="shared" si="49"/>
        <v>40.232042010896023</v>
      </c>
      <c r="P253" s="71">
        <f t="shared" si="50"/>
        <v>0.4606963242032015</v>
      </c>
      <c r="Q253" s="39">
        <f t="shared" si="46"/>
        <v>0.48712107065048238</v>
      </c>
      <c r="R253" s="39">
        <f t="shared" si="51"/>
        <v>42.539682539682538</v>
      </c>
      <c r="S253" s="39">
        <f t="shared" si="47"/>
        <v>40.232042010896023</v>
      </c>
    </row>
    <row r="254" spans="12:19" x14ac:dyDescent="0.25">
      <c r="L254" s="70">
        <v>2400</v>
      </c>
      <c r="M254" s="39">
        <f t="shared" si="52"/>
        <v>2400</v>
      </c>
      <c r="N254" s="39">
        <f t="shared" si="48"/>
        <v>0.27397260273972601</v>
      </c>
      <c r="O254" s="39">
        <f t="shared" si="49"/>
        <v>40.143769299374625</v>
      </c>
      <c r="P254" s="71">
        <f t="shared" si="50"/>
        <v>0.45968551511440747</v>
      </c>
      <c r="Q254" s="39">
        <f t="shared" si="46"/>
        <v>0.48712107065048238</v>
      </c>
      <c r="R254" s="39">
        <f t="shared" si="51"/>
        <v>42.539682539682538</v>
      </c>
      <c r="S254" s="39">
        <f t="shared" si="47"/>
        <v>40.143769299374625</v>
      </c>
    </row>
    <row r="255" spans="12:19" x14ac:dyDescent="0.25">
      <c r="L255" s="70">
        <v>2410</v>
      </c>
      <c r="M255" s="39">
        <f t="shared" si="52"/>
        <v>2410</v>
      </c>
      <c r="N255" s="39">
        <f t="shared" si="48"/>
        <v>0.27511415525114158</v>
      </c>
      <c r="O255" s="39">
        <f t="shared" si="49"/>
        <v>40.055699209848122</v>
      </c>
      <c r="P255" s="71">
        <f t="shared" si="50"/>
        <v>0.45867702624610396</v>
      </c>
      <c r="Q255" s="39">
        <f t="shared" si="46"/>
        <v>0.48712107065048238</v>
      </c>
      <c r="R255" s="39">
        <f t="shared" si="51"/>
        <v>42.539682539682538</v>
      </c>
      <c r="S255" s="39">
        <f t="shared" si="47"/>
        <v>40.055699209848122</v>
      </c>
    </row>
    <row r="256" spans="12:19" x14ac:dyDescent="0.25">
      <c r="L256" s="70">
        <v>2420</v>
      </c>
      <c r="M256" s="39">
        <f t="shared" si="52"/>
        <v>2420</v>
      </c>
      <c r="N256" s="39">
        <f t="shared" si="48"/>
        <v>0.27625570776255709</v>
      </c>
      <c r="O256" s="39">
        <f t="shared" si="49"/>
        <v>39.967830439344183</v>
      </c>
      <c r="P256" s="71">
        <f t="shared" si="50"/>
        <v>0.45767084267798042</v>
      </c>
      <c r="Q256" s="39">
        <f t="shared" si="46"/>
        <v>0.48712107065048238</v>
      </c>
      <c r="R256" s="39">
        <f t="shared" si="51"/>
        <v>42.539682539682538</v>
      </c>
      <c r="S256" s="39">
        <f t="shared" si="47"/>
        <v>39.967830439344183</v>
      </c>
    </row>
    <row r="257" spans="12:19" x14ac:dyDescent="0.25">
      <c r="L257" s="70">
        <v>2430</v>
      </c>
      <c r="M257" s="39">
        <f t="shared" si="52"/>
        <v>2430</v>
      </c>
      <c r="N257" s="39">
        <f t="shared" si="48"/>
        <v>0.2773972602739726</v>
      </c>
      <c r="O257" s="39">
        <f t="shared" si="49"/>
        <v>39.880161698612781</v>
      </c>
      <c r="P257" s="71">
        <f t="shared" si="50"/>
        <v>0.45666694964686005</v>
      </c>
      <c r="Q257" s="39">
        <f t="shared" si="46"/>
        <v>0.48712107065048238</v>
      </c>
      <c r="R257" s="39">
        <f t="shared" si="51"/>
        <v>42.539682539682538</v>
      </c>
      <c r="S257" s="39">
        <f t="shared" si="47"/>
        <v>39.880161698612781</v>
      </c>
    </row>
    <row r="258" spans="12:19" x14ac:dyDescent="0.25">
      <c r="L258" s="70">
        <v>2440</v>
      </c>
      <c r="M258" s="39">
        <f t="shared" si="52"/>
        <v>2440</v>
      </c>
      <c r="N258" s="39">
        <f t="shared" si="48"/>
        <v>0.27853881278538811</v>
      </c>
      <c r="O258" s="39">
        <f t="shared" si="49"/>
        <v>39.792691711925968</v>
      </c>
      <c r="P258" s="71">
        <f t="shared" si="50"/>
        <v>0.45566533254440711</v>
      </c>
      <c r="Q258" s="39">
        <f t="shared" si="46"/>
        <v>0.48712107065048238</v>
      </c>
      <c r="R258" s="39">
        <f t="shared" si="51"/>
        <v>42.539682539682538</v>
      </c>
      <c r="S258" s="39">
        <f t="shared" si="47"/>
        <v>39.792691711925968</v>
      </c>
    </row>
    <row r="259" spans="12:19" x14ac:dyDescent="0.25">
      <c r="L259" s="70">
        <v>2450</v>
      </c>
      <c r="M259" s="39">
        <f t="shared" si="52"/>
        <v>2450</v>
      </c>
      <c r="N259" s="39">
        <f t="shared" si="48"/>
        <v>0.27968036529680368</v>
      </c>
      <c r="O259" s="39">
        <f t="shared" si="49"/>
        <v>39.705419216881211</v>
      </c>
      <c r="P259" s="71">
        <f t="shared" si="50"/>
        <v>0.45466597691487498</v>
      </c>
      <c r="Q259" s="39">
        <f t="shared" si="46"/>
        <v>0.48712107065048238</v>
      </c>
      <c r="R259" s="39">
        <f t="shared" si="51"/>
        <v>42.539682539682538</v>
      </c>
      <c r="S259" s="39">
        <f t="shared" si="47"/>
        <v>39.705419216881211</v>
      </c>
    </row>
    <row r="260" spans="12:19" x14ac:dyDescent="0.25">
      <c r="L260" s="70">
        <v>2460</v>
      </c>
      <c r="M260" s="39">
        <f t="shared" si="52"/>
        <v>2460</v>
      </c>
      <c r="N260" s="39">
        <f t="shared" si="48"/>
        <v>0.28082191780821919</v>
      </c>
      <c r="O260" s="39">
        <f t="shared" si="49"/>
        <v>39.618342964208473</v>
      </c>
      <c r="P260" s="71">
        <f t="shared" si="50"/>
        <v>0.453668868452897</v>
      </c>
      <c r="Q260" s="39">
        <f t="shared" si="46"/>
        <v>0.48712107065048238</v>
      </c>
      <c r="R260" s="39">
        <f t="shared" si="51"/>
        <v>42.539682539682538</v>
      </c>
      <c r="S260" s="39">
        <f t="shared" si="47"/>
        <v>39.618342964208473</v>
      </c>
    </row>
    <row r="261" spans="12:19" x14ac:dyDescent="0.25">
      <c r="L261" s="70">
        <v>2470</v>
      </c>
      <c r="M261" s="39">
        <f t="shared" si="52"/>
        <v>2470</v>
      </c>
      <c r="N261" s="39">
        <f t="shared" si="48"/>
        <v>0.2819634703196347</v>
      </c>
      <c r="O261" s="39">
        <f t="shared" si="49"/>
        <v>39.531461717580811</v>
      </c>
      <c r="P261" s="71">
        <f t="shared" si="50"/>
        <v>0.4526739930013175</v>
      </c>
      <c r="Q261" s="39">
        <f t="shared" si="46"/>
        <v>0.48712107065048238</v>
      </c>
      <c r="R261" s="39">
        <f t="shared" si="51"/>
        <v>42.539682539682538</v>
      </c>
      <c r="S261" s="39">
        <f t="shared" si="47"/>
        <v>39.531461717580811</v>
      </c>
    </row>
    <row r="262" spans="12:19" x14ac:dyDescent="0.25">
      <c r="L262" s="70">
        <v>2480</v>
      </c>
      <c r="M262" s="39">
        <f t="shared" si="52"/>
        <v>2480</v>
      </c>
      <c r="N262" s="39">
        <f t="shared" si="48"/>
        <v>0.28310502283105021</v>
      </c>
      <c r="O262" s="39">
        <f t="shared" si="49"/>
        <v>39.444774253428484</v>
      </c>
      <c r="P262" s="71">
        <f t="shared" si="50"/>
        <v>0.45168133654906339</v>
      </c>
      <c r="Q262" s="39">
        <f t="shared" si="46"/>
        <v>0.48712107065048238</v>
      </c>
      <c r="R262" s="39">
        <f t="shared" si="51"/>
        <v>42.539682539682538</v>
      </c>
      <c r="S262" s="39">
        <f t="shared" si="47"/>
        <v>39.444774253428484</v>
      </c>
    </row>
    <row r="263" spans="12:19" x14ac:dyDescent="0.25">
      <c r="L263" s="70">
        <v>2490</v>
      </c>
      <c r="M263" s="39">
        <f t="shared" si="52"/>
        <v>2490</v>
      </c>
      <c r="N263" s="39">
        <f t="shared" si="48"/>
        <v>0.28424657534246578</v>
      </c>
      <c r="O263" s="39">
        <f t="shared" si="49"/>
        <v>39.358279360756455</v>
      </c>
      <c r="P263" s="71">
        <f t="shared" si="50"/>
        <v>0.45069088522905432</v>
      </c>
      <c r="Q263" s="39">
        <f t="shared" si="46"/>
        <v>0.48712107065048238</v>
      </c>
      <c r="R263" s="39">
        <f t="shared" si="51"/>
        <v>42.539682539682538</v>
      </c>
      <c r="S263" s="39">
        <f t="shared" si="47"/>
        <v>39.358279360756455</v>
      </c>
    </row>
    <row r="264" spans="12:19" x14ac:dyDescent="0.25">
      <c r="L264" s="70">
        <v>2500</v>
      </c>
      <c r="M264" s="39">
        <f t="shared" si="52"/>
        <v>2500</v>
      </c>
      <c r="N264" s="39">
        <f t="shared" si="48"/>
        <v>0.28538812785388129</v>
      </c>
      <c r="O264" s="39">
        <f t="shared" si="49"/>
        <v>39.271975840965275</v>
      </c>
      <c r="P264" s="71">
        <f t="shared" si="50"/>
        <v>0.44970262531615135</v>
      </c>
      <c r="Q264" s="39">
        <f t="shared" si="46"/>
        <v>0.48712107065048238</v>
      </c>
      <c r="R264" s="39">
        <f t="shared" si="51"/>
        <v>42.539682539682538</v>
      </c>
      <c r="S264" s="39">
        <f t="shared" si="47"/>
        <v>39.271975840965275</v>
      </c>
    </row>
    <row r="265" spans="12:19" x14ac:dyDescent="0.25">
      <c r="L265" s="70">
        <v>2510</v>
      </c>
      <c r="M265" s="39">
        <f t="shared" si="52"/>
        <v>2510</v>
      </c>
      <c r="N265" s="39">
        <f t="shared" si="48"/>
        <v>0.2865296803652968</v>
      </c>
      <c r="O265" s="39">
        <f t="shared" si="49"/>
        <v>39.185862507675083</v>
      </c>
      <c r="P265" s="71">
        <f t="shared" si="50"/>
        <v>0.44871654322514209</v>
      </c>
      <c r="Q265" s="39">
        <f t="shared" si="46"/>
        <v>0.48712107065048238</v>
      </c>
      <c r="R265" s="39">
        <f t="shared" si="51"/>
        <v>42.539682539682538</v>
      </c>
      <c r="S265" s="39">
        <f t="shared" si="47"/>
        <v>39.185862507675083</v>
      </c>
    </row>
    <row r="266" spans="12:19" x14ac:dyDescent="0.25">
      <c r="L266" s="70">
        <v>2520</v>
      </c>
      <c r="M266" s="39">
        <f t="shared" si="52"/>
        <v>2520</v>
      </c>
      <c r="N266" s="39">
        <f t="shared" si="48"/>
        <v>0.28767123287671231</v>
      </c>
      <c r="O266" s="39">
        <f t="shared" si="49"/>
        <v>39.099938186553004</v>
      </c>
      <c r="P266" s="71">
        <f t="shared" si="50"/>
        <v>0.4477326255087638</v>
      </c>
      <c r="Q266" s="39">
        <f t="shared" si="46"/>
        <v>0.48712107065048238</v>
      </c>
      <c r="R266" s="39">
        <f t="shared" si="51"/>
        <v>42.539682539682538</v>
      </c>
      <c r="S266" s="39">
        <f t="shared" si="47"/>
        <v>39.099938186553004</v>
      </c>
    </row>
    <row r="267" spans="12:19" x14ac:dyDescent="0.25">
      <c r="L267" s="70">
        <v>2530</v>
      </c>
      <c r="M267" s="39">
        <f t="shared" si="52"/>
        <v>2530</v>
      </c>
      <c r="N267" s="39">
        <f t="shared" si="48"/>
        <v>0.28881278538812788</v>
      </c>
      <c r="O267" s="39">
        <f t="shared" si="49"/>
        <v>39.014201715143528</v>
      </c>
      <c r="P267" s="71">
        <f t="shared" si="50"/>
        <v>0.44675085885576116</v>
      </c>
      <c r="Q267" s="39">
        <f t="shared" si="46"/>
        <v>0.48712107065048238</v>
      </c>
      <c r="R267" s="39">
        <f t="shared" si="51"/>
        <v>42.539682539682538</v>
      </c>
      <c r="S267" s="39">
        <f t="shared" si="47"/>
        <v>39.014201715143528</v>
      </c>
    </row>
    <row r="268" spans="12:19" x14ac:dyDescent="0.25">
      <c r="L268" s="70">
        <v>2540</v>
      </c>
      <c r="M268" s="39">
        <f t="shared" si="52"/>
        <v>2540</v>
      </c>
      <c r="N268" s="39">
        <f t="shared" si="48"/>
        <v>0.28995433789954339</v>
      </c>
      <c r="O268" s="39">
        <f t="shared" si="49"/>
        <v>38.928651942701848</v>
      </c>
      <c r="P268" s="71">
        <f t="shared" si="50"/>
        <v>0.44577123008897801</v>
      </c>
      <c r="Q268" s="39">
        <f t="shared" si="46"/>
        <v>0.48712107065048238</v>
      </c>
      <c r="R268" s="39">
        <f t="shared" si="51"/>
        <v>42.539682539682538</v>
      </c>
      <c r="S268" s="39">
        <f t="shared" si="47"/>
        <v>38.928651942701848</v>
      </c>
    </row>
    <row r="269" spans="12:19" x14ac:dyDescent="0.25">
      <c r="L269" s="70">
        <v>2550</v>
      </c>
      <c r="M269" s="39">
        <f t="shared" si="52"/>
        <v>2550</v>
      </c>
      <c r="N269" s="39">
        <f t="shared" si="48"/>
        <v>0.2910958904109589</v>
      </c>
      <c r="O269" s="39">
        <f t="shared" si="49"/>
        <v>38.843287730030461</v>
      </c>
      <c r="P269" s="71">
        <f t="shared" si="50"/>
        <v>0.444793726163486</v>
      </c>
      <c r="Q269" s="39">
        <f t="shared" si="46"/>
        <v>0.48712107065048238</v>
      </c>
      <c r="R269" s="39">
        <f t="shared" si="51"/>
        <v>42.539682539682538</v>
      </c>
      <c r="S269" s="39">
        <f t="shared" si="47"/>
        <v>38.843287730030461</v>
      </c>
    </row>
    <row r="270" spans="12:19" x14ac:dyDescent="0.25">
      <c r="L270" s="70">
        <v>2560</v>
      </c>
      <c r="M270" s="39">
        <f t="shared" si="52"/>
        <v>2560</v>
      </c>
      <c r="N270" s="39">
        <f t="shared" si="48"/>
        <v>0.29223744292237441</v>
      </c>
      <c r="O270" s="39">
        <f t="shared" si="49"/>
        <v>38.758107949318394</v>
      </c>
      <c r="P270" s="71">
        <f t="shared" si="50"/>
        <v>0.44381833416474392</v>
      </c>
      <c r="Q270" s="39">
        <f t="shared" ref="Q270:Q333" si="53">IF(M270&lt;=$B$57,$B$50,0)</f>
        <v>0.48712107065048238</v>
      </c>
      <c r="R270" s="39">
        <f t="shared" si="51"/>
        <v>42.539682539682538</v>
      </c>
      <c r="S270" s="39">
        <f t="shared" ref="S270:S333" si="54">IF(O270&gt;$B$47,$B$47,O270)</f>
        <v>38.758107949318394</v>
      </c>
    </row>
    <row r="271" spans="12:19" x14ac:dyDescent="0.25">
      <c r="L271" s="70">
        <v>2570</v>
      </c>
      <c r="M271" s="39">
        <f t="shared" si="52"/>
        <v>2570</v>
      </c>
      <c r="N271" s="39">
        <f t="shared" ref="N271:N334" si="55">M271/$B$8</f>
        <v>0.29337899543378998</v>
      </c>
      <c r="O271" s="39">
        <f t="shared" ref="O271:O334" si="56">P271*$B$5</f>
        <v>38.673111483983476</v>
      </c>
      <c r="P271" s="71">
        <f t="shared" ref="P271:P334" si="57">IF(N271=1,0,1-$I$9*N271^$I$8)</f>
        <v>0.44284504130679114</v>
      </c>
      <c r="Q271" s="39">
        <f t="shared" si="53"/>
        <v>0.48712107065048238</v>
      </c>
      <c r="R271" s="39">
        <f t="shared" ref="R271:R334" si="58">Q271*$B$5</f>
        <v>42.539682539682538</v>
      </c>
      <c r="S271" s="39">
        <f t="shared" si="54"/>
        <v>38.673111483983476</v>
      </c>
    </row>
    <row r="272" spans="12:19" x14ac:dyDescent="0.25">
      <c r="L272" s="70">
        <v>2580</v>
      </c>
      <c r="M272" s="39">
        <f t="shared" si="52"/>
        <v>2580</v>
      </c>
      <c r="N272" s="39">
        <f t="shared" si="55"/>
        <v>0.29452054794520549</v>
      </c>
      <c r="O272" s="39">
        <f t="shared" si="56"/>
        <v>38.588297228517234</v>
      </c>
      <c r="P272" s="71">
        <f t="shared" si="57"/>
        <v>0.44187383493047183</v>
      </c>
      <c r="Q272" s="39">
        <f t="shared" si="53"/>
        <v>0.48712107065048238</v>
      </c>
      <c r="R272" s="39">
        <f t="shared" si="58"/>
        <v>42.539682539682538</v>
      </c>
      <c r="S272" s="39">
        <f t="shared" si="54"/>
        <v>38.588297228517234</v>
      </c>
    </row>
    <row r="273" spans="12:19" x14ac:dyDescent="0.25">
      <c r="L273" s="70">
        <v>2590</v>
      </c>
      <c r="M273" s="39">
        <f t="shared" si="52"/>
        <v>2590</v>
      </c>
      <c r="N273" s="39">
        <f t="shared" si="55"/>
        <v>0.295662100456621</v>
      </c>
      <c r="O273" s="39">
        <f t="shared" si="56"/>
        <v>38.503664088332769</v>
      </c>
      <c r="P273" s="71">
        <f t="shared" si="57"/>
        <v>0.44090470250169289</v>
      </c>
      <c r="Q273" s="39">
        <f t="shared" si="53"/>
        <v>0.48712107065048238</v>
      </c>
      <c r="R273" s="39">
        <f t="shared" si="58"/>
        <v>42.539682539682538</v>
      </c>
      <c r="S273" s="39">
        <f t="shared" si="54"/>
        <v>38.503664088332769</v>
      </c>
    </row>
    <row r="274" spans="12:19" x14ac:dyDescent="0.25">
      <c r="L274" s="70">
        <v>2600</v>
      </c>
      <c r="M274" s="39">
        <f t="shared" si="52"/>
        <v>2600</v>
      </c>
      <c r="N274" s="39">
        <f t="shared" si="55"/>
        <v>0.29680365296803651</v>
      </c>
      <c r="O274" s="39">
        <f t="shared" si="56"/>
        <v>38.419210979615002</v>
      </c>
      <c r="P274" s="71">
        <f t="shared" si="57"/>
        <v>0.439937631609709</v>
      </c>
      <c r="Q274" s="39">
        <f t="shared" si="53"/>
        <v>0.48712107065048238</v>
      </c>
      <c r="R274" s="39">
        <f t="shared" si="58"/>
        <v>42.539682539682538</v>
      </c>
      <c r="S274" s="39">
        <f t="shared" si="54"/>
        <v>38.419210979615002</v>
      </c>
    </row>
    <row r="275" spans="12:19" x14ac:dyDescent="0.25">
      <c r="L275" s="70">
        <v>2610</v>
      </c>
      <c r="M275" s="39">
        <f t="shared" si="52"/>
        <v>2610</v>
      </c>
      <c r="N275" s="39">
        <f t="shared" si="55"/>
        <v>0.29794520547945208</v>
      </c>
      <c r="O275" s="39">
        <f t="shared" si="56"/>
        <v>38.334936829173778</v>
      </c>
      <c r="P275" s="71">
        <f t="shared" si="57"/>
        <v>0.43897260996544085</v>
      </c>
      <c r="Q275" s="39">
        <f t="shared" si="53"/>
        <v>0.48712107065048238</v>
      </c>
      <c r="R275" s="39">
        <f t="shared" si="58"/>
        <v>42.539682539682538</v>
      </c>
      <c r="S275" s="39">
        <f t="shared" si="54"/>
        <v>38.334936829173778</v>
      </c>
    </row>
    <row r="276" spans="12:19" x14ac:dyDescent="0.25">
      <c r="L276" s="70">
        <v>2620</v>
      </c>
      <c r="M276" s="39">
        <f t="shared" si="52"/>
        <v>2620</v>
      </c>
      <c r="N276" s="39">
        <f t="shared" si="55"/>
        <v>0.29908675799086759</v>
      </c>
      <c r="O276" s="39">
        <f t="shared" si="56"/>
        <v>38.250840574299403</v>
      </c>
      <c r="P276" s="71">
        <f t="shared" si="57"/>
        <v>0.43800962539982058</v>
      </c>
      <c r="Q276" s="39">
        <f t="shared" si="53"/>
        <v>0.48712107065048238</v>
      </c>
      <c r="R276" s="39">
        <f t="shared" si="58"/>
        <v>42.539682539682538</v>
      </c>
      <c r="S276" s="39">
        <f t="shared" si="54"/>
        <v>38.250840574299403</v>
      </c>
    </row>
    <row r="277" spans="12:19" x14ac:dyDescent="0.25">
      <c r="L277" s="70">
        <v>2630</v>
      </c>
      <c r="M277" s="39">
        <f t="shared" si="52"/>
        <v>2630</v>
      </c>
      <c r="N277" s="39">
        <f t="shared" si="55"/>
        <v>0.3002283105022831</v>
      </c>
      <c r="O277" s="39">
        <f t="shared" si="56"/>
        <v>38.166921162620753</v>
      </c>
      <c r="P277" s="71">
        <f t="shared" si="57"/>
        <v>0.43704866586216706</v>
      </c>
      <c r="Q277" s="39">
        <f t="shared" si="53"/>
        <v>0.48712107065048238</v>
      </c>
      <c r="R277" s="39">
        <f t="shared" si="58"/>
        <v>42.539682539682538</v>
      </c>
      <c r="S277" s="39">
        <f t="shared" si="54"/>
        <v>38.166921162620753</v>
      </c>
    </row>
    <row r="278" spans="12:19" x14ac:dyDescent="0.25">
      <c r="L278" s="70">
        <v>2640</v>
      </c>
      <c r="M278" s="39">
        <f t="shared" si="52"/>
        <v>2640</v>
      </c>
      <c r="N278" s="39">
        <f t="shared" si="55"/>
        <v>0.30136986301369861</v>
      </c>
      <c r="O278" s="39">
        <f t="shared" si="56"/>
        <v>38.08317755196579</v>
      </c>
      <c r="P278" s="71">
        <f t="shared" si="57"/>
        <v>0.43608971941858865</v>
      </c>
      <c r="Q278" s="39">
        <f t="shared" si="53"/>
        <v>0.48712107065048238</v>
      </c>
      <c r="R278" s="39">
        <f t="shared" si="58"/>
        <v>42.539682539682538</v>
      </c>
      <c r="S278" s="39">
        <f t="shared" si="54"/>
        <v>38.08317755196579</v>
      </c>
    </row>
    <row r="279" spans="12:19" x14ac:dyDescent="0.25">
      <c r="L279" s="70">
        <v>2650</v>
      </c>
      <c r="M279" s="39">
        <f t="shared" si="52"/>
        <v>2650</v>
      </c>
      <c r="N279" s="39">
        <f t="shared" si="55"/>
        <v>0.30251141552511418</v>
      </c>
      <c r="O279" s="39">
        <f t="shared" si="56"/>
        <v>37.999608710224472</v>
      </c>
      <c r="P279" s="71">
        <f t="shared" si="57"/>
        <v>0.43513277425041352</v>
      </c>
      <c r="Q279" s="39">
        <f t="shared" si="53"/>
        <v>0.48712107065048238</v>
      </c>
      <c r="R279" s="39">
        <f t="shared" si="58"/>
        <v>42.539682539682538</v>
      </c>
      <c r="S279" s="39">
        <f t="shared" si="54"/>
        <v>37.999608710224472</v>
      </c>
    </row>
    <row r="280" spans="12:19" x14ac:dyDescent="0.25">
      <c r="L280" s="70">
        <v>2660</v>
      </c>
      <c r="M280" s="39">
        <f t="shared" si="52"/>
        <v>2660</v>
      </c>
      <c r="N280" s="39">
        <f t="shared" si="55"/>
        <v>0.30365296803652969</v>
      </c>
      <c r="O280" s="39">
        <f t="shared" si="56"/>
        <v>37.916213615214112</v>
      </c>
      <c r="P280" s="71">
        <f t="shared" si="57"/>
        <v>0.43417781865264782</v>
      </c>
      <c r="Q280" s="39">
        <f t="shared" si="53"/>
        <v>0.48712107065048238</v>
      </c>
      <c r="R280" s="39">
        <f t="shared" si="58"/>
        <v>42.539682539682538</v>
      </c>
      <c r="S280" s="39">
        <f t="shared" si="54"/>
        <v>37.916213615214112</v>
      </c>
    </row>
    <row r="281" spans="12:19" x14ac:dyDescent="0.25">
      <c r="L281" s="70">
        <v>2670</v>
      </c>
      <c r="M281" s="39">
        <f t="shared" si="52"/>
        <v>2670</v>
      </c>
      <c r="N281" s="39">
        <f t="shared" si="55"/>
        <v>0.3047945205479452</v>
      </c>
      <c r="O281" s="39">
        <f t="shared" si="56"/>
        <v>37.832991254546883</v>
      </c>
      <c r="P281" s="71">
        <f t="shared" si="57"/>
        <v>0.4332248410324584</v>
      </c>
      <c r="Q281" s="39">
        <f t="shared" si="53"/>
        <v>0.48712107065048238</v>
      </c>
      <c r="R281" s="39">
        <f t="shared" si="58"/>
        <v>42.539682539682538</v>
      </c>
      <c r="S281" s="39">
        <f t="shared" si="54"/>
        <v>37.832991254546883</v>
      </c>
    </row>
    <row r="282" spans="12:19" x14ac:dyDescent="0.25">
      <c r="L282" s="70">
        <v>2680</v>
      </c>
      <c r="M282" s="39">
        <f t="shared" si="52"/>
        <v>2680</v>
      </c>
      <c r="N282" s="39">
        <f t="shared" si="55"/>
        <v>0.30593607305936071</v>
      </c>
      <c r="O282" s="39">
        <f t="shared" si="56"/>
        <v>37.749940625499733</v>
      </c>
      <c r="P282" s="71">
        <f t="shared" si="57"/>
        <v>0.43227382990768315</v>
      </c>
      <c r="Q282" s="39">
        <f t="shared" si="53"/>
        <v>0.48712107065048238</v>
      </c>
      <c r="R282" s="39">
        <f t="shared" si="58"/>
        <v>42.539682539682538</v>
      </c>
      <c r="S282" s="39">
        <f t="shared" si="54"/>
        <v>37.749940625499733</v>
      </c>
    </row>
    <row r="283" spans="12:19" x14ac:dyDescent="0.25">
      <c r="L283" s="70">
        <v>2690</v>
      </c>
      <c r="M283" s="39">
        <f t="shared" si="52"/>
        <v>2690</v>
      </c>
      <c r="N283" s="39">
        <f t="shared" si="55"/>
        <v>0.30707762557077628</v>
      </c>
      <c r="O283" s="39">
        <f t="shared" si="56"/>
        <v>37.667060734886391</v>
      </c>
      <c r="P283" s="71">
        <f t="shared" si="57"/>
        <v>0.43132477390536572</v>
      </c>
      <c r="Q283" s="39">
        <f t="shared" si="53"/>
        <v>0.48712107065048238</v>
      </c>
      <c r="R283" s="39">
        <f t="shared" si="58"/>
        <v>42.539682539682538</v>
      </c>
      <c r="S283" s="39">
        <f t="shared" si="54"/>
        <v>37.667060734886391</v>
      </c>
    </row>
    <row r="284" spans="12:19" x14ac:dyDescent="0.25">
      <c r="L284" s="70">
        <v>2700</v>
      </c>
      <c r="M284" s="39">
        <f t="shared" si="52"/>
        <v>2700</v>
      </c>
      <c r="N284" s="39">
        <f t="shared" si="55"/>
        <v>0.30821917808219179</v>
      </c>
      <c r="O284" s="39">
        <f t="shared" si="56"/>
        <v>37.584350598931643</v>
      </c>
      <c r="P284" s="71">
        <f t="shared" si="57"/>
        <v>0.43037766176031522</v>
      </c>
      <c r="Q284" s="39">
        <f t="shared" si="53"/>
        <v>0.48712107065048238</v>
      </c>
      <c r="R284" s="39">
        <f t="shared" si="58"/>
        <v>42.539682539682538</v>
      </c>
      <c r="S284" s="39">
        <f t="shared" si="54"/>
        <v>37.584350598931643</v>
      </c>
    </row>
    <row r="285" spans="12:19" x14ac:dyDescent="0.25">
      <c r="L285" s="70">
        <v>2710</v>
      </c>
      <c r="M285" s="39">
        <f t="shared" si="52"/>
        <v>2710</v>
      </c>
      <c r="N285" s="39">
        <f t="shared" si="55"/>
        <v>0.3093607305936073</v>
      </c>
      <c r="O285" s="39">
        <f t="shared" si="56"/>
        <v>37.501809243147576</v>
      </c>
      <c r="P285" s="71">
        <f t="shared" si="57"/>
        <v>0.42943248231368991</v>
      </c>
      <c r="Q285" s="39">
        <f t="shared" si="53"/>
        <v>0.48712107065048238</v>
      </c>
      <c r="R285" s="39">
        <f t="shared" si="58"/>
        <v>42.539682539682538</v>
      </c>
      <c r="S285" s="39">
        <f t="shared" si="54"/>
        <v>37.501809243147576</v>
      </c>
    </row>
    <row r="286" spans="12:19" x14ac:dyDescent="0.25">
      <c r="L286" s="70">
        <v>2720</v>
      </c>
      <c r="M286" s="39">
        <f t="shared" si="52"/>
        <v>2720</v>
      </c>
      <c r="N286" s="39">
        <f t="shared" si="55"/>
        <v>0.31050228310502281</v>
      </c>
      <c r="O286" s="39">
        <f t="shared" si="56"/>
        <v>37.419435702212091</v>
      </c>
      <c r="P286" s="71">
        <f t="shared" si="57"/>
        <v>0.42848922451160509</v>
      </c>
      <c r="Q286" s="39">
        <f t="shared" si="53"/>
        <v>0.48712107065048238</v>
      </c>
      <c r="R286" s="39">
        <f t="shared" si="58"/>
        <v>42.539682539682538</v>
      </c>
      <c r="S286" s="39">
        <f t="shared" si="54"/>
        <v>37.419435702212091</v>
      </c>
    </row>
    <row r="287" spans="12:19" x14ac:dyDescent="0.25">
      <c r="L287" s="70">
        <v>2730</v>
      </c>
      <c r="M287" s="39">
        <f t="shared" si="52"/>
        <v>2730</v>
      </c>
      <c r="N287" s="39">
        <f t="shared" si="55"/>
        <v>0.31164383561643838</v>
      </c>
      <c r="O287" s="39">
        <f t="shared" si="56"/>
        <v>37.337229019849232</v>
      </c>
      <c r="P287" s="71">
        <f t="shared" si="57"/>
        <v>0.42754787740376377</v>
      </c>
      <c r="Q287" s="39">
        <f t="shared" si="53"/>
        <v>0.48712107065048238</v>
      </c>
      <c r="R287" s="39">
        <f t="shared" si="58"/>
        <v>42.539682539682538</v>
      </c>
      <c r="S287" s="39">
        <f t="shared" si="54"/>
        <v>37.337229019849232</v>
      </c>
    </row>
    <row r="288" spans="12:19" x14ac:dyDescent="0.25">
      <c r="L288" s="70">
        <v>2740</v>
      </c>
      <c r="M288" s="39">
        <f t="shared" si="52"/>
        <v>2740</v>
      </c>
      <c r="N288" s="39">
        <f t="shared" si="55"/>
        <v>0.31278538812785389</v>
      </c>
      <c r="O288" s="39">
        <f t="shared" si="56"/>
        <v>37.255188248711733</v>
      </c>
      <c r="P288" s="71">
        <f t="shared" si="57"/>
        <v>0.42660843014211081</v>
      </c>
      <c r="Q288" s="39">
        <f t="shared" si="53"/>
        <v>0.48712107065048238</v>
      </c>
      <c r="R288" s="39">
        <f t="shared" si="58"/>
        <v>42.539682539682538</v>
      </c>
      <c r="S288" s="39">
        <f t="shared" si="54"/>
        <v>37.255188248711733</v>
      </c>
    </row>
    <row r="289" spans="12:19" x14ac:dyDescent="0.25">
      <c r="L289" s="70">
        <v>2750</v>
      </c>
      <c r="M289" s="39">
        <f t="shared" si="52"/>
        <v>2750</v>
      </c>
      <c r="N289" s="39">
        <f t="shared" si="55"/>
        <v>0.3139269406392694</v>
      </c>
      <c r="O289" s="39">
        <f t="shared" si="56"/>
        <v>37.173312450265328</v>
      </c>
      <c r="P289" s="71">
        <f t="shared" si="57"/>
        <v>0.42567087197950881</v>
      </c>
      <c r="Q289" s="39">
        <f t="shared" si="53"/>
        <v>0.48712107065048238</v>
      </c>
      <c r="R289" s="39">
        <f t="shared" si="58"/>
        <v>42.539682539682538</v>
      </c>
      <c r="S289" s="39">
        <f t="shared" si="54"/>
        <v>37.173312450265328</v>
      </c>
    </row>
    <row r="290" spans="12:19" x14ac:dyDescent="0.25">
      <c r="L290" s="70">
        <v>2760</v>
      </c>
      <c r="M290" s="39">
        <f t="shared" si="52"/>
        <v>2760</v>
      </c>
      <c r="N290" s="39">
        <f t="shared" si="55"/>
        <v>0.31506849315068491</v>
      </c>
      <c r="O290" s="39">
        <f t="shared" si="56"/>
        <v>37.09160069467508</v>
      </c>
      <c r="P290" s="71">
        <f t="shared" si="57"/>
        <v>0.42473519226843615</v>
      </c>
      <c r="Q290" s="39">
        <f t="shared" si="53"/>
        <v>0.48712107065048238</v>
      </c>
      <c r="R290" s="39">
        <f t="shared" si="58"/>
        <v>42.539682539682538</v>
      </c>
      <c r="S290" s="39">
        <f t="shared" si="54"/>
        <v>37.09160069467508</v>
      </c>
    </row>
    <row r="291" spans="12:19" x14ac:dyDescent="0.25">
      <c r="L291" s="70">
        <v>2770</v>
      </c>
      <c r="M291" s="39">
        <f t="shared" si="52"/>
        <v>2770</v>
      </c>
      <c r="N291" s="39">
        <f t="shared" si="55"/>
        <v>0.31621004566210048</v>
      </c>
      <c r="O291" s="39">
        <f t="shared" si="56"/>
        <v>37.010052060693511</v>
      </c>
      <c r="P291" s="71">
        <f t="shared" si="57"/>
        <v>0.42380138045970606</v>
      </c>
      <c r="Q291" s="39">
        <f t="shared" si="53"/>
        <v>0.48712107065048238</v>
      </c>
      <c r="R291" s="39">
        <f t="shared" si="58"/>
        <v>42.539682539682538</v>
      </c>
      <c r="S291" s="39">
        <f t="shared" si="54"/>
        <v>37.010052060693511</v>
      </c>
    </row>
    <row r="292" spans="12:19" x14ac:dyDescent="0.25">
      <c r="L292" s="70">
        <v>2780</v>
      </c>
      <c r="M292" s="39">
        <f t="shared" si="52"/>
        <v>2780</v>
      </c>
      <c r="N292" s="39">
        <f t="shared" si="55"/>
        <v>0.31735159817351599</v>
      </c>
      <c r="O292" s="39">
        <f t="shared" si="56"/>
        <v>36.928665635550665</v>
      </c>
      <c r="P292" s="71">
        <f t="shared" si="57"/>
        <v>0.42286942610120759</v>
      </c>
      <c r="Q292" s="39">
        <f t="shared" si="53"/>
        <v>0.48712107065048238</v>
      </c>
      <c r="R292" s="39">
        <f t="shared" si="58"/>
        <v>42.539682539682538</v>
      </c>
      <c r="S292" s="39">
        <f t="shared" si="54"/>
        <v>36.928665635550665</v>
      </c>
    </row>
    <row r="293" spans="12:19" x14ac:dyDescent="0.25">
      <c r="L293" s="70">
        <v>2790</v>
      </c>
      <c r="M293" s="39">
        <f t="shared" si="52"/>
        <v>2790</v>
      </c>
      <c r="N293" s="39">
        <f t="shared" si="55"/>
        <v>0.3184931506849315</v>
      </c>
      <c r="O293" s="39">
        <f t="shared" si="56"/>
        <v>36.847440514845886</v>
      </c>
      <c r="P293" s="71">
        <f t="shared" si="57"/>
        <v>0.42193931883666658</v>
      </c>
      <c r="Q293" s="39">
        <f t="shared" si="53"/>
        <v>0.48712107065048238</v>
      </c>
      <c r="R293" s="39">
        <f t="shared" si="58"/>
        <v>42.539682539682538</v>
      </c>
      <c r="S293" s="39">
        <f t="shared" si="54"/>
        <v>36.847440514845886</v>
      </c>
    </row>
    <row r="294" spans="12:19" x14ac:dyDescent="0.25">
      <c r="L294" s="70">
        <v>2800</v>
      </c>
      <c r="M294" s="39">
        <f t="shared" si="52"/>
        <v>2800</v>
      </c>
      <c r="N294" s="39">
        <f t="shared" si="55"/>
        <v>0.31963470319634701</v>
      </c>
      <c r="O294" s="39">
        <f t="shared" si="56"/>
        <v>36.766375802441338</v>
      </c>
      <c r="P294" s="71">
        <f t="shared" si="57"/>
        <v>0.42101104840442627</v>
      </c>
      <c r="Q294" s="39">
        <f t="shared" si="53"/>
        <v>0.48712107065048238</v>
      </c>
      <c r="R294" s="39">
        <f t="shared" si="58"/>
        <v>42.539682539682538</v>
      </c>
      <c r="S294" s="39">
        <f t="shared" si="54"/>
        <v>36.766375802441338</v>
      </c>
    </row>
    <row r="295" spans="12:19" x14ac:dyDescent="0.25">
      <c r="L295" s="70">
        <v>2810</v>
      </c>
      <c r="M295" s="39">
        <f t="shared" si="52"/>
        <v>2810</v>
      </c>
      <c r="N295" s="39">
        <f t="shared" si="55"/>
        <v>0.32077625570776258</v>
      </c>
      <c r="O295" s="39">
        <f t="shared" si="56"/>
        <v>36.685470610357406</v>
      </c>
      <c r="P295" s="71">
        <f t="shared" si="57"/>
        <v>0.42008460463624953</v>
      </c>
      <c r="Q295" s="39">
        <f t="shared" si="53"/>
        <v>0.48712107065048238</v>
      </c>
      <c r="R295" s="39">
        <f t="shared" si="58"/>
        <v>42.539682539682538</v>
      </c>
      <c r="S295" s="39">
        <f t="shared" si="54"/>
        <v>36.685470610357406</v>
      </c>
    </row>
    <row r="296" spans="12:19" x14ac:dyDescent="0.25">
      <c r="L296" s="70">
        <v>2820</v>
      </c>
      <c r="M296" s="39">
        <f t="shared" si="52"/>
        <v>2820</v>
      </c>
      <c r="N296" s="39">
        <f t="shared" si="55"/>
        <v>0.32191780821917809</v>
      </c>
      <c r="O296" s="39">
        <f t="shared" si="56"/>
        <v>36.604724058669589</v>
      </c>
      <c r="P296" s="71">
        <f t="shared" si="57"/>
        <v>0.41915997745613798</v>
      </c>
      <c r="Q296" s="39">
        <f t="shared" si="53"/>
        <v>0.48712107065048238</v>
      </c>
      <c r="R296" s="39">
        <f t="shared" si="58"/>
        <v>42.539682539682538</v>
      </c>
      <c r="S296" s="39">
        <f t="shared" si="54"/>
        <v>36.604724058669589</v>
      </c>
    </row>
    <row r="297" spans="12:19" x14ac:dyDescent="0.25">
      <c r="L297" s="70">
        <v>2830</v>
      </c>
      <c r="M297" s="39">
        <f t="shared" si="52"/>
        <v>2830</v>
      </c>
      <c r="N297" s="39">
        <f t="shared" si="55"/>
        <v>0.3230593607305936</v>
      </c>
      <c r="O297" s="39">
        <f t="shared" si="56"/>
        <v>36.524135275407168</v>
      </c>
      <c r="P297" s="71">
        <f t="shared" si="57"/>
        <v>0.41823715687917229</v>
      </c>
      <c r="Q297" s="39">
        <f t="shared" si="53"/>
        <v>0.48712107065048238</v>
      </c>
      <c r="R297" s="39">
        <f t="shared" si="58"/>
        <v>42.539682539682538</v>
      </c>
      <c r="S297" s="39">
        <f t="shared" si="54"/>
        <v>36.524135275407168</v>
      </c>
    </row>
    <row r="298" spans="12:19" x14ac:dyDescent="0.25">
      <c r="L298" s="70">
        <v>2840</v>
      </c>
      <c r="M298" s="39">
        <f t="shared" si="52"/>
        <v>2840</v>
      </c>
      <c r="N298" s="39">
        <f t="shared" si="55"/>
        <v>0.32420091324200911</v>
      </c>
      <c r="O298" s="39">
        <f t="shared" si="56"/>
        <v>36.443703396453564</v>
      </c>
      <c r="P298" s="71">
        <f t="shared" si="57"/>
        <v>0.41731613301037018</v>
      </c>
      <c r="Q298" s="39">
        <f t="shared" si="53"/>
        <v>0.48712107065048238</v>
      </c>
      <c r="R298" s="39">
        <f t="shared" si="58"/>
        <v>42.539682539682538</v>
      </c>
      <c r="S298" s="39">
        <f t="shared" si="54"/>
        <v>36.443703396453564</v>
      </c>
    </row>
    <row r="299" spans="12:19" x14ac:dyDescent="0.25">
      <c r="L299" s="70">
        <v>2850</v>
      </c>
      <c r="M299" s="39">
        <f t="shared" si="52"/>
        <v>2850</v>
      </c>
      <c r="N299" s="39">
        <f t="shared" si="55"/>
        <v>0.32534246575342468</v>
      </c>
      <c r="O299" s="39">
        <f t="shared" si="56"/>
        <v>36.363427565448092</v>
      </c>
      <c r="P299" s="71">
        <f t="shared" si="57"/>
        <v>0.41639689604356245</v>
      </c>
      <c r="Q299" s="39">
        <f t="shared" si="53"/>
        <v>0.48712107065048238</v>
      </c>
      <c r="R299" s="39">
        <f t="shared" si="58"/>
        <v>42.539682539682538</v>
      </c>
      <c r="S299" s="39">
        <f t="shared" si="54"/>
        <v>36.363427565448092</v>
      </c>
    </row>
    <row r="300" spans="12:19" x14ac:dyDescent="0.25">
      <c r="L300" s="70">
        <v>2860</v>
      </c>
      <c r="M300" s="39">
        <f t="shared" si="52"/>
        <v>2860</v>
      </c>
      <c r="N300" s="39">
        <f t="shared" si="55"/>
        <v>0.32648401826484019</v>
      </c>
      <c r="O300" s="39">
        <f t="shared" si="56"/>
        <v>36.283306933689509</v>
      </c>
      <c r="P300" s="71">
        <f t="shared" si="57"/>
        <v>0.41547943626028772</v>
      </c>
      <c r="Q300" s="39">
        <f t="shared" si="53"/>
        <v>0.48712107065048238</v>
      </c>
      <c r="R300" s="39">
        <f t="shared" si="58"/>
        <v>42.539682539682538</v>
      </c>
      <c r="S300" s="39">
        <f t="shared" si="54"/>
        <v>36.283306933689509</v>
      </c>
    </row>
    <row r="301" spans="12:19" x14ac:dyDescent="0.25">
      <c r="L301" s="70">
        <v>2870</v>
      </c>
      <c r="M301" s="39">
        <f t="shared" si="52"/>
        <v>2870</v>
      </c>
      <c r="N301" s="39">
        <f t="shared" si="55"/>
        <v>0.3276255707762557</v>
      </c>
      <c r="O301" s="39">
        <f t="shared" si="56"/>
        <v>36.203340660040951</v>
      </c>
      <c r="P301" s="71">
        <f t="shared" si="57"/>
        <v>0.41456374402870422</v>
      </c>
      <c r="Q301" s="39">
        <f t="shared" si="53"/>
        <v>0.48712107065048238</v>
      </c>
      <c r="R301" s="39">
        <f t="shared" si="58"/>
        <v>42.539682539682538</v>
      </c>
      <c r="S301" s="39">
        <f t="shared" si="54"/>
        <v>36.203340660040951</v>
      </c>
    </row>
    <row r="302" spans="12:19" x14ac:dyDescent="0.25">
      <c r="L302" s="70">
        <v>2880</v>
      </c>
      <c r="M302" s="39">
        <f t="shared" ref="M302:M365" si="59">IF(L302&gt;$B$8,$B$8,L302)</f>
        <v>2880</v>
      </c>
      <c r="N302" s="39">
        <f t="shared" si="55"/>
        <v>0.32876712328767121</v>
      </c>
      <c r="O302" s="39">
        <f t="shared" si="56"/>
        <v>36.123527910836373</v>
      </c>
      <c r="P302" s="71">
        <f t="shared" si="57"/>
        <v>0.41364980980251842</v>
      </c>
      <c r="Q302" s="39">
        <f t="shared" si="53"/>
        <v>0.48712107065048238</v>
      </c>
      <c r="R302" s="39">
        <f t="shared" si="58"/>
        <v>42.539682539682538</v>
      </c>
      <c r="S302" s="39">
        <f t="shared" si="54"/>
        <v>36.123527910836373</v>
      </c>
    </row>
    <row r="303" spans="12:19" x14ac:dyDescent="0.25">
      <c r="L303" s="70">
        <v>2890</v>
      </c>
      <c r="M303" s="39">
        <f t="shared" si="59"/>
        <v>2890</v>
      </c>
      <c r="N303" s="39">
        <f t="shared" si="55"/>
        <v>0.32990867579908678</v>
      </c>
      <c r="O303" s="39">
        <f t="shared" si="56"/>
        <v>36.04386785978857</v>
      </c>
      <c r="P303" s="71">
        <f t="shared" si="57"/>
        <v>0.41273762411993187</v>
      </c>
      <c r="Q303" s="39">
        <f t="shared" si="53"/>
        <v>0.48712107065048238</v>
      </c>
      <c r="R303" s="39">
        <f t="shared" si="58"/>
        <v>42.539682539682538</v>
      </c>
      <c r="S303" s="39">
        <f t="shared" si="54"/>
        <v>36.04386785978857</v>
      </c>
    </row>
    <row r="304" spans="12:19" x14ac:dyDescent="0.25">
      <c r="L304" s="70">
        <v>2900</v>
      </c>
      <c r="M304" s="39">
        <f t="shared" si="59"/>
        <v>2900</v>
      </c>
      <c r="N304" s="39">
        <f t="shared" si="55"/>
        <v>0.33105022831050229</v>
      </c>
      <c r="O304" s="39">
        <f t="shared" si="56"/>
        <v>35.964359687898579</v>
      </c>
      <c r="P304" s="71">
        <f t="shared" si="57"/>
        <v>0.41182717760260334</v>
      </c>
      <c r="Q304" s="39">
        <f t="shared" si="53"/>
        <v>0.48712107065048238</v>
      </c>
      <c r="R304" s="39">
        <f t="shared" si="58"/>
        <v>42.539682539682538</v>
      </c>
      <c r="S304" s="39">
        <f t="shared" si="54"/>
        <v>35.964359687898579</v>
      </c>
    </row>
    <row r="305" spans="12:19" x14ac:dyDescent="0.25">
      <c r="L305" s="70">
        <v>2910</v>
      </c>
      <c r="M305" s="39">
        <f t="shared" si="59"/>
        <v>2910</v>
      </c>
      <c r="N305" s="39">
        <f t="shared" si="55"/>
        <v>0.3321917808219178</v>
      </c>
      <c r="O305" s="39">
        <f t="shared" si="56"/>
        <v>35.885002583366465</v>
      </c>
      <c r="P305" s="71">
        <f t="shared" si="57"/>
        <v>0.4109184609546277</v>
      </c>
      <c r="Q305" s="39">
        <f t="shared" si="53"/>
        <v>0.48712107065048238</v>
      </c>
      <c r="R305" s="39">
        <f t="shared" si="58"/>
        <v>42.539682539682538</v>
      </c>
      <c r="S305" s="39">
        <f t="shared" si="54"/>
        <v>35.885002583366465</v>
      </c>
    </row>
    <row r="306" spans="12:19" x14ac:dyDescent="0.25">
      <c r="L306" s="70">
        <v>2920</v>
      </c>
      <c r="M306" s="39">
        <f t="shared" si="59"/>
        <v>2920</v>
      </c>
      <c r="N306" s="39">
        <f t="shared" si="55"/>
        <v>0.33333333333333331</v>
      </c>
      <c r="O306" s="39">
        <f t="shared" si="56"/>
        <v>35.805795741503587</v>
      </c>
      <c r="P306" s="71">
        <f t="shared" si="57"/>
        <v>0.41001146496153129</v>
      </c>
      <c r="Q306" s="39">
        <f t="shared" si="53"/>
        <v>0.48712107065048238</v>
      </c>
      <c r="R306" s="39">
        <f t="shared" si="58"/>
        <v>42.539682539682538</v>
      </c>
      <c r="S306" s="39">
        <f t="shared" si="54"/>
        <v>35.805795741503587</v>
      </c>
    </row>
    <row r="307" spans="12:19" x14ac:dyDescent="0.25">
      <c r="L307" s="70">
        <v>2930</v>
      </c>
      <c r="M307" s="39">
        <f t="shared" si="59"/>
        <v>2930</v>
      </c>
      <c r="N307" s="39">
        <f t="shared" si="55"/>
        <v>0.33447488584474888</v>
      </c>
      <c r="O307" s="39">
        <f t="shared" si="56"/>
        <v>35.726738364646138</v>
      </c>
      <c r="P307" s="71">
        <f t="shared" si="57"/>
        <v>0.40910618048928127</v>
      </c>
      <c r="Q307" s="39">
        <f t="shared" si="53"/>
        <v>0.48712107065048238</v>
      </c>
      <c r="R307" s="39">
        <f t="shared" si="58"/>
        <v>42.539682539682538</v>
      </c>
      <c r="S307" s="39">
        <f t="shared" si="54"/>
        <v>35.726738364646138</v>
      </c>
    </row>
    <row r="308" spans="12:19" x14ac:dyDescent="0.25">
      <c r="L308" s="70">
        <v>2940</v>
      </c>
      <c r="M308" s="39">
        <f t="shared" si="59"/>
        <v>2940</v>
      </c>
      <c r="N308" s="39">
        <f t="shared" si="55"/>
        <v>0.33561643835616439</v>
      </c>
      <c r="O308" s="39">
        <f t="shared" si="56"/>
        <v>35.647829662070151</v>
      </c>
      <c r="P308" s="71">
        <f t="shared" si="57"/>
        <v>0.40820259848331308</v>
      </c>
      <c r="Q308" s="39">
        <f t="shared" si="53"/>
        <v>0.48712107065048238</v>
      </c>
      <c r="R308" s="39">
        <f t="shared" si="58"/>
        <v>42.539682539682538</v>
      </c>
      <c r="S308" s="39">
        <f t="shared" si="54"/>
        <v>35.647829662070151</v>
      </c>
    </row>
    <row r="309" spans="12:19" x14ac:dyDescent="0.25">
      <c r="L309" s="70">
        <v>2950</v>
      </c>
      <c r="M309" s="39">
        <f t="shared" si="59"/>
        <v>2950</v>
      </c>
      <c r="N309" s="39">
        <f t="shared" si="55"/>
        <v>0.3367579908675799</v>
      </c>
      <c r="O309" s="39">
        <f t="shared" si="56"/>
        <v>35.569068849907644</v>
      </c>
      <c r="P309" s="71">
        <f t="shared" si="57"/>
        <v>0.40730070996756984</v>
      </c>
      <c r="Q309" s="39">
        <f t="shared" si="53"/>
        <v>0.48712107065048238</v>
      </c>
      <c r="R309" s="39">
        <f t="shared" si="58"/>
        <v>42.539682539682538</v>
      </c>
      <c r="S309" s="39">
        <f t="shared" si="54"/>
        <v>35.569068849907644</v>
      </c>
    </row>
    <row r="310" spans="12:19" x14ac:dyDescent="0.25">
      <c r="L310" s="70">
        <v>2960</v>
      </c>
      <c r="M310" s="39">
        <f t="shared" si="59"/>
        <v>2960</v>
      </c>
      <c r="N310" s="39">
        <f t="shared" si="55"/>
        <v>0.33789954337899542</v>
      </c>
      <c r="O310" s="39">
        <f t="shared" si="56"/>
        <v>35.490455151064246</v>
      </c>
      <c r="P310" s="71">
        <f t="shared" si="57"/>
        <v>0.40640050604355915</v>
      </c>
      <c r="Q310" s="39">
        <f t="shared" si="53"/>
        <v>0.48712107065048238</v>
      </c>
      <c r="R310" s="39">
        <f t="shared" si="58"/>
        <v>42.539682539682538</v>
      </c>
      <c r="S310" s="39">
        <f t="shared" si="54"/>
        <v>35.490455151064246</v>
      </c>
    </row>
    <row r="311" spans="12:19" x14ac:dyDescent="0.25">
      <c r="L311" s="70">
        <v>2970</v>
      </c>
      <c r="M311" s="39">
        <f t="shared" si="59"/>
        <v>2970</v>
      </c>
      <c r="N311" s="39">
        <f t="shared" si="55"/>
        <v>0.33904109589041098</v>
      </c>
      <c r="O311" s="39">
        <f t="shared" si="56"/>
        <v>35.411987795137932</v>
      </c>
      <c r="P311" s="71">
        <f t="shared" si="57"/>
        <v>0.40550197788942255</v>
      </c>
      <c r="Q311" s="39">
        <f t="shared" si="53"/>
        <v>0.48712107065048238</v>
      </c>
      <c r="R311" s="39">
        <f t="shared" si="58"/>
        <v>42.539682539682538</v>
      </c>
      <c r="S311" s="39">
        <f t="shared" si="54"/>
        <v>35.411987795137932</v>
      </c>
    </row>
    <row r="312" spans="12:19" x14ac:dyDescent="0.25">
      <c r="L312" s="70">
        <v>2980</v>
      </c>
      <c r="M312" s="39">
        <f t="shared" si="59"/>
        <v>2980</v>
      </c>
      <c r="N312" s="39">
        <f t="shared" si="55"/>
        <v>0.34018264840182649</v>
      </c>
      <c r="O312" s="39">
        <f t="shared" si="56"/>
        <v>35.333666018339123</v>
      </c>
      <c r="P312" s="71">
        <f t="shared" si="57"/>
        <v>0.40460511675902056</v>
      </c>
      <c r="Q312" s="39">
        <f t="shared" si="53"/>
        <v>0.48712107065048238</v>
      </c>
      <c r="R312" s="39">
        <f t="shared" si="58"/>
        <v>42.539682539682538</v>
      </c>
      <c r="S312" s="39">
        <f t="shared" si="54"/>
        <v>35.333666018339123</v>
      </c>
    </row>
    <row r="313" spans="12:19" x14ac:dyDescent="0.25">
      <c r="L313" s="70">
        <v>2990</v>
      </c>
      <c r="M313" s="39">
        <f t="shared" si="59"/>
        <v>2990</v>
      </c>
      <c r="N313" s="39">
        <f t="shared" si="55"/>
        <v>0.341324200913242</v>
      </c>
      <c r="O313" s="39">
        <f t="shared" si="56"/>
        <v>35.255489063411943</v>
      </c>
      <c r="P313" s="71">
        <f t="shared" si="57"/>
        <v>0.40370991398103084</v>
      </c>
      <c r="Q313" s="39">
        <f t="shared" si="53"/>
        <v>0.48712107065048238</v>
      </c>
      <c r="R313" s="39">
        <f t="shared" si="58"/>
        <v>42.539682539682538</v>
      </c>
      <c r="S313" s="39">
        <f t="shared" si="54"/>
        <v>35.255489063411943</v>
      </c>
    </row>
    <row r="314" spans="12:19" x14ac:dyDescent="0.25">
      <c r="L314" s="70">
        <v>3000</v>
      </c>
      <c r="M314" s="39">
        <f t="shared" si="59"/>
        <v>3000</v>
      </c>
      <c r="N314" s="39">
        <f t="shared" si="55"/>
        <v>0.34246575342465752</v>
      </c>
      <c r="O314" s="39">
        <f t="shared" si="56"/>
        <v>35.177456179556607</v>
      </c>
      <c r="P314" s="71">
        <f t="shared" si="57"/>
        <v>0.40281636095805995</v>
      </c>
      <c r="Q314" s="39">
        <f t="shared" si="53"/>
        <v>0.48712107065048238</v>
      </c>
      <c r="R314" s="39">
        <f t="shared" si="58"/>
        <v>42.539682539682538</v>
      </c>
      <c r="S314" s="39">
        <f t="shared" si="54"/>
        <v>35.177456179556607</v>
      </c>
    </row>
    <row r="315" spans="12:19" x14ac:dyDescent="0.25">
      <c r="L315" s="70">
        <v>3010</v>
      </c>
      <c r="M315" s="39">
        <f t="shared" si="59"/>
        <v>3010</v>
      </c>
      <c r="N315" s="39">
        <f t="shared" si="55"/>
        <v>0.34360730593607308</v>
      </c>
      <c r="O315" s="39">
        <f t="shared" si="56"/>
        <v>35.099566622353173</v>
      </c>
      <c r="P315" s="71">
        <f t="shared" si="57"/>
        <v>0.40192444916576964</v>
      </c>
      <c r="Q315" s="39">
        <f t="shared" si="53"/>
        <v>0.48712107065048238</v>
      </c>
      <c r="R315" s="39">
        <f t="shared" si="58"/>
        <v>42.539682539682538</v>
      </c>
      <c r="S315" s="39">
        <f t="shared" si="54"/>
        <v>35.099566622353173</v>
      </c>
    </row>
    <row r="316" spans="12:19" x14ac:dyDescent="0.25">
      <c r="L316" s="70">
        <v>3020</v>
      </c>
      <c r="M316" s="39">
        <f t="shared" si="59"/>
        <v>3020</v>
      </c>
      <c r="N316" s="39">
        <f t="shared" si="55"/>
        <v>0.34474885844748859</v>
      </c>
      <c r="O316" s="39">
        <f t="shared" si="56"/>
        <v>35.021819653686293</v>
      </c>
      <c r="P316" s="71">
        <f t="shared" si="57"/>
        <v>0.40103417015201559</v>
      </c>
      <c r="Q316" s="39">
        <f t="shared" si="53"/>
        <v>0.48712107065048238</v>
      </c>
      <c r="R316" s="39">
        <f t="shared" si="58"/>
        <v>42.539682539682538</v>
      </c>
      <c r="S316" s="39">
        <f t="shared" si="54"/>
        <v>35.021819653686293</v>
      </c>
    </row>
    <row r="317" spans="12:19" x14ac:dyDescent="0.25">
      <c r="L317" s="70">
        <v>3030</v>
      </c>
      <c r="M317" s="39">
        <f t="shared" si="59"/>
        <v>3030</v>
      </c>
      <c r="N317" s="39">
        <f t="shared" si="55"/>
        <v>0.3458904109589041</v>
      </c>
      <c r="O317" s="39">
        <f t="shared" si="56"/>
        <v>34.944214541671087</v>
      </c>
      <c r="P317" s="71">
        <f t="shared" si="57"/>
        <v>0.40014551553599831</v>
      </c>
      <c r="Q317" s="39">
        <f t="shared" si="53"/>
        <v>0.48712107065048238</v>
      </c>
      <c r="R317" s="39">
        <f t="shared" si="58"/>
        <v>42.539682539682538</v>
      </c>
      <c r="S317" s="39">
        <f t="shared" si="54"/>
        <v>34.944214541671087</v>
      </c>
    </row>
    <row r="318" spans="12:19" x14ac:dyDescent="0.25">
      <c r="L318" s="70">
        <v>3040</v>
      </c>
      <c r="M318" s="39">
        <f t="shared" si="59"/>
        <v>3040</v>
      </c>
      <c r="N318" s="39">
        <f t="shared" si="55"/>
        <v>0.34703196347031962</v>
      </c>
      <c r="O318" s="39">
        <f t="shared" si="56"/>
        <v>34.866750560580243</v>
      </c>
      <c r="P318" s="71">
        <f t="shared" si="57"/>
        <v>0.39925847700742867</v>
      </c>
      <c r="Q318" s="39">
        <f t="shared" si="53"/>
        <v>0.48712107065048238</v>
      </c>
      <c r="R318" s="39">
        <f t="shared" si="58"/>
        <v>42.539682539682538</v>
      </c>
      <c r="S318" s="39">
        <f t="shared" si="54"/>
        <v>34.866750560580243</v>
      </c>
    </row>
    <row r="319" spans="12:19" x14ac:dyDescent="0.25">
      <c r="L319" s="70">
        <v>3050</v>
      </c>
      <c r="M319" s="39">
        <f t="shared" si="59"/>
        <v>3050</v>
      </c>
      <c r="N319" s="39">
        <f t="shared" si="55"/>
        <v>0.34817351598173518</v>
      </c>
      <c r="O319" s="39">
        <f t="shared" si="56"/>
        <v>34.789426990772128</v>
      </c>
      <c r="P319" s="71">
        <f t="shared" si="57"/>
        <v>0.39837304632570436</v>
      </c>
      <c r="Q319" s="39">
        <f t="shared" si="53"/>
        <v>0.48712107065048238</v>
      </c>
      <c r="R319" s="39">
        <f t="shared" si="58"/>
        <v>42.539682539682538</v>
      </c>
      <c r="S319" s="39">
        <f t="shared" si="54"/>
        <v>34.789426990772128</v>
      </c>
    </row>
    <row r="320" spans="12:19" x14ac:dyDescent="0.25">
      <c r="L320" s="70">
        <v>3060</v>
      </c>
      <c r="M320" s="39">
        <f t="shared" si="59"/>
        <v>3060</v>
      </c>
      <c r="N320" s="39">
        <f t="shared" si="55"/>
        <v>0.34931506849315069</v>
      </c>
      <c r="O320" s="39">
        <f t="shared" si="56"/>
        <v>34.712243118619973</v>
      </c>
      <c r="P320" s="71">
        <f t="shared" si="57"/>
        <v>0.39748921531909931</v>
      </c>
      <c r="Q320" s="39">
        <f t="shared" si="53"/>
        <v>0.48712107065048238</v>
      </c>
      <c r="R320" s="39">
        <f t="shared" si="58"/>
        <v>42.539682539682538</v>
      </c>
      <c r="S320" s="39">
        <f t="shared" si="54"/>
        <v>34.712243118619973</v>
      </c>
    </row>
    <row r="321" spans="12:19" x14ac:dyDescent="0.25">
      <c r="L321" s="70">
        <v>3070</v>
      </c>
      <c r="M321" s="39">
        <f t="shared" si="59"/>
        <v>3070</v>
      </c>
      <c r="N321" s="39">
        <f t="shared" si="55"/>
        <v>0.3504566210045662</v>
      </c>
      <c r="O321" s="39">
        <f t="shared" si="56"/>
        <v>34.635198236442129</v>
      </c>
      <c r="P321" s="71">
        <f t="shared" si="57"/>
        <v>0.39660697588396476</v>
      </c>
      <c r="Q321" s="39">
        <f t="shared" si="53"/>
        <v>0.48712107065048238</v>
      </c>
      <c r="R321" s="39">
        <f t="shared" si="58"/>
        <v>42.539682539682538</v>
      </c>
      <c r="S321" s="39">
        <f t="shared" si="54"/>
        <v>34.635198236442129</v>
      </c>
    </row>
    <row r="322" spans="12:19" x14ac:dyDescent="0.25">
      <c r="L322" s="70">
        <v>3080</v>
      </c>
      <c r="M322" s="39">
        <f t="shared" si="59"/>
        <v>3080</v>
      </c>
      <c r="N322" s="39">
        <f t="shared" si="55"/>
        <v>0.35159817351598172</v>
      </c>
      <c r="O322" s="39">
        <f t="shared" si="56"/>
        <v>34.558291642433396</v>
      </c>
      <c r="P322" s="71">
        <f t="shared" si="57"/>
        <v>0.39572631998394314</v>
      </c>
      <c r="Q322" s="39">
        <f t="shared" si="53"/>
        <v>0.48712107065048238</v>
      </c>
      <c r="R322" s="39">
        <f t="shared" si="58"/>
        <v>42.539682539682538</v>
      </c>
      <c r="S322" s="39">
        <f t="shared" si="54"/>
        <v>34.558291642433396</v>
      </c>
    </row>
    <row r="323" spans="12:19" x14ac:dyDescent="0.25">
      <c r="L323" s="70">
        <v>3090</v>
      </c>
      <c r="M323" s="39">
        <f t="shared" si="59"/>
        <v>3090</v>
      </c>
      <c r="N323" s="39">
        <f t="shared" si="55"/>
        <v>0.35273972602739728</v>
      </c>
      <c r="O323" s="39">
        <f t="shared" si="56"/>
        <v>34.481522640597213</v>
      </c>
      <c r="P323" s="71">
        <f t="shared" si="57"/>
        <v>0.39484723964919155</v>
      </c>
      <c r="Q323" s="39">
        <f t="shared" si="53"/>
        <v>0.48712107065048238</v>
      </c>
      <c r="R323" s="39">
        <f t="shared" si="58"/>
        <v>42.539682539682538</v>
      </c>
      <c r="S323" s="39">
        <f t="shared" si="54"/>
        <v>34.481522640597213</v>
      </c>
    </row>
    <row r="324" spans="12:19" x14ac:dyDescent="0.25">
      <c r="L324" s="70">
        <v>3100</v>
      </c>
      <c r="M324" s="39">
        <f t="shared" si="59"/>
        <v>3100</v>
      </c>
      <c r="N324" s="39">
        <f t="shared" si="55"/>
        <v>0.35388127853881279</v>
      </c>
      <c r="O324" s="39">
        <f t="shared" si="56"/>
        <v>34.404890540679105</v>
      </c>
      <c r="P324" s="71">
        <f t="shared" si="57"/>
        <v>0.39396972697561949</v>
      </c>
      <c r="Q324" s="39">
        <f t="shared" si="53"/>
        <v>0.48712107065048238</v>
      </c>
      <c r="R324" s="39">
        <f t="shared" si="58"/>
        <v>42.539682539682538</v>
      </c>
      <c r="S324" s="39">
        <f t="shared" si="54"/>
        <v>34.404890540679105</v>
      </c>
    </row>
    <row r="325" spans="12:19" x14ac:dyDescent="0.25">
      <c r="L325" s="70">
        <v>3110</v>
      </c>
      <c r="M325" s="39">
        <f t="shared" si="59"/>
        <v>3110</v>
      </c>
      <c r="N325" s="39">
        <f t="shared" si="55"/>
        <v>0.3550228310502283</v>
      </c>
      <c r="O325" s="39">
        <f t="shared" si="56"/>
        <v>34.328394658100819</v>
      </c>
      <c r="P325" s="71">
        <f t="shared" si="57"/>
        <v>0.39309377412413482</v>
      </c>
      <c r="Q325" s="39">
        <f t="shared" si="53"/>
        <v>0.48712107065048238</v>
      </c>
      <c r="R325" s="39">
        <f t="shared" si="58"/>
        <v>42.539682539682538</v>
      </c>
      <c r="S325" s="39">
        <f t="shared" si="54"/>
        <v>34.328394658100819</v>
      </c>
    </row>
    <row r="326" spans="12:19" x14ac:dyDescent="0.25">
      <c r="L326" s="70">
        <v>3120</v>
      </c>
      <c r="M326" s="39">
        <f t="shared" si="59"/>
        <v>3120</v>
      </c>
      <c r="N326" s="39">
        <f t="shared" si="55"/>
        <v>0.35616438356164382</v>
      </c>
      <c r="O326" s="39">
        <f t="shared" si="56"/>
        <v>34.252034313895649</v>
      </c>
      <c r="P326" s="71">
        <f t="shared" si="57"/>
        <v>0.39221937331990309</v>
      </c>
      <c r="Q326" s="39">
        <f t="shared" si="53"/>
        <v>0.48712107065048238</v>
      </c>
      <c r="R326" s="39">
        <f t="shared" si="58"/>
        <v>42.539682539682538</v>
      </c>
      <c r="S326" s="39">
        <f t="shared" si="54"/>
        <v>34.252034313895649</v>
      </c>
    </row>
    <row r="327" spans="12:19" x14ac:dyDescent="0.25">
      <c r="L327" s="70">
        <v>3130</v>
      </c>
      <c r="M327" s="39">
        <f t="shared" si="59"/>
        <v>3130</v>
      </c>
      <c r="N327" s="39">
        <f t="shared" si="55"/>
        <v>0.35730593607305938</v>
      </c>
      <c r="O327" s="39">
        <f t="shared" si="56"/>
        <v>34.175808834644592</v>
      </c>
      <c r="P327" s="71">
        <f t="shared" si="57"/>
        <v>0.39134651685161648</v>
      </c>
      <c r="Q327" s="39">
        <f t="shared" si="53"/>
        <v>0.48712107065048238</v>
      </c>
      <c r="R327" s="39">
        <f t="shared" si="58"/>
        <v>42.539682539682538</v>
      </c>
      <c r="S327" s="39">
        <f t="shared" si="54"/>
        <v>34.175808834644592</v>
      </c>
    </row>
    <row r="328" spans="12:19" x14ac:dyDescent="0.25">
      <c r="L328" s="70">
        <v>3140</v>
      </c>
      <c r="M328" s="39">
        <f t="shared" si="59"/>
        <v>3140</v>
      </c>
      <c r="N328" s="39">
        <f t="shared" si="55"/>
        <v>0.35844748858447489</v>
      </c>
      <c r="O328" s="39">
        <f t="shared" si="56"/>
        <v>34.099717552413431</v>
      </c>
      <c r="P328" s="71">
        <f t="shared" si="57"/>
        <v>0.39047519707077338</v>
      </c>
      <c r="Q328" s="39">
        <f t="shared" si="53"/>
        <v>0.48712107065048238</v>
      </c>
      <c r="R328" s="39">
        <f t="shared" si="58"/>
        <v>42.539682539682538</v>
      </c>
      <c r="S328" s="39">
        <f t="shared" si="54"/>
        <v>34.099717552413431</v>
      </c>
    </row>
    <row r="329" spans="12:19" x14ac:dyDescent="0.25">
      <c r="L329" s="70">
        <v>3150</v>
      </c>
      <c r="M329" s="39">
        <f t="shared" si="59"/>
        <v>3150</v>
      </c>
      <c r="N329" s="39">
        <f t="shared" si="55"/>
        <v>0.3595890410958904</v>
      </c>
      <c r="O329" s="39">
        <f t="shared" si="56"/>
        <v>34.023759804690762</v>
      </c>
      <c r="P329" s="71">
        <f t="shared" si="57"/>
        <v>0.38960540639096874</v>
      </c>
      <c r="Q329" s="39">
        <f t="shared" si="53"/>
        <v>0.48712107065048238</v>
      </c>
      <c r="R329" s="39">
        <f t="shared" si="58"/>
        <v>42.539682539682538</v>
      </c>
      <c r="S329" s="39">
        <f t="shared" si="54"/>
        <v>34.023759804690762</v>
      </c>
    </row>
    <row r="330" spans="12:19" x14ac:dyDescent="0.25">
      <c r="L330" s="70">
        <v>3160</v>
      </c>
      <c r="M330" s="39">
        <f t="shared" si="59"/>
        <v>3160</v>
      </c>
      <c r="N330" s="39">
        <f t="shared" si="55"/>
        <v>0.36073059360730592</v>
      </c>
      <c r="O330" s="39">
        <f t="shared" si="56"/>
        <v>33.947934934326945</v>
      </c>
      <c r="P330" s="71">
        <f t="shared" si="57"/>
        <v>0.38873713728719483</v>
      </c>
      <c r="Q330" s="39">
        <f t="shared" si="53"/>
        <v>0.48712107065048238</v>
      </c>
      <c r="R330" s="39">
        <f t="shared" si="58"/>
        <v>42.539682539682538</v>
      </c>
      <c r="S330" s="39">
        <f t="shared" si="54"/>
        <v>33.947934934326945</v>
      </c>
    </row>
    <row r="331" spans="12:19" x14ac:dyDescent="0.25">
      <c r="L331" s="70">
        <v>3170</v>
      </c>
      <c r="M331" s="39">
        <f t="shared" si="59"/>
        <v>3170</v>
      </c>
      <c r="N331" s="39">
        <f t="shared" si="55"/>
        <v>0.36187214611872148</v>
      </c>
      <c r="O331" s="39">
        <f t="shared" si="56"/>
        <v>33.872242289473824</v>
      </c>
      <c r="P331" s="71">
        <f t="shared" si="57"/>
        <v>0.38787038229515125</v>
      </c>
      <c r="Q331" s="39">
        <f t="shared" si="53"/>
        <v>0.48712107065048238</v>
      </c>
      <c r="R331" s="39">
        <f t="shared" si="58"/>
        <v>42.539682539682538</v>
      </c>
      <c r="S331" s="39">
        <f t="shared" si="54"/>
        <v>33.872242289473824</v>
      </c>
    </row>
    <row r="332" spans="12:19" x14ac:dyDescent="0.25">
      <c r="L332" s="70">
        <v>3180</v>
      </c>
      <c r="M332" s="39">
        <f t="shared" si="59"/>
        <v>3180</v>
      </c>
      <c r="N332" s="39">
        <f t="shared" si="55"/>
        <v>0.36301369863013699</v>
      </c>
      <c r="O332" s="39">
        <f t="shared" si="56"/>
        <v>33.796681223525461</v>
      </c>
      <c r="P332" s="71">
        <f t="shared" si="57"/>
        <v>0.38700513401056602</v>
      </c>
      <c r="Q332" s="39">
        <f t="shared" si="53"/>
        <v>0.48712107065048238</v>
      </c>
      <c r="R332" s="39">
        <f t="shared" si="58"/>
        <v>42.539682539682538</v>
      </c>
      <c r="S332" s="39">
        <f t="shared" si="54"/>
        <v>33.796681223525461</v>
      </c>
    </row>
    <row r="333" spans="12:19" x14ac:dyDescent="0.25">
      <c r="L333" s="70">
        <v>3190</v>
      </c>
      <c r="M333" s="39">
        <f t="shared" si="59"/>
        <v>3190</v>
      </c>
      <c r="N333" s="39">
        <f t="shared" si="55"/>
        <v>0.36415525114155251</v>
      </c>
      <c r="O333" s="39">
        <f t="shared" si="56"/>
        <v>33.7212510950596</v>
      </c>
      <c r="P333" s="71">
        <f t="shared" si="57"/>
        <v>0.38614138508852558</v>
      </c>
      <c r="Q333" s="39">
        <f t="shared" si="53"/>
        <v>0.48712107065048238</v>
      </c>
      <c r="R333" s="39">
        <f t="shared" si="58"/>
        <v>42.539682539682538</v>
      </c>
      <c r="S333" s="39">
        <f t="shared" si="54"/>
        <v>33.7212510950596</v>
      </c>
    </row>
    <row r="334" spans="12:19" x14ac:dyDescent="0.25">
      <c r="L334" s="70">
        <v>3200</v>
      </c>
      <c r="M334" s="39">
        <f t="shared" si="59"/>
        <v>3200</v>
      </c>
      <c r="N334" s="39">
        <f t="shared" si="55"/>
        <v>0.36529680365296802</v>
      </c>
      <c r="O334" s="39">
        <f t="shared" si="56"/>
        <v>33.645951267779978</v>
      </c>
      <c r="P334" s="71">
        <f t="shared" si="57"/>
        <v>0.38527912824281385</v>
      </c>
      <c r="Q334" s="39">
        <f t="shared" ref="Q334:Q397" si="60">IF(M334&lt;=$B$57,$B$50,0)</f>
        <v>0.48712107065048238</v>
      </c>
      <c r="R334" s="39">
        <f t="shared" si="58"/>
        <v>42.539682539682538</v>
      </c>
      <c r="S334" s="39">
        <f t="shared" ref="S334:S397" si="61">IF(O334&gt;$B$47,$B$47,O334)</f>
        <v>33.645951267779978</v>
      </c>
    </row>
    <row r="335" spans="12:19" x14ac:dyDescent="0.25">
      <c r="L335" s="70">
        <v>3210</v>
      </c>
      <c r="M335" s="39">
        <f t="shared" si="59"/>
        <v>3210</v>
      </c>
      <c r="N335" s="39">
        <f t="shared" ref="N335:N398" si="62">M335/$B$8</f>
        <v>0.36643835616438358</v>
      </c>
      <c r="O335" s="39">
        <f t="shared" ref="O335:O398" si="63">P335*$B$5</f>
        <v>33.570781110459528</v>
      </c>
      <c r="P335" s="71">
        <f t="shared" ref="P335:P398" si="64">IF(N335=1,0,1-$I$9*N335^$I$8)</f>
        <v>0.38441835624526199</v>
      </c>
      <c r="Q335" s="39">
        <f t="shared" si="60"/>
        <v>0.48712107065048238</v>
      </c>
      <c r="R335" s="39">
        <f t="shared" ref="R335:R398" si="65">Q335*$B$5</f>
        <v>42.539682539682538</v>
      </c>
      <c r="S335" s="39">
        <f t="shared" si="61"/>
        <v>33.570781110459528</v>
      </c>
    </row>
    <row r="336" spans="12:19" x14ac:dyDescent="0.25">
      <c r="L336" s="70">
        <v>3220</v>
      </c>
      <c r="M336" s="39">
        <f t="shared" si="59"/>
        <v>3220</v>
      </c>
      <c r="N336" s="39">
        <f t="shared" si="62"/>
        <v>0.36757990867579909</v>
      </c>
      <c r="O336" s="39">
        <f t="shared" si="63"/>
        <v>33.495739996884318</v>
      </c>
      <c r="P336" s="71">
        <f t="shared" si="64"/>
        <v>0.38355906192510669</v>
      </c>
      <c r="Q336" s="39">
        <f t="shared" si="60"/>
        <v>0.48712107065048238</v>
      </c>
      <c r="R336" s="39">
        <f t="shared" si="65"/>
        <v>42.539682539682538</v>
      </c>
      <c r="S336" s="39">
        <f t="shared" si="61"/>
        <v>33.495739996884318</v>
      </c>
    </row>
    <row r="337" spans="12:19" x14ac:dyDescent="0.25">
      <c r="L337" s="70">
        <v>3230</v>
      </c>
      <c r="M337" s="39">
        <f t="shared" si="59"/>
        <v>3230</v>
      </c>
      <c r="N337" s="39">
        <f t="shared" si="62"/>
        <v>0.36872146118721461</v>
      </c>
      <c r="O337" s="39">
        <f t="shared" si="63"/>
        <v>33.420827305798348</v>
      </c>
      <c r="P337" s="71">
        <f t="shared" si="64"/>
        <v>0.38270123816835755</v>
      </c>
      <c r="Q337" s="39">
        <f t="shared" si="60"/>
        <v>0.48712107065048238</v>
      </c>
      <c r="R337" s="39">
        <f t="shared" si="65"/>
        <v>42.539682539682538</v>
      </c>
      <c r="S337" s="39">
        <f t="shared" si="61"/>
        <v>33.420827305798348</v>
      </c>
    </row>
    <row r="338" spans="12:19" x14ac:dyDescent="0.25">
      <c r="L338" s="70">
        <v>3240</v>
      </c>
      <c r="M338" s="39">
        <f t="shared" si="59"/>
        <v>3240</v>
      </c>
      <c r="N338" s="39">
        <f t="shared" si="62"/>
        <v>0.36986301369863012</v>
      </c>
      <c r="O338" s="39">
        <f t="shared" si="63"/>
        <v>33.346042420848995</v>
      </c>
      <c r="P338" s="71">
        <f t="shared" si="64"/>
        <v>0.38184487791717281</v>
      </c>
      <c r="Q338" s="39">
        <f t="shared" si="60"/>
        <v>0.48712107065048238</v>
      </c>
      <c r="R338" s="39">
        <f t="shared" si="65"/>
        <v>42.539682539682538</v>
      </c>
      <c r="S338" s="39">
        <f t="shared" si="61"/>
        <v>33.346042420848995</v>
      </c>
    </row>
    <row r="339" spans="12:19" x14ac:dyDescent="0.25">
      <c r="L339" s="70">
        <v>3250</v>
      </c>
      <c r="M339" s="39">
        <f t="shared" si="59"/>
        <v>3250</v>
      </c>
      <c r="N339" s="39">
        <f t="shared" si="62"/>
        <v>0.37100456621004568</v>
      </c>
      <c r="O339" s="39">
        <f t="shared" si="63"/>
        <v>33.271384730533399</v>
      </c>
      <c r="P339" s="71">
        <f t="shared" si="64"/>
        <v>0.38098997416924518</v>
      </c>
      <c r="Q339" s="39">
        <f t="shared" si="60"/>
        <v>0.48712107065048238</v>
      </c>
      <c r="R339" s="39">
        <f t="shared" si="65"/>
        <v>42.539682539682538</v>
      </c>
      <c r="S339" s="39">
        <f t="shared" si="61"/>
        <v>33.271384730533399</v>
      </c>
    </row>
    <row r="340" spans="12:19" x14ac:dyDescent="0.25">
      <c r="L340" s="70">
        <v>3260</v>
      </c>
      <c r="M340" s="39">
        <f t="shared" si="59"/>
        <v>3260</v>
      </c>
      <c r="N340" s="39">
        <f t="shared" si="62"/>
        <v>0.37214611872146119</v>
      </c>
      <c r="O340" s="39">
        <f t="shared" si="63"/>
        <v>33.196853628145455</v>
      </c>
      <c r="P340" s="71">
        <f t="shared" si="64"/>
        <v>0.380136519977195</v>
      </c>
      <c r="Q340" s="39">
        <f t="shared" si="60"/>
        <v>0.48712107065048238</v>
      </c>
      <c r="R340" s="39">
        <f t="shared" si="65"/>
        <v>42.539682539682538</v>
      </c>
      <c r="S340" s="39">
        <f t="shared" si="61"/>
        <v>33.196853628145455</v>
      </c>
    </row>
    <row r="341" spans="12:19" x14ac:dyDescent="0.25">
      <c r="L341" s="70">
        <v>3270</v>
      </c>
      <c r="M341" s="39">
        <f t="shared" si="59"/>
        <v>3270</v>
      </c>
      <c r="N341" s="39">
        <f t="shared" si="62"/>
        <v>0.37328767123287671</v>
      </c>
      <c r="O341" s="39">
        <f t="shared" si="63"/>
        <v>33.122448511723626</v>
      </c>
      <c r="P341" s="71">
        <f t="shared" si="64"/>
        <v>0.37928450844797246</v>
      </c>
      <c r="Q341" s="39">
        <f t="shared" si="60"/>
        <v>0.48712107065048238</v>
      </c>
      <c r="R341" s="39">
        <f t="shared" si="65"/>
        <v>42.539682539682538</v>
      </c>
      <c r="S341" s="39">
        <f t="shared" si="61"/>
        <v>33.122448511723626</v>
      </c>
    </row>
    <row r="342" spans="12:19" x14ac:dyDescent="0.25">
      <c r="L342" s="70">
        <v>3280</v>
      </c>
      <c r="M342" s="39">
        <f t="shared" si="59"/>
        <v>3280</v>
      </c>
      <c r="N342" s="39">
        <f t="shared" si="62"/>
        <v>0.37442922374429222</v>
      </c>
      <c r="O342" s="39">
        <f t="shared" si="63"/>
        <v>33.048168783999415</v>
      </c>
      <c r="P342" s="71">
        <f t="shared" si="64"/>
        <v>0.37843393274226778</v>
      </c>
      <c r="Q342" s="39">
        <f t="shared" si="60"/>
        <v>0.48712107065048238</v>
      </c>
      <c r="R342" s="39">
        <f t="shared" si="65"/>
        <v>42.539682539682538</v>
      </c>
      <c r="S342" s="39">
        <f t="shared" si="61"/>
        <v>33.048168783999415</v>
      </c>
    </row>
    <row r="343" spans="12:19" x14ac:dyDescent="0.25">
      <c r="L343" s="70">
        <v>3290</v>
      </c>
      <c r="M343" s="39">
        <f t="shared" si="59"/>
        <v>3290</v>
      </c>
      <c r="N343" s="39">
        <f t="shared" si="62"/>
        <v>0.37557077625570778</v>
      </c>
      <c r="O343" s="39">
        <f t="shared" si="63"/>
        <v>32.974013852346687</v>
      </c>
      <c r="P343" s="71">
        <f t="shared" si="64"/>
        <v>0.37758478607393064</v>
      </c>
      <c r="Q343" s="39">
        <f t="shared" si="60"/>
        <v>0.48712107065048238</v>
      </c>
      <c r="R343" s="39">
        <f t="shared" si="65"/>
        <v>42.539682539682538</v>
      </c>
      <c r="S343" s="39">
        <f t="shared" si="61"/>
        <v>32.974013852346687</v>
      </c>
    </row>
    <row r="344" spans="12:19" x14ac:dyDescent="0.25">
      <c r="L344" s="70">
        <v>3300</v>
      </c>
      <c r="M344" s="39">
        <f t="shared" si="59"/>
        <v>3300</v>
      </c>
      <c r="N344" s="39">
        <f t="shared" si="62"/>
        <v>0.37671232876712329</v>
      </c>
      <c r="O344" s="39">
        <f t="shared" si="63"/>
        <v>32.899983128731478</v>
      </c>
      <c r="P344" s="71">
        <f t="shared" si="64"/>
        <v>0.37673706170939569</v>
      </c>
      <c r="Q344" s="39">
        <f t="shared" si="60"/>
        <v>0.48712107065048238</v>
      </c>
      <c r="R344" s="39">
        <f t="shared" si="65"/>
        <v>42.539682539682538</v>
      </c>
      <c r="S344" s="39">
        <f t="shared" si="61"/>
        <v>32.899983128731478</v>
      </c>
    </row>
    <row r="345" spans="12:19" x14ac:dyDescent="0.25">
      <c r="L345" s="70">
        <v>3310</v>
      </c>
      <c r="M345" s="39">
        <f t="shared" si="59"/>
        <v>3310</v>
      </c>
      <c r="N345" s="39">
        <f t="shared" si="62"/>
        <v>0.37785388127853881</v>
      </c>
      <c r="O345" s="39">
        <f t="shared" si="63"/>
        <v>32.826076029662687</v>
      </c>
      <c r="P345" s="71">
        <f t="shared" si="64"/>
        <v>0.37589075296711782</v>
      </c>
      <c r="Q345" s="39">
        <f t="shared" si="60"/>
        <v>0.48712107065048238</v>
      </c>
      <c r="R345" s="39">
        <f t="shared" si="65"/>
        <v>42.539682539682538</v>
      </c>
      <c r="S345" s="39">
        <f t="shared" si="61"/>
        <v>32.826076029662687</v>
      </c>
    </row>
    <row r="346" spans="12:19" x14ac:dyDescent="0.25">
      <c r="L346" s="70">
        <v>3320</v>
      </c>
      <c r="M346" s="39">
        <f t="shared" si="59"/>
        <v>3320</v>
      </c>
      <c r="N346" s="39">
        <f t="shared" si="62"/>
        <v>0.37899543378995432</v>
      </c>
      <c r="O346" s="39">
        <f t="shared" si="63"/>
        <v>32.752291976143354</v>
      </c>
      <c r="P346" s="71">
        <f t="shared" si="64"/>
        <v>0.37504585321701411</v>
      </c>
      <c r="Q346" s="39">
        <f t="shared" si="60"/>
        <v>0.48712107065048238</v>
      </c>
      <c r="R346" s="39">
        <f t="shared" si="65"/>
        <v>42.539682539682538</v>
      </c>
      <c r="S346" s="39">
        <f t="shared" si="61"/>
        <v>32.752291976143354</v>
      </c>
    </row>
    <row r="347" spans="12:19" x14ac:dyDescent="0.25">
      <c r="L347" s="70">
        <v>3330</v>
      </c>
      <c r="M347" s="39">
        <f t="shared" si="59"/>
        <v>3330</v>
      </c>
      <c r="N347" s="39">
        <f t="shared" si="62"/>
        <v>0.38013698630136988</v>
      </c>
      <c r="O347" s="39">
        <f t="shared" si="63"/>
        <v>32.678630393622662</v>
      </c>
      <c r="P347" s="71">
        <f t="shared" si="64"/>
        <v>0.37420235587991435</v>
      </c>
      <c r="Q347" s="39">
        <f t="shared" si="60"/>
        <v>0.48712107065048238</v>
      </c>
      <c r="R347" s="39">
        <f t="shared" si="65"/>
        <v>42.539682539682538</v>
      </c>
      <c r="S347" s="39">
        <f t="shared" si="61"/>
        <v>32.678630393622662</v>
      </c>
    </row>
    <row r="348" spans="12:19" x14ac:dyDescent="0.25">
      <c r="L348" s="70">
        <v>3340</v>
      </c>
      <c r="M348" s="39">
        <f t="shared" si="59"/>
        <v>3340</v>
      </c>
      <c r="N348" s="39">
        <f t="shared" si="62"/>
        <v>0.38127853881278539</v>
      </c>
      <c r="O348" s="39">
        <f t="shared" si="63"/>
        <v>32.605090711948456</v>
      </c>
      <c r="P348" s="71">
        <f t="shared" si="64"/>
        <v>0.37336025442701759</v>
      </c>
      <c r="Q348" s="39">
        <f t="shared" si="60"/>
        <v>0.48712107065048238</v>
      </c>
      <c r="R348" s="39">
        <f t="shared" si="65"/>
        <v>42.539682539682538</v>
      </c>
      <c r="S348" s="39">
        <f t="shared" si="61"/>
        <v>32.605090711948456</v>
      </c>
    </row>
    <row r="349" spans="12:19" x14ac:dyDescent="0.25">
      <c r="L349" s="70">
        <v>3350</v>
      </c>
      <c r="M349" s="39">
        <f t="shared" si="59"/>
        <v>3350</v>
      </c>
      <c r="N349" s="39">
        <f t="shared" si="62"/>
        <v>0.38242009132420091</v>
      </c>
      <c r="O349" s="39">
        <f t="shared" si="63"/>
        <v>32.53167236532061</v>
      </c>
      <c r="P349" s="71">
        <f t="shared" si="64"/>
        <v>0.37251954237935758</v>
      </c>
      <c r="Q349" s="39">
        <f t="shared" si="60"/>
        <v>0.48712107065048238</v>
      </c>
      <c r="R349" s="39">
        <f t="shared" si="65"/>
        <v>42.539682539682538</v>
      </c>
      <c r="S349" s="39">
        <f t="shared" si="61"/>
        <v>32.53167236532061</v>
      </c>
    </row>
    <row r="350" spans="12:19" x14ac:dyDescent="0.25">
      <c r="L350" s="70">
        <v>3360</v>
      </c>
      <c r="M350" s="39">
        <f t="shared" si="59"/>
        <v>3360</v>
      </c>
      <c r="N350" s="39">
        <f t="shared" si="62"/>
        <v>0.38356164383561642</v>
      </c>
      <c r="O350" s="39">
        <f t="shared" si="63"/>
        <v>32.458374792244904</v>
      </c>
      <c r="P350" s="71">
        <f t="shared" si="64"/>
        <v>0.37168021330727496</v>
      </c>
      <c r="Q350" s="39">
        <f t="shared" si="60"/>
        <v>0.48712107065048238</v>
      </c>
      <c r="R350" s="39">
        <f t="shared" si="65"/>
        <v>42.539682539682538</v>
      </c>
      <c r="S350" s="39">
        <f t="shared" si="61"/>
        <v>32.458374792244904</v>
      </c>
    </row>
    <row r="351" spans="12:19" x14ac:dyDescent="0.25">
      <c r="L351" s="70">
        <v>3370</v>
      </c>
      <c r="M351" s="39">
        <f t="shared" si="59"/>
        <v>3370</v>
      </c>
      <c r="N351" s="39">
        <f t="shared" si="62"/>
        <v>0.38470319634703198</v>
      </c>
      <c r="O351" s="39">
        <f t="shared" si="63"/>
        <v>32.385197435487498</v>
      </c>
      <c r="P351" s="71">
        <f t="shared" si="64"/>
        <v>0.37084226082989602</v>
      </c>
      <c r="Q351" s="39">
        <f t="shared" si="60"/>
        <v>0.48712107065048238</v>
      </c>
      <c r="R351" s="39">
        <f t="shared" si="65"/>
        <v>42.539682539682538</v>
      </c>
      <c r="S351" s="39">
        <f t="shared" si="61"/>
        <v>32.385197435487498</v>
      </c>
    </row>
    <row r="352" spans="12:19" x14ac:dyDescent="0.25">
      <c r="L352" s="70">
        <v>3380</v>
      </c>
      <c r="M352" s="39">
        <f t="shared" si="59"/>
        <v>3380</v>
      </c>
      <c r="N352" s="39">
        <f t="shared" si="62"/>
        <v>0.38584474885844749</v>
      </c>
      <c r="O352" s="39">
        <f t="shared" si="63"/>
        <v>32.312139742030134</v>
      </c>
      <c r="P352" s="71">
        <f t="shared" si="64"/>
        <v>0.37000567861461953</v>
      </c>
      <c r="Q352" s="39">
        <f t="shared" si="60"/>
        <v>0.48712107065048238</v>
      </c>
      <c r="R352" s="39">
        <f t="shared" si="65"/>
        <v>42.539682539682538</v>
      </c>
      <c r="S352" s="39">
        <f t="shared" si="61"/>
        <v>32.312139742030134</v>
      </c>
    </row>
    <row r="353" spans="12:19" x14ac:dyDescent="0.25">
      <c r="L353" s="70">
        <v>3390</v>
      </c>
      <c r="M353" s="39">
        <f t="shared" si="59"/>
        <v>3390</v>
      </c>
      <c r="N353" s="39">
        <f t="shared" si="62"/>
        <v>0.38698630136986301</v>
      </c>
      <c r="O353" s="39">
        <f t="shared" si="63"/>
        <v>32.239201163025818</v>
      </c>
      <c r="P353" s="71">
        <f t="shared" si="64"/>
        <v>0.36917046037660939</v>
      </c>
      <c r="Q353" s="39">
        <f t="shared" si="60"/>
        <v>0.48712107065048238</v>
      </c>
      <c r="R353" s="39">
        <f t="shared" si="65"/>
        <v>42.539682539682538</v>
      </c>
      <c r="S353" s="39">
        <f t="shared" si="61"/>
        <v>32.239201163025818</v>
      </c>
    </row>
    <row r="354" spans="12:19" x14ac:dyDescent="0.25">
      <c r="L354" s="70">
        <v>3400</v>
      </c>
      <c r="M354" s="39">
        <f t="shared" si="59"/>
        <v>3400</v>
      </c>
      <c r="N354" s="39">
        <f t="shared" si="62"/>
        <v>0.38812785388127852</v>
      </c>
      <c r="O354" s="39">
        <f t="shared" si="63"/>
        <v>32.166381153755218</v>
      </c>
      <c r="P354" s="71">
        <f t="shared" si="64"/>
        <v>0.36833659987829503</v>
      </c>
      <c r="Q354" s="39">
        <f t="shared" si="60"/>
        <v>0.48712107065048238</v>
      </c>
      <c r="R354" s="39">
        <f t="shared" si="65"/>
        <v>42.539682539682538</v>
      </c>
      <c r="S354" s="39">
        <f t="shared" si="61"/>
        <v>32.166381153755218</v>
      </c>
    </row>
    <row r="355" spans="12:19" x14ac:dyDescent="0.25">
      <c r="L355" s="70">
        <v>3410</v>
      </c>
      <c r="M355" s="39">
        <f t="shared" si="59"/>
        <v>3410</v>
      </c>
      <c r="N355" s="39">
        <f t="shared" si="62"/>
        <v>0.38926940639269408</v>
      </c>
      <c r="O355" s="39">
        <f t="shared" si="63"/>
        <v>32.093679173583546</v>
      </c>
      <c r="P355" s="71">
        <f t="shared" si="64"/>
        <v>0.36750409092887826</v>
      </c>
      <c r="Q355" s="39">
        <f t="shared" si="60"/>
        <v>0.48712107065048238</v>
      </c>
      <c r="R355" s="39">
        <f t="shared" si="65"/>
        <v>42.539682539682538</v>
      </c>
      <c r="S355" s="39">
        <f t="shared" si="61"/>
        <v>32.093679173583546</v>
      </c>
    </row>
    <row r="356" spans="12:19" x14ac:dyDescent="0.25">
      <c r="L356" s="70">
        <v>3420</v>
      </c>
      <c r="M356" s="39">
        <f t="shared" si="59"/>
        <v>3420</v>
      </c>
      <c r="N356" s="39">
        <f t="shared" si="62"/>
        <v>0.3904109589041096</v>
      </c>
      <c r="O356" s="39">
        <f t="shared" si="63"/>
        <v>32.021094685918023</v>
      </c>
      <c r="P356" s="71">
        <f t="shared" si="64"/>
        <v>0.3666729273838456</v>
      </c>
      <c r="Q356" s="39">
        <f t="shared" si="60"/>
        <v>0.48712107065048238</v>
      </c>
      <c r="R356" s="39">
        <f t="shared" si="65"/>
        <v>42.539682539682538</v>
      </c>
      <c r="S356" s="39">
        <f t="shared" si="61"/>
        <v>32.021094685918023</v>
      </c>
    </row>
    <row r="357" spans="12:19" x14ac:dyDescent="0.25">
      <c r="L357" s="70">
        <v>3430</v>
      </c>
      <c r="M357" s="39">
        <f t="shared" si="59"/>
        <v>3430</v>
      </c>
      <c r="N357" s="39">
        <f t="shared" si="62"/>
        <v>0.39155251141552511</v>
      </c>
      <c r="O357" s="39">
        <f t="shared" si="63"/>
        <v>31.948627158165991</v>
      </c>
      <c r="P357" s="71">
        <f t="shared" si="64"/>
        <v>0.36584310314448898</v>
      </c>
      <c r="Q357" s="39">
        <f t="shared" si="60"/>
        <v>0.48712107065048238</v>
      </c>
      <c r="R357" s="39">
        <f t="shared" si="65"/>
        <v>42.539682539682538</v>
      </c>
      <c r="S357" s="39">
        <f t="shared" si="61"/>
        <v>31.948627158165991</v>
      </c>
    </row>
    <row r="358" spans="12:19" x14ac:dyDescent="0.25">
      <c r="L358" s="70">
        <v>3440</v>
      </c>
      <c r="M358" s="39">
        <f t="shared" si="59"/>
        <v>3440</v>
      </c>
      <c r="N358" s="39">
        <f t="shared" si="62"/>
        <v>0.39269406392694062</v>
      </c>
      <c r="O358" s="39">
        <f t="shared" si="63"/>
        <v>31.876276061693513</v>
      </c>
      <c r="P358" s="71">
        <f t="shared" si="64"/>
        <v>0.36501461215743158</v>
      </c>
      <c r="Q358" s="39">
        <f t="shared" si="60"/>
        <v>0.48712107065048238</v>
      </c>
      <c r="R358" s="39">
        <f t="shared" si="65"/>
        <v>42.539682539682538</v>
      </c>
      <c r="S358" s="39">
        <f t="shared" si="61"/>
        <v>31.876276061693513</v>
      </c>
    </row>
    <row r="359" spans="12:19" x14ac:dyDescent="0.25">
      <c r="L359" s="70">
        <v>3450</v>
      </c>
      <c r="M359" s="39">
        <f t="shared" si="59"/>
        <v>3450</v>
      </c>
      <c r="N359" s="39">
        <f t="shared" si="62"/>
        <v>0.39383561643835618</v>
      </c>
      <c r="O359" s="39">
        <f t="shared" si="63"/>
        <v>31.804040871784537</v>
      </c>
      <c r="P359" s="71">
        <f t="shared" si="64"/>
        <v>0.36418744841416018</v>
      </c>
      <c r="Q359" s="39">
        <f t="shared" si="60"/>
        <v>0.48712107065048238</v>
      </c>
      <c r="R359" s="39">
        <f t="shared" si="65"/>
        <v>42.539682539682538</v>
      </c>
      <c r="S359" s="39">
        <f t="shared" si="61"/>
        <v>31.804040871784537</v>
      </c>
    </row>
    <row r="360" spans="12:19" x14ac:dyDescent="0.25">
      <c r="L360" s="70">
        <v>3460</v>
      </c>
      <c r="M360" s="39">
        <f t="shared" si="59"/>
        <v>3460</v>
      </c>
      <c r="N360" s="39">
        <f t="shared" si="62"/>
        <v>0.3949771689497717</v>
      </c>
      <c r="O360" s="39">
        <f t="shared" si="63"/>
        <v>31.731921067600545</v>
      </c>
      <c r="P360" s="71">
        <f t="shared" si="64"/>
        <v>0.3633616059505631</v>
      </c>
      <c r="Q360" s="39">
        <f t="shared" si="60"/>
        <v>0.48712107065048238</v>
      </c>
      <c r="R360" s="39">
        <f t="shared" si="65"/>
        <v>42.539682539682538</v>
      </c>
      <c r="S360" s="39">
        <f t="shared" si="61"/>
        <v>31.731921067600545</v>
      </c>
    </row>
    <row r="361" spans="12:19" x14ac:dyDescent="0.25">
      <c r="L361" s="70">
        <v>3470</v>
      </c>
      <c r="M361" s="39">
        <f t="shared" si="59"/>
        <v>3470</v>
      </c>
      <c r="N361" s="39">
        <f t="shared" si="62"/>
        <v>0.39611872146118721</v>
      </c>
      <c r="O361" s="39">
        <f t="shared" si="63"/>
        <v>31.659916132140875</v>
      </c>
      <c r="P361" s="71">
        <f t="shared" si="64"/>
        <v>0.3625370788464759</v>
      </c>
      <c r="Q361" s="39">
        <f t="shared" si="60"/>
        <v>0.48712107065048238</v>
      </c>
      <c r="R361" s="39">
        <f t="shared" si="65"/>
        <v>42.539682539682538</v>
      </c>
      <c r="S361" s="39">
        <f t="shared" si="61"/>
        <v>31.659916132140875</v>
      </c>
    </row>
    <row r="362" spans="12:19" x14ac:dyDescent="0.25">
      <c r="L362" s="70">
        <v>3480</v>
      </c>
      <c r="M362" s="39">
        <f t="shared" si="59"/>
        <v>3480</v>
      </c>
      <c r="N362" s="39">
        <f t="shared" si="62"/>
        <v>0.39726027397260272</v>
      </c>
      <c r="O362" s="39">
        <f t="shared" si="63"/>
        <v>31.588025552203401</v>
      </c>
      <c r="P362" s="71">
        <f t="shared" si="64"/>
        <v>0.36171386122523108</v>
      </c>
      <c r="Q362" s="39">
        <f t="shared" si="60"/>
        <v>0.48712107065048238</v>
      </c>
      <c r="R362" s="39">
        <f t="shared" si="65"/>
        <v>42.539682539682538</v>
      </c>
      <c r="S362" s="39">
        <f t="shared" si="61"/>
        <v>31.588025552203401</v>
      </c>
    </row>
    <row r="363" spans="12:19" x14ac:dyDescent="0.25">
      <c r="L363" s="70">
        <v>3490</v>
      </c>
      <c r="M363" s="39">
        <f t="shared" si="59"/>
        <v>3490</v>
      </c>
      <c r="N363" s="39">
        <f t="shared" si="62"/>
        <v>0.39840182648401828</v>
      </c>
      <c r="O363" s="39">
        <f t="shared" si="63"/>
        <v>31.516248818345797</v>
      </c>
      <c r="P363" s="71">
        <f t="shared" si="64"/>
        <v>0.36089194725321461</v>
      </c>
      <c r="Q363" s="39">
        <f t="shared" si="60"/>
        <v>0.48712107065048238</v>
      </c>
      <c r="R363" s="39">
        <f t="shared" si="65"/>
        <v>42.539682539682538</v>
      </c>
      <c r="S363" s="39">
        <f t="shared" si="61"/>
        <v>31.516248818345797</v>
      </c>
    </row>
    <row r="364" spans="12:19" x14ac:dyDescent="0.25">
      <c r="L364" s="70">
        <v>3500</v>
      </c>
      <c r="M364" s="39">
        <f t="shared" si="59"/>
        <v>3500</v>
      </c>
      <c r="N364" s="39">
        <f t="shared" si="62"/>
        <v>0.3995433789954338</v>
      </c>
      <c r="O364" s="39">
        <f t="shared" si="63"/>
        <v>31.444585424847379</v>
      </c>
      <c r="P364" s="71">
        <f t="shared" si="64"/>
        <v>0.3600713311394288</v>
      </c>
      <c r="Q364" s="39">
        <f t="shared" si="60"/>
        <v>0.48712107065048238</v>
      </c>
      <c r="R364" s="39">
        <f t="shared" si="65"/>
        <v>42.539682539682538</v>
      </c>
      <c r="S364" s="39">
        <f t="shared" si="61"/>
        <v>31.444585424847379</v>
      </c>
    </row>
    <row r="365" spans="12:19" x14ac:dyDescent="0.25">
      <c r="L365" s="70">
        <v>3510</v>
      </c>
      <c r="M365" s="39">
        <f t="shared" si="59"/>
        <v>3510</v>
      </c>
      <c r="N365" s="39">
        <f t="shared" si="62"/>
        <v>0.40068493150684931</v>
      </c>
      <c r="O365" s="39">
        <f t="shared" si="63"/>
        <v>31.37303486967129</v>
      </c>
      <c r="P365" s="71">
        <f t="shared" si="64"/>
        <v>0.35925200713505945</v>
      </c>
      <c r="Q365" s="39">
        <f t="shared" si="60"/>
        <v>0.48712107065048238</v>
      </c>
      <c r="R365" s="39">
        <f t="shared" si="65"/>
        <v>42.539682539682538</v>
      </c>
      <c r="S365" s="39">
        <f t="shared" si="61"/>
        <v>31.37303486967129</v>
      </c>
    </row>
    <row r="366" spans="12:19" x14ac:dyDescent="0.25">
      <c r="L366" s="70">
        <v>3520</v>
      </c>
      <c r="M366" s="39">
        <f t="shared" ref="M366:M429" si="66">IF(L366&gt;$B$8,$B$8,L366)</f>
        <v>3520</v>
      </c>
      <c r="N366" s="39">
        <f t="shared" si="62"/>
        <v>0.40182648401826482</v>
      </c>
      <c r="O366" s="39">
        <f t="shared" si="63"/>
        <v>31.301596654427271</v>
      </c>
      <c r="P366" s="71">
        <f t="shared" si="64"/>
        <v>0.35843396953304951</v>
      </c>
      <c r="Q366" s="39">
        <f t="shared" si="60"/>
        <v>0.48712107065048238</v>
      </c>
      <c r="R366" s="39">
        <f t="shared" si="65"/>
        <v>42.539682539682538</v>
      </c>
      <c r="S366" s="39">
        <f t="shared" si="61"/>
        <v>31.301596654427271</v>
      </c>
    </row>
    <row r="367" spans="12:19" x14ac:dyDescent="0.25">
      <c r="L367" s="70">
        <v>3530</v>
      </c>
      <c r="M367" s="39">
        <f t="shared" si="66"/>
        <v>3530</v>
      </c>
      <c r="N367" s="39">
        <f t="shared" si="62"/>
        <v>0.40296803652968038</v>
      </c>
      <c r="O367" s="39">
        <f t="shared" si="63"/>
        <v>31.230270284334942</v>
      </c>
      <c r="P367" s="71">
        <f t="shared" si="64"/>
        <v>0.35761721266767854</v>
      </c>
      <c r="Q367" s="39">
        <f t="shared" si="60"/>
        <v>0.48712107065048238</v>
      </c>
      <c r="R367" s="39">
        <f t="shared" si="65"/>
        <v>42.539682539682538</v>
      </c>
      <c r="S367" s="39">
        <f t="shared" si="61"/>
        <v>31.230270284334942</v>
      </c>
    </row>
    <row r="368" spans="12:19" x14ac:dyDescent="0.25">
      <c r="L368" s="70">
        <v>3540</v>
      </c>
      <c r="M368" s="39">
        <f t="shared" si="66"/>
        <v>3540</v>
      </c>
      <c r="N368" s="39">
        <f t="shared" si="62"/>
        <v>0.4041095890410959</v>
      </c>
      <c r="O368" s="39">
        <f t="shared" si="63"/>
        <v>31.159055268187451</v>
      </c>
      <c r="P368" s="71">
        <f t="shared" si="64"/>
        <v>0.35680173091414646</v>
      </c>
      <c r="Q368" s="39">
        <f t="shared" si="60"/>
        <v>0.48712107065048238</v>
      </c>
      <c r="R368" s="39">
        <f t="shared" si="65"/>
        <v>42.539682539682538</v>
      </c>
      <c r="S368" s="39">
        <f t="shared" si="61"/>
        <v>31.159055268187451</v>
      </c>
    </row>
    <row r="369" spans="12:19" x14ac:dyDescent="0.25">
      <c r="L369" s="70">
        <v>3550</v>
      </c>
      <c r="M369" s="39">
        <f t="shared" si="66"/>
        <v>3550</v>
      </c>
      <c r="N369" s="39">
        <f t="shared" si="62"/>
        <v>0.40525114155251141</v>
      </c>
      <c r="O369" s="39">
        <f t="shared" si="63"/>
        <v>31.087951118315686</v>
      </c>
      <c r="P369" s="71">
        <f t="shared" si="64"/>
        <v>0.35598751868816392</v>
      </c>
      <c r="Q369" s="39">
        <f t="shared" si="60"/>
        <v>0.48712107065048238</v>
      </c>
      <c r="R369" s="39">
        <f t="shared" si="65"/>
        <v>42.539682539682538</v>
      </c>
      <c r="S369" s="39">
        <f t="shared" si="61"/>
        <v>31.087951118315686</v>
      </c>
    </row>
    <row r="370" spans="12:19" x14ac:dyDescent="0.25">
      <c r="L370" s="70">
        <v>3560</v>
      </c>
      <c r="M370" s="39">
        <f t="shared" si="66"/>
        <v>3560</v>
      </c>
      <c r="N370" s="39">
        <f t="shared" si="62"/>
        <v>0.40639269406392692</v>
      </c>
      <c r="O370" s="39">
        <f t="shared" si="63"/>
        <v>31.016957350552939</v>
      </c>
      <c r="P370" s="71">
        <f t="shared" si="64"/>
        <v>0.35517457044554734</v>
      </c>
      <c r="Q370" s="39">
        <f t="shared" si="60"/>
        <v>0.48712107065048238</v>
      </c>
      <c r="R370" s="39">
        <f t="shared" si="65"/>
        <v>42.539682539682538</v>
      </c>
      <c r="S370" s="39">
        <f t="shared" si="61"/>
        <v>31.016957350552939</v>
      </c>
    </row>
    <row r="371" spans="12:19" x14ac:dyDescent="0.25">
      <c r="L371" s="70">
        <v>3570</v>
      </c>
      <c r="M371" s="39">
        <f t="shared" si="66"/>
        <v>3570</v>
      </c>
      <c r="N371" s="39">
        <f t="shared" si="62"/>
        <v>0.40753424657534248</v>
      </c>
      <c r="O371" s="39">
        <f t="shared" si="63"/>
        <v>30.9460734841999</v>
      </c>
      <c r="P371" s="71">
        <f t="shared" si="64"/>
        <v>0.35436288068181843</v>
      </c>
      <c r="Q371" s="39">
        <f t="shared" si="60"/>
        <v>0.48712107065048238</v>
      </c>
      <c r="R371" s="39">
        <f t="shared" si="65"/>
        <v>42.539682539682538</v>
      </c>
      <c r="S371" s="39">
        <f t="shared" si="61"/>
        <v>30.9460734841999</v>
      </c>
    </row>
    <row r="372" spans="12:19" x14ac:dyDescent="0.25">
      <c r="L372" s="70">
        <v>3580</v>
      </c>
      <c r="M372" s="39">
        <f t="shared" si="66"/>
        <v>3580</v>
      </c>
      <c r="N372" s="39">
        <f t="shared" si="62"/>
        <v>0.408675799086758</v>
      </c>
      <c r="O372" s="39">
        <f t="shared" si="63"/>
        <v>30.875299041990274</v>
      </c>
      <c r="P372" s="71">
        <f t="shared" si="64"/>
        <v>0.35355244393181018</v>
      </c>
      <c r="Q372" s="39">
        <f t="shared" si="60"/>
        <v>0.48712107065048238</v>
      </c>
      <c r="R372" s="39">
        <f t="shared" si="65"/>
        <v>42.539682539682538</v>
      </c>
      <c r="S372" s="39">
        <f t="shared" si="61"/>
        <v>30.875299041990274</v>
      </c>
    </row>
    <row r="373" spans="12:19" x14ac:dyDescent="0.25">
      <c r="L373" s="70">
        <v>3590</v>
      </c>
      <c r="M373" s="39">
        <f t="shared" si="66"/>
        <v>3590</v>
      </c>
      <c r="N373" s="39">
        <f t="shared" si="62"/>
        <v>0.40981735159817351</v>
      </c>
      <c r="O373" s="39">
        <f t="shared" si="63"/>
        <v>30.804633550056721</v>
      </c>
      <c r="P373" s="71">
        <f t="shared" si="64"/>
        <v>0.35274325476927693</v>
      </c>
      <c r="Q373" s="39">
        <f t="shared" si="60"/>
        <v>0.48712107065048238</v>
      </c>
      <c r="R373" s="39">
        <f t="shared" si="65"/>
        <v>42.539682539682538</v>
      </c>
      <c r="S373" s="39">
        <f t="shared" si="61"/>
        <v>30.804633550056721</v>
      </c>
    </row>
    <row r="374" spans="12:19" x14ac:dyDescent="0.25">
      <c r="L374" s="70">
        <v>3600</v>
      </c>
      <c r="M374" s="39">
        <f t="shared" si="66"/>
        <v>3600</v>
      </c>
      <c r="N374" s="39">
        <f t="shared" si="62"/>
        <v>0.41095890410958902</v>
      </c>
      <c r="O374" s="39">
        <f t="shared" si="63"/>
        <v>30.734076537897256</v>
      </c>
      <c r="P374" s="71">
        <f t="shared" si="64"/>
        <v>0.35193530780650972</v>
      </c>
      <c r="Q374" s="39">
        <f t="shared" si="60"/>
        <v>0.48712107065048238</v>
      </c>
      <c r="R374" s="39">
        <f t="shared" si="65"/>
        <v>42.539682539682538</v>
      </c>
      <c r="S374" s="39">
        <f t="shared" si="61"/>
        <v>30.734076537897256</v>
      </c>
    </row>
    <row r="375" spans="12:19" x14ac:dyDescent="0.25">
      <c r="L375" s="70">
        <v>3610</v>
      </c>
      <c r="M375" s="39">
        <f t="shared" si="66"/>
        <v>3610</v>
      </c>
      <c r="N375" s="39">
        <f t="shared" si="62"/>
        <v>0.41210045662100458</v>
      </c>
      <c r="O375" s="39">
        <f t="shared" si="63"/>
        <v>30.663627538342048</v>
      </c>
      <c r="P375" s="71">
        <f t="shared" si="64"/>
        <v>0.35112859769395599</v>
      </c>
      <c r="Q375" s="39">
        <f t="shared" si="60"/>
        <v>0.48712107065048238</v>
      </c>
      <c r="R375" s="39">
        <f t="shared" si="65"/>
        <v>42.539682539682538</v>
      </c>
      <c r="S375" s="39">
        <f t="shared" si="61"/>
        <v>30.663627538342048</v>
      </c>
    </row>
    <row r="376" spans="12:19" x14ac:dyDescent="0.25">
      <c r="L376" s="70">
        <v>3620</v>
      </c>
      <c r="M376" s="39">
        <f t="shared" si="66"/>
        <v>3620</v>
      </c>
      <c r="N376" s="39">
        <f t="shared" si="62"/>
        <v>0.4132420091324201</v>
      </c>
      <c r="O376" s="39">
        <f t="shared" si="63"/>
        <v>30.593286087520745</v>
      </c>
      <c r="P376" s="71">
        <f t="shared" si="64"/>
        <v>0.35032311911984537</v>
      </c>
      <c r="Q376" s="39">
        <f t="shared" si="60"/>
        <v>0.48712107065048238</v>
      </c>
      <c r="R376" s="39">
        <f t="shared" si="65"/>
        <v>42.539682539682538</v>
      </c>
      <c r="S376" s="39">
        <f t="shared" si="61"/>
        <v>30.593286087520745</v>
      </c>
    </row>
    <row r="377" spans="12:19" x14ac:dyDescent="0.25">
      <c r="L377" s="70">
        <v>3630</v>
      </c>
      <c r="M377" s="39">
        <f t="shared" si="66"/>
        <v>3630</v>
      </c>
      <c r="N377" s="39">
        <f t="shared" si="62"/>
        <v>0.41438356164383561</v>
      </c>
      <c r="O377" s="39">
        <f t="shared" si="63"/>
        <v>30.523051724830019</v>
      </c>
      <c r="P377" s="71">
        <f t="shared" si="64"/>
        <v>0.34951886680981825</v>
      </c>
      <c r="Q377" s="39">
        <f t="shared" si="60"/>
        <v>0.48712107065048238</v>
      </c>
      <c r="R377" s="39">
        <f t="shared" si="65"/>
        <v>42.539682539682538</v>
      </c>
      <c r="S377" s="39">
        <f t="shared" si="61"/>
        <v>30.523051724830019</v>
      </c>
    </row>
    <row r="378" spans="12:19" x14ac:dyDescent="0.25">
      <c r="L378" s="70">
        <v>3640</v>
      </c>
      <c r="M378" s="39">
        <f t="shared" si="66"/>
        <v>3640</v>
      </c>
      <c r="N378" s="39">
        <f t="shared" si="62"/>
        <v>0.41552511415525112</v>
      </c>
      <c r="O378" s="39">
        <f t="shared" si="63"/>
        <v>30.452923992901699</v>
      </c>
      <c r="P378" s="71">
        <f t="shared" si="64"/>
        <v>0.3487158355265606</v>
      </c>
      <c r="Q378" s="39">
        <f t="shared" si="60"/>
        <v>0.48712107065048238</v>
      </c>
      <c r="R378" s="39">
        <f t="shared" si="65"/>
        <v>42.539682539682538</v>
      </c>
      <c r="S378" s="39">
        <f t="shared" si="61"/>
        <v>30.452923992901699</v>
      </c>
    </row>
    <row r="379" spans="12:19" x14ac:dyDescent="0.25">
      <c r="L379" s="70">
        <v>3650</v>
      </c>
      <c r="M379" s="39">
        <f t="shared" si="66"/>
        <v>3650</v>
      </c>
      <c r="N379" s="39">
        <f t="shared" si="62"/>
        <v>0.41666666666666669</v>
      </c>
      <c r="O379" s="39">
        <f t="shared" si="63"/>
        <v>30.382902437571179</v>
      </c>
      <c r="P379" s="71">
        <f t="shared" si="64"/>
        <v>0.3479140200694425</v>
      </c>
      <c r="Q379" s="39">
        <f t="shared" si="60"/>
        <v>0.48712107065048238</v>
      </c>
      <c r="R379" s="39">
        <f t="shared" si="65"/>
        <v>42.539682539682538</v>
      </c>
      <c r="S379" s="39">
        <f t="shared" si="61"/>
        <v>30.382902437571179</v>
      </c>
    </row>
    <row r="380" spans="12:19" x14ac:dyDescent="0.25">
      <c r="L380" s="70">
        <v>3660</v>
      </c>
      <c r="M380" s="39">
        <f t="shared" si="66"/>
        <v>3660</v>
      </c>
      <c r="N380" s="39">
        <f t="shared" si="62"/>
        <v>0.4178082191780822</v>
      </c>
      <c r="O380" s="39">
        <f t="shared" si="63"/>
        <v>30.312986607846376</v>
      </c>
      <c r="P380" s="71">
        <f t="shared" si="64"/>
        <v>0.3471134152741624</v>
      </c>
      <c r="Q380" s="39">
        <f t="shared" si="60"/>
        <v>0.48712107065048238</v>
      </c>
      <c r="R380" s="39">
        <f t="shared" si="65"/>
        <v>42.539682539682538</v>
      </c>
      <c r="S380" s="39">
        <f t="shared" si="61"/>
        <v>30.312986607846376</v>
      </c>
    </row>
    <row r="381" spans="12:19" x14ac:dyDescent="0.25">
      <c r="L381" s="70">
        <v>3670</v>
      </c>
      <c r="M381" s="39">
        <f t="shared" si="66"/>
        <v>3670</v>
      </c>
      <c r="N381" s="39">
        <f t="shared" si="62"/>
        <v>0.41894977168949771</v>
      </c>
      <c r="O381" s="39">
        <f t="shared" si="63"/>
        <v>30.243176055876823</v>
      </c>
      <c r="P381" s="71">
        <f t="shared" si="64"/>
        <v>0.34631401601239342</v>
      </c>
      <c r="Q381" s="39">
        <f t="shared" si="60"/>
        <v>0.48712107065048238</v>
      </c>
      <c r="R381" s="39">
        <f t="shared" si="65"/>
        <v>42.539682539682538</v>
      </c>
      <c r="S381" s="39">
        <f t="shared" si="61"/>
        <v>30.243176055876823</v>
      </c>
    </row>
    <row r="382" spans="12:19" x14ac:dyDescent="0.25">
      <c r="L382" s="70">
        <v>3680</v>
      </c>
      <c r="M382" s="39">
        <f t="shared" si="66"/>
        <v>3680</v>
      </c>
      <c r="N382" s="39">
        <f t="shared" si="62"/>
        <v>0.42009132420091322</v>
      </c>
      <c r="O382" s="39">
        <f t="shared" si="63"/>
        <v>30.17347033692338</v>
      </c>
      <c r="P382" s="71">
        <f t="shared" si="64"/>
        <v>0.34551581719143631</v>
      </c>
      <c r="Q382" s="39">
        <f t="shared" si="60"/>
        <v>0.48712107065048238</v>
      </c>
      <c r="R382" s="39">
        <f t="shared" si="65"/>
        <v>42.539682539682538</v>
      </c>
      <c r="S382" s="39">
        <f t="shared" si="61"/>
        <v>30.17347033692338</v>
      </c>
    </row>
    <row r="383" spans="12:19" x14ac:dyDescent="0.25">
      <c r="L383" s="70">
        <v>3690</v>
      </c>
      <c r="M383" s="39">
        <f t="shared" si="66"/>
        <v>3690</v>
      </c>
      <c r="N383" s="39">
        <f t="shared" si="62"/>
        <v>0.42123287671232879</v>
      </c>
      <c r="O383" s="39">
        <f t="shared" si="63"/>
        <v>30.103869009328207</v>
      </c>
      <c r="P383" s="71">
        <f t="shared" si="64"/>
        <v>0.34471881375387592</v>
      </c>
      <c r="Q383" s="39">
        <f t="shared" si="60"/>
        <v>0.48712107065048238</v>
      </c>
      <c r="R383" s="39">
        <f t="shared" si="65"/>
        <v>42.539682539682538</v>
      </c>
      <c r="S383" s="39">
        <f t="shared" si="61"/>
        <v>30.103869009328207</v>
      </c>
    </row>
    <row r="384" spans="12:19" x14ac:dyDescent="0.25">
      <c r="L384" s="70">
        <v>3700</v>
      </c>
      <c r="M384" s="39">
        <f t="shared" si="66"/>
        <v>3700</v>
      </c>
      <c r="N384" s="39">
        <f t="shared" si="62"/>
        <v>0.4223744292237443</v>
      </c>
      <c r="O384" s="39">
        <f t="shared" si="63"/>
        <v>30.03437163448514</v>
      </c>
      <c r="P384" s="71">
        <f t="shared" si="64"/>
        <v>0.34392300067724157</v>
      </c>
      <c r="Q384" s="39">
        <f t="shared" si="60"/>
        <v>0.48712107065048238</v>
      </c>
      <c r="R384" s="39">
        <f t="shared" si="65"/>
        <v>42.539682539682538</v>
      </c>
      <c r="S384" s="39">
        <f t="shared" si="61"/>
        <v>30.03437163448514</v>
      </c>
    </row>
    <row r="385" spans="12:19" x14ac:dyDescent="0.25">
      <c r="L385" s="70">
        <v>3710</v>
      </c>
      <c r="M385" s="39">
        <f t="shared" si="66"/>
        <v>3710</v>
      </c>
      <c r="N385" s="39">
        <f t="shared" si="62"/>
        <v>0.42351598173515981</v>
      </c>
      <c r="O385" s="39">
        <f t="shared" si="63"/>
        <v>29.964977776810404</v>
      </c>
      <c r="P385" s="71">
        <f t="shared" si="64"/>
        <v>0.34312837297367205</v>
      </c>
      <c r="Q385" s="39">
        <f t="shared" si="60"/>
        <v>0.48712107065048238</v>
      </c>
      <c r="R385" s="39">
        <f t="shared" si="65"/>
        <v>42.539682539682538</v>
      </c>
      <c r="S385" s="39">
        <f t="shared" si="61"/>
        <v>29.964977776810404</v>
      </c>
    </row>
    <row r="386" spans="12:19" x14ac:dyDescent="0.25">
      <c r="L386" s="70">
        <v>3720</v>
      </c>
      <c r="M386" s="39">
        <f t="shared" si="66"/>
        <v>3720</v>
      </c>
      <c r="N386" s="39">
        <f t="shared" si="62"/>
        <v>0.42465753424657532</v>
      </c>
      <c r="O386" s="39">
        <f t="shared" si="63"/>
        <v>29.895687003713693</v>
      </c>
      <c r="P386" s="71">
        <f t="shared" si="64"/>
        <v>0.34233492568958424</v>
      </c>
      <c r="Q386" s="39">
        <f t="shared" si="60"/>
        <v>0.48712107065048238</v>
      </c>
      <c r="R386" s="39">
        <f t="shared" si="65"/>
        <v>42.539682539682538</v>
      </c>
      <c r="S386" s="39">
        <f t="shared" si="61"/>
        <v>29.895687003713693</v>
      </c>
    </row>
    <row r="387" spans="12:19" x14ac:dyDescent="0.25">
      <c r="L387" s="70">
        <v>3730</v>
      </c>
      <c r="M387" s="39">
        <f t="shared" si="66"/>
        <v>3730</v>
      </c>
      <c r="N387" s="39">
        <f t="shared" si="62"/>
        <v>0.42579908675799089</v>
      </c>
      <c r="O387" s="39">
        <f t="shared" si="63"/>
        <v>29.82649888556967</v>
      </c>
      <c r="P387" s="71">
        <f t="shared" si="64"/>
        <v>0.34154265390534677</v>
      </c>
      <c r="Q387" s="39">
        <f t="shared" si="60"/>
        <v>0.48712107065048238</v>
      </c>
      <c r="R387" s="39">
        <f t="shared" si="65"/>
        <v>42.539682539682538</v>
      </c>
      <c r="S387" s="39">
        <f t="shared" si="61"/>
        <v>29.82649888556967</v>
      </c>
    </row>
    <row r="388" spans="12:19" x14ac:dyDescent="0.25">
      <c r="L388" s="70">
        <v>3740</v>
      </c>
      <c r="M388" s="39">
        <f t="shared" si="66"/>
        <v>3740</v>
      </c>
      <c r="N388" s="39">
        <f t="shared" si="62"/>
        <v>0.4269406392694064</v>
      </c>
      <c r="O388" s="39">
        <f t="shared" si="63"/>
        <v>29.757412995689656</v>
      </c>
      <c r="P388" s="71">
        <f t="shared" si="64"/>
        <v>0.34075155273495605</v>
      </c>
      <c r="Q388" s="39">
        <f t="shared" si="60"/>
        <v>0.48712107065048238</v>
      </c>
      <c r="R388" s="39">
        <f t="shared" si="65"/>
        <v>42.539682539682538</v>
      </c>
      <c r="S388" s="39">
        <f t="shared" si="61"/>
        <v>29.757412995689656</v>
      </c>
    </row>
    <row r="389" spans="12:19" x14ac:dyDescent="0.25">
      <c r="L389" s="70">
        <v>3750</v>
      </c>
      <c r="M389" s="39">
        <f t="shared" si="66"/>
        <v>3750</v>
      </c>
      <c r="N389" s="39">
        <f t="shared" si="62"/>
        <v>0.42808219178082191</v>
      </c>
      <c r="O389" s="39">
        <f t="shared" si="63"/>
        <v>29.688428910293883</v>
      </c>
      <c r="P389" s="71">
        <f t="shared" si="64"/>
        <v>0.33996161732571817</v>
      </c>
      <c r="Q389" s="39">
        <f t="shared" si="60"/>
        <v>0.48712107065048238</v>
      </c>
      <c r="R389" s="39">
        <f t="shared" si="65"/>
        <v>42.539682539682538</v>
      </c>
      <c r="S389" s="39">
        <f t="shared" si="61"/>
        <v>29.688428910293883</v>
      </c>
    </row>
    <row r="390" spans="12:19" x14ac:dyDescent="0.25">
      <c r="L390" s="70">
        <v>3760</v>
      </c>
      <c r="M390" s="39">
        <f t="shared" si="66"/>
        <v>3760</v>
      </c>
      <c r="N390" s="39">
        <f t="shared" si="62"/>
        <v>0.42922374429223742</v>
      </c>
      <c r="O390" s="39">
        <f t="shared" si="63"/>
        <v>29.61954620848385</v>
      </c>
      <c r="P390" s="71">
        <f t="shared" si="64"/>
        <v>0.3391728428579327</v>
      </c>
      <c r="Q390" s="39">
        <f t="shared" si="60"/>
        <v>0.48712107065048238</v>
      </c>
      <c r="R390" s="39">
        <f t="shared" si="65"/>
        <v>42.539682539682538</v>
      </c>
      <c r="S390" s="39">
        <f t="shared" si="61"/>
        <v>29.61954620848385</v>
      </c>
    </row>
    <row r="391" spans="12:19" x14ac:dyDescent="0.25">
      <c r="L391" s="70">
        <v>3770</v>
      </c>
      <c r="M391" s="39">
        <f t="shared" si="66"/>
        <v>3770</v>
      </c>
      <c r="N391" s="39">
        <f t="shared" si="62"/>
        <v>0.43036529680365299</v>
      </c>
      <c r="O391" s="39">
        <f t="shared" si="63"/>
        <v>29.550764472215217</v>
      </c>
      <c r="P391" s="71">
        <f t="shared" si="64"/>
        <v>0.33838522454458209</v>
      </c>
      <c r="Q391" s="39">
        <f t="shared" si="60"/>
        <v>0.48712107065048238</v>
      </c>
      <c r="R391" s="39">
        <f t="shared" si="65"/>
        <v>42.539682539682538</v>
      </c>
      <c r="S391" s="39">
        <f t="shared" si="61"/>
        <v>29.550764472215217</v>
      </c>
    </row>
    <row r="392" spans="12:19" x14ac:dyDescent="0.25">
      <c r="L392" s="70">
        <v>3780</v>
      </c>
      <c r="M392" s="39">
        <f t="shared" si="66"/>
        <v>3780</v>
      </c>
      <c r="N392" s="39">
        <f t="shared" si="62"/>
        <v>0.4315068493150685</v>
      </c>
      <c r="O392" s="39">
        <f t="shared" si="63"/>
        <v>29.482083286270903</v>
      </c>
      <c r="P392" s="71">
        <f t="shared" si="64"/>
        <v>0.33759875763102365</v>
      </c>
      <c r="Q392" s="39">
        <f t="shared" si="60"/>
        <v>0.48712107065048238</v>
      </c>
      <c r="R392" s="39">
        <f t="shared" si="65"/>
        <v>42.539682539682538</v>
      </c>
      <c r="S392" s="39">
        <f t="shared" si="61"/>
        <v>29.482083286270903</v>
      </c>
    </row>
    <row r="393" spans="12:19" x14ac:dyDescent="0.25">
      <c r="L393" s="70">
        <v>3790</v>
      </c>
      <c r="M393" s="39">
        <f t="shared" si="66"/>
        <v>3790</v>
      </c>
      <c r="N393" s="39">
        <f t="shared" si="62"/>
        <v>0.43264840182648401</v>
      </c>
      <c r="O393" s="39">
        <f t="shared" si="63"/>
        <v>29.413502238234514</v>
      </c>
      <c r="P393" s="71">
        <f t="shared" si="64"/>
        <v>0.33681343739468539</v>
      </c>
      <c r="Q393" s="39">
        <f t="shared" si="60"/>
        <v>0.48712107065048238</v>
      </c>
      <c r="R393" s="39">
        <f t="shared" si="65"/>
        <v>42.539682539682538</v>
      </c>
      <c r="S393" s="39">
        <f t="shared" si="61"/>
        <v>29.413502238234514</v>
      </c>
    </row>
    <row r="394" spans="12:19" x14ac:dyDescent="0.25">
      <c r="L394" s="70">
        <v>3800</v>
      </c>
      <c r="M394" s="39">
        <f t="shared" si="66"/>
        <v>3800</v>
      </c>
      <c r="N394" s="39">
        <f t="shared" si="62"/>
        <v>0.43378995433789952</v>
      </c>
      <c r="O394" s="39">
        <f t="shared" si="63"/>
        <v>29.345020918464147</v>
      </c>
      <c r="P394" s="71">
        <f t="shared" si="64"/>
        <v>0.33602925914476589</v>
      </c>
      <c r="Q394" s="39">
        <f t="shared" si="60"/>
        <v>0.48712107065048238</v>
      </c>
      <c r="R394" s="39">
        <f t="shared" si="65"/>
        <v>42.539682539682538</v>
      </c>
      <c r="S394" s="39">
        <f t="shared" si="61"/>
        <v>29.345020918464147</v>
      </c>
    </row>
    <row r="395" spans="12:19" x14ac:dyDescent="0.25">
      <c r="L395" s="70">
        <v>3810</v>
      </c>
      <c r="M395" s="39">
        <f t="shared" si="66"/>
        <v>3810</v>
      </c>
      <c r="N395" s="39">
        <f t="shared" si="62"/>
        <v>0.43493150684931509</v>
      </c>
      <c r="O395" s="39">
        <f t="shared" si="63"/>
        <v>29.276638920066496</v>
      </c>
      <c r="P395" s="71">
        <f t="shared" si="64"/>
        <v>0.3352462182219379</v>
      </c>
      <c r="Q395" s="39">
        <f t="shared" si="60"/>
        <v>0.48712107065048238</v>
      </c>
      <c r="R395" s="39">
        <f t="shared" si="65"/>
        <v>42.539682539682538</v>
      </c>
      <c r="S395" s="39">
        <f t="shared" si="61"/>
        <v>29.276638920066496</v>
      </c>
    </row>
    <row r="396" spans="12:19" x14ac:dyDescent="0.25">
      <c r="L396" s="70">
        <v>3820</v>
      </c>
      <c r="M396" s="39">
        <f t="shared" si="66"/>
        <v>3820</v>
      </c>
      <c r="N396" s="39">
        <f t="shared" si="62"/>
        <v>0.4360730593607306</v>
      </c>
      <c r="O396" s="39">
        <f t="shared" si="63"/>
        <v>29.208355838871203</v>
      </c>
      <c r="P396" s="71">
        <f t="shared" si="64"/>
        <v>0.33446430999805454</v>
      </c>
      <c r="Q396" s="39">
        <f t="shared" si="60"/>
        <v>0.48712107065048238</v>
      </c>
      <c r="R396" s="39">
        <f t="shared" si="65"/>
        <v>42.539682539682538</v>
      </c>
      <c r="S396" s="39">
        <f t="shared" si="61"/>
        <v>29.208355838871203</v>
      </c>
    </row>
    <row r="397" spans="12:19" x14ac:dyDescent="0.25">
      <c r="L397" s="70">
        <v>3830</v>
      </c>
      <c r="M397" s="39">
        <f t="shared" si="66"/>
        <v>3830</v>
      </c>
      <c r="N397" s="39">
        <f t="shared" si="62"/>
        <v>0.43721461187214611</v>
      </c>
      <c r="O397" s="39">
        <f t="shared" si="63"/>
        <v>29.140171273405596</v>
      </c>
      <c r="P397" s="71">
        <f t="shared" si="64"/>
        <v>0.33368352987586014</v>
      </c>
      <c r="Q397" s="39">
        <f t="shared" si="60"/>
        <v>0.48712107065048238</v>
      </c>
      <c r="R397" s="39">
        <f t="shared" si="65"/>
        <v>42.539682539682538</v>
      </c>
      <c r="S397" s="39">
        <f t="shared" si="61"/>
        <v>29.140171273405596</v>
      </c>
    </row>
    <row r="398" spans="12:19" x14ac:dyDescent="0.25">
      <c r="L398" s="70">
        <v>3840</v>
      </c>
      <c r="M398" s="39">
        <f t="shared" si="66"/>
        <v>3840</v>
      </c>
      <c r="N398" s="39">
        <f t="shared" si="62"/>
        <v>0.43835616438356162</v>
      </c>
      <c r="O398" s="39">
        <f t="shared" si="63"/>
        <v>29.072084824869705</v>
      </c>
      <c r="P398" s="71">
        <f t="shared" si="64"/>
        <v>0.33290387328870408</v>
      </c>
      <c r="Q398" s="39">
        <f t="shared" ref="Q398:Q461" si="67">IF(M398&lt;=$B$57,$B$50,0)</f>
        <v>0.48712107065048238</v>
      </c>
      <c r="R398" s="39">
        <f t="shared" si="65"/>
        <v>42.539682539682538</v>
      </c>
      <c r="S398" s="39">
        <f t="shared" ref="S398:S461" si="68">IF(O398&gt;$B$47,$B$47,O398)</f>
        <v>29.072084824869705</v>
      </c>
    </row>
    <row r="399" spans="12:19" x14ac:dyDescent="0.25">
      <c r="L399" s="70">
        <v>3850</v>
      </c>
      <c r="M399" s="39">
        <f t="shared" si="66"/>
        <v>3850</v>
      </c>
      <c r="N399" s="39">
        <f t="shared" ref="N399:N462" si="69">M399/$B$8</f>
        <v>0.43949771689497719</v>
      </c>
      <c r="O399" s="39">
        <f t="shared" ref="O399:O462" si="70">P399*$B$5</f>
        <v>29.004096097111471</v>
      </c>
      <c r="P399" s="71">
        <f t="shared" ref="P399:P462" si="71">IF(N399=1,0,1-$I$9*N399^$I$8)</f>
        <v>0.33212533570025682</v>
      </c>
      <c r="Q399" s="39">
        <f t="shared" si="67"/>
        <v>0.48712107065048238</v>
      </c>
      <c r="R399" s="39">
        <f t="shared" ref="R399:R462" si="72">Q399*$B$5</f>
        <v>42.539682539682538</v>
      </c>
      <c r="S399" s="39">
        <f t="shared" si="68"/>
        <v>29.004096097111471</v>
      </c>
    </row>
    <row r="400" spans="12:19" x14ac:dyDescent="0.25">
      <c r="L400" s="70">
        <v>3860</v>
      </c>
      <c r="M400" s="39">
        <f t="shared" si="66"/>
        <v>3860</v>
      </c>
      <c r="N400" s="39">
        <f t="shared" si="69"/>
        <v>0.4406392694063927</v>
      </c>
      <c r="O400" s="39">
        <f t="shared" si="70"/>
        <v>28.936204696602466</v>
      </c>
      <c r="P400" s="71">
        <f t="shared" si="71"/>
        <v>0.33134791260423213</v>
      </c>
      <c r="Q400" s="39">
        <f t="shared" si="67"/>
        <v>0.48712107065048238</v>
      </c>
      <c r="R400" s="39">
        <f t="shared" si="72"/>
        <v>42.539682539682538</v>
      </c>
      <c r="S400" s="39">
        <f t="shared" si="68"/>
        <v>28.936204696602466</v>
      </c>
    </row>
    <row r="401" spans="12:19" x14ac:dyDescent="0.25">
      <c r="L401" s="70">
        <v>3870</v>
      </c>
      <c r="M401" s="39">
        <f t="shared" si="66"/>
        <v>3870</v>
      </c>
      <c r="N401" s="39">
        <f t="shared" si="69"/>
        <v>0.44178082191780821</v>
      </c>
      <c r="O401" s="39">
        <f t="shared" si="70"/>
        <v>28.868410232413677</v>
      </c>
      <c r="P401" s="71">
        <f t="shared" si="71"/>
        <v>0.33057159952410953</v>
      </c>
      <c r="Q401" s="39">
        <f t="shared" si="67"/>
        <v>0.48712107065048238</v>
      </c>
      <c r="R401" s="39">
        <f t="shared" si="72"/>
        <v>42.539682539682538</v>
      </c>
      <c r="S401" s="39">
        <f t="shared" si="68"/>
        <v>28.868410232413677</v>
      </c>
    </row>
    <row r="402" spans="12:19" x14ac:dyDescent="0.25">
      <c r="L402" s="70">
        <v>3880</v>
      </c>
      <c r="M402" s="39">
        <f t="shared" si="66"/>
        <v>3880</v>
      </c>
      <c r="N402" s="39">
        <f t="shared" si="69"/>
        <v>0.44292237442922372</v>
      </c>
      <c r="O402" s="39">
        <f t="shared" si="70"/>
        <v>28.800712316191703</v>
      </c>
      <c r="P402" s="71">
        <f t="shared" si="71"/>
        <v>0.32979639201286182</v>
      </c>
      <c r="Q402" s="39">
        <f t="shared" si="67"/>
        <v>0.48712107065048238</v>
      </c>
      <c r="R402" s="39">
        <f t="shared" si="72"/>
        <v>42.539682539682538</v>
      </c>
      <c r="S402" s="39">
        <f t="shared" si="68"/>
        <v>28.800712316191703</v>
      </c>
    </row>
    <row r="403" spans="12:19" x14ac:dyDescent="0.25">
      <c r="L403" s="70">
        <v>3890</v>
      </c>
      <c r="M403" s="39">
        <f t="shared" si="66"/>
        <v>3890</v>
      </c>
      <c r="N403" s="39">
        <f t="shared" si="69"/>
        <v>0.44406392694063929</v>
      </c>
      <c r="O403" s="39">
        <f t="shared" si="70"/>
        <v>28.733110562135174</v>
      </c>
      <c r="P403" s="71">
        <f t="shared" si="71"/>
        <v>0.3290222856526851</v>
      </c>
      <c r="Q403" s="39">
        <f t="shared" si="67"/>
        <v>0.48712107065048238</v>
      </c>
      <c r="R403" s="39">
        <f t="shared" si="72"/>
        <v>42.539682539682538</v>
      </c>
      <c r="S403" s="39">
        <f t="shared" si="68"/>
        <v>28.733110562135174</v>
      </c>
    </row>
    <row r="404" spans="12:19" x14ac:dyDescent="0.25">
      <c r="L404" s="70">
        <v>3900</v>
      </c>
      <c r="M404" s="39">
        <f t="shared" si="66"/>
        <v>3900</v>
      </c>
      <c r="N404" s="39">
        <f t="shared" si="69"/>
        <v>0.4452054794520548</v>
      </c>
      <c r="O404" s="39">
        <f t="shared" si="70"/>
        <v>28.665604586971497</v>
      </c>
      <c r="P404" s="71">
        <f t="shared" si="71"/>
        <v>0.32824927605473242</v>
      </c>
      <c r="Q404" s="39">
        <f t="shared" si="67"/>
        <v>0.48712107065048238</v>
      </c>
      <c r="R404" s="39">
        <f t="shared" si="72"/>
        <v>42.539682539682538</v>
      </c>
      <c r="S404" s="39">
        <f t="shared" si="68"/>
        <v>28.665604586971497</v>
      </c>
    </row>
    <row r="405" spans="12:19" x14ac:dyDescent="0.25">
      <c r="L405" s="70">
        <v>3910</v>
      </c>
      <c r="M405" s="39">
        <f t="shared" si="66"/>
        <v>3910</v>
      </c>
      <c r="N405" s="39">
        <f t="shared" si="69"/>
        <v>0.44634703196347031</v>
      </c>
      <c r="O405" s="39">
        <f t="shared" si="70"/>
        <v>28.598194009933849</v>
      </c>
      <c r="P405" s="71">
        <f t="shared" si="71"/>
        <v>0.32747735885885032</v>
      </c>
      <c r="Q405" s="39">
        <f t="shared" si="67"/>
        <v>0.48712107065048238</v>
      </c>
      <c r="R405" s="39">
        <f t="shared" si="72"/>
        <v>42.539682539682538</v>
      </c>
      <c r="S405" s="39">
        <f t="shared" si="68"/>
        <v>28.598194009933849</v>
      </c>
    </row>
    <row r="406" spans="12:19" x14ac:dyDescent="0.25">
      <c r="L406" s="70">
        <v>3920</v>
      </c>
      <c r="M406" s="39">
        <f t="shared" si="66"/>
        <v>3920</v>
      </c>
      <c r="N406" s="39">
        <f t="shared" si="69"/>
        <v>0.44748858447488582</v>
      </c>
      <c r="O406" s="39">
        <f t="shared" si="70"/>
        <v>28.530878452738381</v>
      </c>
      <c r="P406" s="71">
        <f t="shared" si="71"/>
        <v>0.32670652973331793</v>
      </c>
      <c r="Q406" s="39">
        <f t="shared" si="67"/>
        <v>0.48712107065048238</v>
      </c>
      <c r="R406" s="39">
        <f t="shared" si="72"/>
        <v>42.539682539682538</v>
      </c>
      <c r="S406" s="39">
        <f t="shared" si="68"/>
        <v>28.530878452738381</v>
      </c>
    </row>
    <row r="407" spans="12:19" x14ac:dyDescent="0.25">
      <c r="L407" s="70">
        <v>3930</v>
      </c>
      <c r="M407" s="39">
        <f t="shared" si="66"/>
        <v>3930</v>
      </c>
      <c r="N407" s="39">
        <f t="shared" si="69"/>
        <v>0.44863013698630139</v>
      </c>
      <c r="O407" s="39">
        <f t="shared" si="70"/>
        <v>28.463657539561787</v>
      </c>
      <c r="P407" s="71">
        <f t="shared" si="71"/>
        <v>0.32593678437458984</v>
      </c>
      <c r="Q407" s="39">
        <f t="shared" si="67"/>
        <v>0.48712107065048238</v>
      </c>
      <c r="R407" s="39">
        <f t="shared" si="72"/>
        <v>42.539682539682538</v>
      </c>
      <c r="S407" s="39">
        <f t="shared" si="68"/>
        <v>28.463657539561787</v>
      </c>
    </row>
    <row r="408" spans="12:19" x14ac:dyDescent="0.25">
      <c r="L408" s="70">
        <v>3940</v>
      </c>
      <c r="M408" s="39">
        <f t="shared" si="66"/>
        <v>3940</v>
      </c>
      <c r="N408" s="39">
        <f t="shared" si="69"/>
        <v>0.4497716894977169</v>
      </c>
      <c r="O408" s="39">
        <f t="shared" si="70"/>
        <v>28.396530897019069</v>
      </c>
      <c r="P408" s="71">
        <f t="shared" si="71"/>
        <v>0.32516811850704186</v>
      </c>
      <c r="Q408" s="39">
        <f t="shared" si="67"/>
        <v>0.48712107065048238</v>
      </c>
      <c r="R408" s="39">
        <f t="shared" si="72"/>
        <v>42.539682539682538</v>
      </c>
      <c r="S408" s="39">
        <f t="shared" si="68"/>
        <v>28.396530897019069</v>
      </c>
    </row>
    <row r="409" spans="12:19" x14ac:dyDescent="0.25">
      <c r="L409" s="70">
        <v>3950</v>
      </c>
      <c r="M409" s="39">
        <f t="shared" si="66"/>
        <v>3950</v>
      </c>
      <c r="N409" s="39">
        <f t="shared" si="69"/>
        <v>0.45091324200913241</v>
      </c>
      <c r="O409" s="39">
        <f t="shared" si="70"/>
        <v>28.329498154141568</v>
      </c>
      <c r="P409" s="71">
        <f t="shared" si="71"/>
        <v>0.32440052788271911</v>
      </c>
      <c r="Q409" s="39">
        <f t="shared" si="67"/>
        <v>0.48712107065048238</v>
      </c>
      <c r="R409" s="39">
        <f t="shared" si="72"/>
        <v>42.539682539682538</v>
      </c>
      <c r="S409" s="39">
        <f t="shared" si="68"/>
        <v>28.329498154141568</v>
      </c>
    </row>
    <row r="410" spans="12:19" x14ac:dyDescent="0.25">
      <c r="L410" s="70">
        <v>3960</v>
      </c>
      <c r="M410" s="39">
        <f t="shared" si="66"/>
        <v>3960</v>
      </c>
      <c r="N410" s="39">
        <f t="shared" si="69"/>
        <v>0.45205479452054792</v>
      </c>
      <c r="O410" s="39">
        <f t="shared" si="70"/>
        <v>28.262558942355252</v>
      </c>
      <c r="P410" s="71">
        <f t="shared" si="71"/>
        <v>0.32363400828108757</v>
      </c>
      <c r="Q410" s="39">
        <f t="shared" si="67"/>
        <v>0.48712107065048238</v>
      </c>
      <c r="R410" s="39">
        <f t="shared" si="72"/>
        <v>42.539682539682538</v>
      </c>
      <c r="S410" s="39">
        <f t="shared" si="68"/>
        <v>28.262558942355252</v>
      </c>
    </row>
    <row r="411" spans="12:19" x14ac:dyDescent="0.25">
      <c r="L411" s="70">
        <v>3970</v>
      </c>
      <c r="M411" s="39">
        <f t="shared" si="66"/>
        <v>3970</v>
      </c>
      <c r="N411" s="39">
        <f t="shared" si="69"/>
        <v>0.45319634703196349</v>
      </c>
      <c r="O411" s="39">
        <f t="shared" si="70"/>
        <v>28.195712895459266</v>
      </c>
      <c r="P411" s="71">
        <f t="shared" si="71"/>
        <v>0.32286855550878846</v>
      </c>
      <c r="Q411" s="39">
        <f t="shared" si="67"/>
        <v>0.48712107065048238</v>
      </c>
      <c r="R411" s="39">
        <f t="shared" si="72"/>
        <v>42.539682539682538</v>
      </c>
      <c r="S411" s="39">
        <f t="shared" si="68"/>
        <v>28.195712895459266</v>
      </c>
    </row>
    <row r="412" spans="12:19" x14ac:dyDescent="0.25">
      <c r="L412" s="70">
        <v>3980</v>
      </c>
      <c r="M412" s="39">
        <f t="shared" si="66"/>
        <v>3980</v>
      </c>
      <c r="N412" s="39">
        <f t="shared" si="69"/>
        <v>0.454337899543379</v>
      </c>
      <c r="O412" s="39">
        <f t="shared" si="70"/>
        <v>28.128959649604724</v>
      </c>
      <c r="P412" s="71">
        <f t="shared" si="71"/>
        <v>0.32210416539939524</v>
      </c>
      <c r="Q412" s="39">
        <f t="shared" si="67"/>
        <v>0.48712107065048238</v>
      </c>
      <c r="R412" s="39">
        <f t="shared" si="72"/>
        <v>42.539682539682538</v>
      </c>
      <c r="S412" s="39">
        <f t="shared" si="68"/>
        <v>28.128959649604724</v>
      </c>
    </row>
    <row r="413" spans="12:19" x14ac:dyDescent="0.25">
      <c r="L413" s="70">
        <v>3990</v>
      </c>
      <c r="M413" s="39">
        <f t="shared" si="66"/>
        <v>3990</v>
      </c>
      <c r="N413" s="39">
        <f t="shared" si="69"/>
        <v>0.45547945205479451</v>
      </c>
      <c r="O413" s="39">
        <f t="shared" si="70"/>
        <v>28.062298843273691</v>
      </c>
      <c r="P413" s="71">
        <f t="shared" si="71"/>
        <v>0.32134083381317324</v>
      </c>
      <c r="Q413" s="39">
        <f t="shared" si="67"/>
        <v>0.48712107065048238</v>
      </c>
      <c r="R413" s="39">
        <f t="shared" si="72"/>
        <v>42.539682539682538</v>
      </c>
      <c r="S413" s="39">
        <f t="shared" si="68"/>
        <v>28.062298843273691</v>
      </c>
    </row>
    <row r="414" spans="12:19" x14ac:dyDescent="0.25">
      <c r="L414" s="70">
        <v>4000</v>
      </c>
      <c r="M414" s="39">
        <f t="shared" si="66"/>
        <v>4000</v>
      </c>
      <c r="N414" s="39">
        <f t="shared" si="69"/>
        <v>0.45662100456621002</v>
      </c>
      <c r="O414" s="39">
        <f t="shared" si="70"/>
        <v>27.9957301172585</v>
      </c>
      <c r="P414" s="71">
        <f t="shared" si="71"/>
        <v>0.32057855663684243</v>
      </c>
      <c r="Q414" s="39">
        <f t="shared" si="67"/>
        <v>0.48712107065048238</v>
      </c>
      <c r="R414" s="39">
        <f t="shared" si="72"/>
        <v>42.539682539682538</v>
      </c>
      <c r="S414" s="39">
        <f t="shared" si="68"/>
        <v>27.9957301172585</v>
      </c>
    </row>
    <row r="415" spans="12:19" x14ac:dyDescent="0.25">
      <c r="L415" s="70">
        <v>4010</v>
      </c>
      <c r="M415" s="39">
        <f t="shared" si="66"/>
        <v>4010</v>
      </c>
      <c r="N415" s="39">
        <f t="shared" si="69"/>
        <v>0.45776255707762559</v>
      </c>
      <c r="O415" s="39">
        <f t="shared" si="70"/>
        <v>27.929253114641234</v>
      </c>
      <c r="P415" s="71">
        <f t="shared" si="71"/>
        <v>0.31981732978334276</v>
      </c>
      <c r="Q415" s="39">
        <f t="shared" si="67"/>
        <v>0.48712107065048238</v>
      </c>
      <c r="R415" s="39">
        <f t="shared" si="72"/>
        <v>42.539682539682538</v>
      </c>
      <c r="S415" s="39">
        <f t="shared" si="68"/>
        <v>27.929253114641234</v>
      </c>
    </row>
    <row r="416" spans="12:19" x14ac:dyDescent="0.25">
      <c r="L416" s="70">
        <v>4020</v>
      </c>
      <c r="M416" s="39">
        <f t="shared" si="66"/>
        <v>4020</v>
      </c>
      <c r="N416" s="39">
        <f t="shared" si="69"/>
        <v>0.4589041095890411</v>
      </c>
      <c r="O416" s="39">
        <f t="shared" si="70"/>
        <v>27.862867480773453</v>
      </c>
      <c r="P416" s="71">
        <f t="shared" si="71"/>
        <v>0.31905714919160189</v>
      </c>
      <c r="Q416" s="39">
        <f t="shared" si="67"/>
        <v>0.48712107065048238</v>
      </c>
      <c r="R416" s="39">
        <f t="shared" si="72"/>
        <v>42.539682539682538</v>
      </c>
      <c r="S416" s="39">
        <f t="shared" si="68"/>
        <v>27.862867480773453</v>
      </c>
    </row>
    <row r="417" spans="12:19" x14ac:dyDescent="0.25">
      <c r="L417" s="70">
        <v>4030</v>
      </c>
      <c r="M417" s="39">
        <f t="shared" si="66"/>
        <v>4030</v>
      </c>
      <c r="N417" s="39">
        <f t="shared" si="69"/>
        <v>0.46004566210045661</v>
      </c>
      <c r="O417" s="39">
        <f t="shared" si="70"/>
        <v>27.796572863256191</v>
      </c>
      <c r="P417" s="71">
        <f t="shared" si="71"/>
        <v>0.31829801082630615</v>
      </c>
      <c r="Q417" s="39">
        <f t="shared" si="67"/>
        <v>0.48712107065048238</v>
      </c>
      <c r="R417" s="39">
        <f t="shared" si="72"/>
        <v>42.539682539682538</v>
      </c>
      <c r="S417" s="39">
        <f t="shared" si="68"/>
        <v>27.796572863256191</v>
      </c>
    </row>
    <row r="418" spans="12:19" x14ac:dyDescent="0.25">
      <c r="L418" s="70">
        <v>4040</v>
      </c>
      <c r="M418" s="39">
        <f t="shared" si="66"/>
        <v>4040</v>
      </c>
      <c r="N418" s="39">
        <f t="shared" si="69"/>
        <v>0.46118721461187212</v>
      </c>
      <c r="O418" s="39">
        <f t="shared" si="70"/>
        <v>27.73036891192007</v>
      </c>
      <c r="P418" s="71">
        <f t="shared" si="71"/>
        <v>0.31753991067767295</v>
      </c>
      <c r="Q418" s="39">
        <f t="shared" si="67"/>
        <v>0.48712107065048238</v>
      </c>
      <c r="R418" s="39">
        <f t="shared" si="72"/>
        <v>42.539682539682538</v>
      </c>
      <c r="S418" s="39">
        <f t="shared" si="68"/>
        <v>27.73036891192007</v>
      </c>
    </row>
    <row r="419" spans="12:19" x14ac:dyDescent="0.25">
      <c r="L419" s="70">
        <v>4050</v>
      </c>
      <c r="M419" s="39">
        <f t="shared" si="66"/>
        <v>4050</v>
      </c>
      <c r="N419" s="39">
        <f t="shared" si="69"/>
        <v>0.46232876712328769</v>
      </c>
      <c r="O419" s="39">
        <f t="shared" si="70"/>
        <v>27.664255278805793</v>
      </c>
      <c r="P419" s="71">
        <f t="shared" si="71"/>
        <v>0.31678284476122709</v>
      </c>
      <c r="Q419" s="39">
        <f t="shared" si="67"/>
        <v>0.48712107065048238</v>
      </c>
      <c r="R419" s="39">
        <f t="shared" si="72"/>
        <v>42.539682539682538</v>
      </c>
      <c r="S419" s="39">
        <f t="shared" si="68"/>
        <v>27.664255278805793</v>
      </c>
    </row>
    <row r="420" spans="12:19" x14ac:dyDescent="0.25">
      <c r="L420" s="70">
        <v>4060</v>
      </c>
      <c r="M420" s="39">
        <f t="shared" si="66"/>
        <v>4060</v>
      </c>
      <c r="N420" s="39">
        <f t="shared" si="69"/>
        <v>0.4634703196347032</v>
      </c>
      <c r="O420" s="39">
        <f t="shared" si="70"/>
        <v>27.598231618144748</v>
      </c>
      <c r="P420" s="71">
        <f t="shared" si="71"/>
        <v>0.31602680911757908</v>
      </c>
      <c r="Q420" s="39">
        <f t="shared" si="67"/>
        <v>0.48712107065048238</v>
      </c>
      <c r="R420" s="39">
        <f t="shared" si="72"/>
        <v>42.539682539682538</v>
      </c>
      <c r="S420" s="39">
        <f t="shared" si="68"/>
        <v>27.598231618144748</v>
      </c>
    </row>
    <row r="421" spans="12:19" x14ac:dyDescent="0.25">
      <c r="L421" s="70">
        <v>4070</v>
      </c>
      <c r="M421" s="39">
        <f t="shared" si="66"/>
        <v>4070</v>
      </c>
      <c r="N421" s="39">
        <f t="shared" si="69"/>
        <v>0.46461187214611871</v>
      </c>
      <c r="O421" s="39">
        <f t="shared" si="70"/>
        <v>27.532297586339851</v>
      </c>
      <c r="P421" s="71">
        <f t="shared" si="71"/>
        <v>0.31527179981220532</v>
      </c>
      <c r="Q421" s="39">
        <f t="shared" si="67"/>
        <v>0.48712107065048238</v>
      </c>
      <c r="R421" s="39">
        <f t="shared" si="72"/>
        <v>42.539682539682538</v>
      </c>
      <c r="S421" s="39">
        <f t="shared" si="68"/>
        <v>27.532297586339851</v>
      </c>
    </row>
    <row r="422" spans="12:19" x14ac:dyDescent="0.25">
      <c r="L422" s="70">
        <v>4080</v>
      </c>
      <c r="M422" s="39">
        <f t="shared" si="66"/>
        <v>4080</v>
      </c>
      <c r="N422" s="39">
        <f t="shared" si="69"/>
        <v>0.46575342465753422</v>
      </c>
      <c r="O422" s="39">
        <f t="shared" si="70"/>
        <v>27.466452841946609</v>
      </c>
      <c r="P422" s="71">
        <f t="shared" si="71"/>
        <v>0.31451781293523173</v>
      </c>
      <c r="Q422" s="39">
        <f t="shared" si="67"/>
        <v>0.48712107065048238</v>
      </c>
      <c r="R422" s="39">
        <f t="shared" si="72"/>
        <v>42.539682539682538</v>
      </c>
      <c r="S422" s="39">
        <f t="shared" si="68"/>
        <v>27.466452841946609</v>
      </c>
    </row>
    <row r="423" spans="12:19" x14ac:dyDescent="0.25">
      <c r="L423" s="70">
        <v>4090</v>
      </c>
      <c r="M423" s="39">
        <f t="shared" si="66"/>
        <v>4090</v>
      </c>
      <c r="N423" s="39">
        <f t="shared" si="69"/>
        <v>0.46689497716894979</v>
      </c>
      <c r="O423" s="39">
        <f t="shared" si="70"/>
        <v>27.400697045654411</v>
      </c>
      <c r="P423" s="71">
        <f t="shared" si="71"/>
        <v>0.31376484460121912</v>
      </c>
      <c r="Q423" s="39">
        <f t="shared" si="67"/>
        <v>0.48712107065048238</v>
      </c>
      <c r="R423" s="39">
        <f t="shared" si="72"/>
        <v>42.539682539682538</v>
      </c>
      <c r="S423" s="39">
        <f t="shared" si="68"/>
        <v>27.400697045654411</v>
      </c>
    </row>
    <row r="424" spans="12:19" x14ac:dyDescent="0.25">
      <c r="L424" s="70">
        <v>4100</v>
      </c>
      <c r="M424" s="39">
        <f t="shared" si="66"/>
        <v>4100</v>
      </c>
      <c r="N424" s="39">
        <f t="shared" si="69"/>
        <v>0.4680365296803653</v>
      </c>
      <c r="O424" s="39">
        <f t="shared" si="70"/>
        <v>27.335029860268005</v>
      </c>
      <c r="P424" s="71">
        <f t="shared" si="71"/>
        <v>0.31301289094895124</v>
      </c>
      <c r="Q424" s="39">
        <f t="shared" si="67"/>
        <v>0.48712107065048238</v>
      </c>
      <c r="R424" s="39">
        <f t="shared" si="72"/>
        <v>42.539682539682538</v>
      </c>
      <c r="S424" s="39">
        <f t="shared" si="68"/>
        <v>27.335029860268005</v>
      </c>
    </row>
    <row r="425" spans="12:19" x14ac:dyDescent="0.25">
      <c r="L425" s="70">
        <v>4110</v>
      </c>
      <c r="M425" s="39">
        <f t="shared" si="66"/>
        <v>4110</v>
      </c>
      <c r="N425" s="39">
        <f t="shared" si="69"/>
        <v>0.46917808219178081</v>
      </c>
      <c r="O425" s="39">
        <f t="shared" si="70"/>
        <v>27.269450950689141</v>
      </c>
      <c r="P425" s="71">
        <f t="shared" si="71"/>
        <v>0.31226194814122465</v>
      </c>
      <c r="Q425" s="39">
        <f t="shared" si="67"/>
        <v>0.48712107065048238</v>
      </c>
      <c r="R425" s="39">
        <f t="shared" si="72"/>
        <v>42.539682539682538</v>
      </c>
      <c r="S425" s="39">
        <f t="shared" si="68"/>
        <v>27.269450950689141</v>
      </c>
    </row>
    <row r="426" spans="12:19" x14ac:dyDescent="0.25">
      <c r="L426" s="70">
        <v>4120</v>
      </c>
      <c r="M426" s="39">
        <f t="shared" si="66"/>
        <v>4120</v>
      </c>
      <c r="N426" s="39">
        <f t="shared" si="69"/>
        <v>0.47031963470319632</v>
      </c>
      <c r="O426" s="39">
        <f t="shared" si="70"/>
        <v>27.20395998389855</v>
      </c>
      <c r="P426" s="71">
        <f t="shared" si="71"/>
        <v>0.31151201236464221</v>
      </c>
      <c r="Q426" s="39">
        <f t="shared" si="67"/>
        <v>0.48712107065048238</v>
      </c>
      <c r="R426" s="39">
        <f t="shared" si="72"/>
        <v>42.539682539682538</v>
      </c>
      <c r="S426" s="39">
        <f t="shared" si="68"/>
        <v>27.20395998389855</v>
      </c>
    </row>
    <row r="427" spans="12:19" x14ac:dyDescent="0.25">
      <c r="L427" s="70">
        <v>4130</v>
      </c>
      <c r="M427" s="39">
        <f t="shared" si="66"/>
        <v>4130</v>
      </c>
      <c r="N427" s="39">
        <f t="shared" si="69"/>
        <v>0.47146118721461189</v>
      </c>
      <c r="O427" s="39">
        <f t="shared" si="70"/>
        <v>27.13855662893797</v>
      </c>
      <c r="P427" s="71">
        <f t="shared" si="71"/>
        <v>0.31076307982940732</v>
      </c>
      <c r="Q427" s="39">
        <f t="shared" si="67"/>
        <v>0.48712107065048238</v>
      </c>
      <c r="R427" s="39">
        <f t="shared" si="72"/>
        <v>42.539682539682538</v>
      </c>
      <c r="S427" s="39">
        <f t="shared" si="68"/>
        <v>27.13855662893797</v>
      </c>
    </row>
    <row r="428" spans="12:19" x14ac:dyDescent="0.25">
      <c r="L428" s="70">
        <v>4140</v>
      </c>
      <c r="M428" s="39">
        <f t="shared" si="66"/>
        <v>4140</v>
      </c>
      <c r="N428" s="39">
        <f t="shared" si="69"/>
        <v>0.4726027397260274</v>
      </c>
      <c r="O428" s="39">
        <f t="shared" si="70"/>
        <v>27.073240556892458</v>
      </c>
      <c r="P428" s="71">
        <f t="shared" si="71"/>
        <v>0.31001514676912145</v>
      </c>
      <c r="Q428" s="39">
        <f t="shared" si="67"/>
        <v>0.48712107065048238</v>
      </c>
      <c r="R428" s="39">
        <f t="shared" si="72"/>
        <v>42.539682539682538</v>
      </c>
      <c r="S428" s="39">
        <f t="shared" si="68"/>
        <v>27.073240556892458</v>
      </c>
    </row>
    <row r="429" spans="12:19" x14ac:dyDescent="0.25">
      <c r="L429" s="70">
        <v>4150</v>
      </c>
      <c r="M429" s="39">
        <f t="shared" si="66"/>
        <v>4150</v>
      </c>
      <c r="N429" s="39">
        <f t="shared" si="69"/>
        <v>0.47374429223744291</v>
      </c>
      <c r="O429" s="39">
        <f t="shared" si="70"/>
        <v>27.00801144087286</v>
      </c>
      <c r="P429" s="71">
        <f t="shared" si="71"/>
        <v>0.30926820944058331</v>
      </c>
      <c r="Q429" s="39">
        <f t="shared" si="67"/>
        <v>0.48712107065048238</v>
      </c>
      <c r="R429" s="39">
        <f t="shared" si="72"/>
        <v>42.539682539682538</v>
      </c>
      <c r="S429" s="39">
        <f t="shared" si="68"/>
        <v>27.00801144087286</v>
      </c>
    </row>
    <row r="430" spans="12:19" x14ac:dyDescent="0.25">
      <c r="L430" s="70">
        <v>4160</v>
      </c>
      <c r="M430" s="39">
        <f t="shared" ref="M430:M493" si="73">IF(L430&gt;$B$8,$B$8,L430)</f>
        <v>4160</v>
      </c>
      <c r="N430" s="39">
        <f t="shared" si="69"/>
        <v>0.47488584474885842</v>
      </c>
      <c r="O430" s="39">
        <f t="shared" si="70"/>
        <v>26.942868955998478</v>
      </c>
      <c r="P430" s="71">
        <f t="shared" si="71"/>
        <v>0.30852226412359041</v>
      </c>
      <c r="Q430" s="39">
        <f t="shared" si="67"/>
        <v>0.48712107065048238</v>
      </c>
      <c r="R430" s="39">
        <f t="shared" si="72"/>
        <v>42.539682539682538</v>
      </c>
      <c r="S430" s="39">
        <f t="shared" si="68"/>
        <v>26.942868955998478</v>
      </c>
    </row>
    <row r="431" spans="12:19" x14ac:dyDescent="0.25">
      <c r="L431" s="70">
        <v>4170</v>
      </c>
      <c r="M431" s="39">
        <f t="shared" si="73"/>
        <v>4170</v>
      </c>
      <c r="N431" s="39">
        <f t="shared" si="69"/>
        <v>0.47602739726027399</v>
      </c>
      <c r="O431" s="39">
        <f t="shared" si="70"/>
        <v>26.877812779379976</v>
      </c>
      <c r="P431" s="71">
        <f t="shared" si="71"/>
        <v>0.30777730712074325</v>
      </c>
      <c r="Q431" s="39">
        <f t="shared" si="67"/>
        <v>0.48712107065048238</v>
      </c>
      <c r="R431" s="39">
        <f t="shared" si="72"/>
        <v>42.539682539682538</v>
      </c>
      <c r="S431" s="39">
        <f t="shared" si="68"/>
        <v>26.877812779379976</v>
      </c>
    </row>
    <row r="432" spans="12:19" x14ac:dyDescent="0.25">
      <c r="L432" s="70">
        <v>4180</v>
      </c>
      <c r="M432" s="39">
        <f t="shared" si="73"/>
        <v>4180</v>
      </c>
      <c r="N432" s="39">
        <f t="shared" si="69"/>
        <v>0.4771689497716895</v>
      </c>
      <c r="O432" s="39">
        <f t="shared" si="70"/>
        <v>26.812842590102424</v>
      </c>
      <c r="P432" s="71">
        <f t="shared" si="71"/>
        <v>0.30703333475725125</v>
      </c>
      <c r="Q432" s="39">
        <f t="shared" si="67"/>
        <v>0.48712107065048238</v>
      </c>
      <c r="R432" s="39">
        <f t="shared" si="72"/>
        <v>42.539682539682538</v>
      </c>
      <c r="S432" s="39">
        <f t="shared" si="68"/>
        <v>26.812842590102424</v>
      </c>
    </row>
    <row r="433" spans="12:19" x14ac:dyDescent="0.25">
      <c r="L433" s="70">
        <v>4190</v>
      </c>
      <c r="M433" s="39">
        <f t="shared" si="73"/>
        <v>4190</v>
      </c>
      <c r="N433" s="39">
        <f t="shared" si="69"/>
        <v>0.47831050228310501</v>
      </c>
      <c r="O433" s="39">
        <f t="shared" si="70"/>
        <v>26.747958069208444</v>
      </c>
      <c r="P433" s="71">
        <f t="shared" si="71"/>
        <v>0.30629034338073979</v>
      </c>
      <c r="Q433" s="39">
        <f t="shared" si="67"/>
        <v>0.48712107065048238</v>
      </c>
      <c r="R433" s="39">
        <f t="shared" si="72"/>
        <v>42.539682539682538</v>
      </c>
      <c r="S433" s="39">
        <f t="shared" si="68"/>
        <v>26.747958069208444</v>
      </c>
    </row>
    <row r="434" spans="12:19" x14ac:dyDescent="0.25">
      <c r="L434" s="70">
        <v>4200</v>
      </c>
      <c r="M434" s="39">
        <f t="shared" si="73"/>
        <v>4200</v>
      </c>
      <c r="N434" s="39">
        <f t="shared" si="69"/>
        <v>0.47945205479452052</v>
      </c>
      <c r="O434" s="39">
        <f t="shared" si="70"/>
        <v>26.683158899681768</v>
      </c>
      <c r="P434" s="71">
        <f t="shared" si="71"/>
        <v>0.3055483293610618</v>
      </c>
      <c r="Q434" s="39">
        <f t="shared" si="67"/>
        <v>0.48712107065048238</v>
      </c>
      <c r="R434" s="39">
        <f t="shared" si="72"/>
        <v>42.539682539682538</v>
      </c>
      <c r="S434" s="39">
        <f t="shared" si="68"/>
        <v>26.683158899681768</v>
      </c>
    </row>
    <row r="435" spans="12:19" x14ac:dyDescent="0.25">
      <c r="L435" s="70">
        <v>4210</v>
      </c>
      <c r="M435" s="39">
        <f t="shared" si="73"/>
        <v>4210</v>
      </c>
      <c r="N435" s="39">
        <f t="shared" si="69"/>
        <v>0.48059360730593609</v>
      </c>
      <c r="O435" s="39">
        <f t="shared" si="70"/>
        <v>26.618444766430716</v>
      </c>
      <c r="P435" s="71">
        <f t="shared" si="71"/>
        <v>0.30480728909010857</v>
      </c>
      <c r="Q435" s="39">
        <f t="shared" si="67"/>
        <v>0.48712107065048238</v>
      </c>
      <c r="R435" s="39">
        <f t="shared" si="72"/>
        <v>42.539682539682538</v>
      </c>
      <c r="S435" s="39">
        <f t="shared" si="68"/>
        <v>26.618444766430716</v>
      </c>
    </row>
    <row r="436" spans="12:19" x14ac:dyDescent="0.25">
      <c r="L436" s="70">
        <v>4220</v>
      </c>
      <c r="M436" s="39">
        <f t="shared" si="73"/>
        <v>4220</v>
      </c>
      <c r="N436" s="39">
        <f t="shared" si="69"/>
        <v>0.4817351598173516</v>
      </c>
      <c r="O436" s="39">
        <f t="shared" si="70"/>
        <v>26.55381535627205</v>
      </c>
      <c r="P436" s="71">
        <f t="shared" si="71"/>
        <v>0.30406721898162503</v>
      </c>
      <c r="Q436" s="39">
        <f t="shared" si="67"/>
        <v>0.48712107065048238</v>
      </c>
      <c r="R436" s="39">
        <f t="shared" si="72"/>
        <v>42.539682539682538</v>
      </c>
      <c r="S436" s="39">
        <f t="shared" si="68"/>
        <v>26.55381535627205</v>
      </c>
    </row>
    <row r="437" spans="12:19" x14ac:dyDescent="0.25">
      <c r="L437" s="70">
        <v>4230</v>
      </c>
      <c r="M437" s="39">
        <f t="shared" si="73"/>
        <v>4230</v>
      </c>
      <c r="N437" s="39">
        <f t="shared" si="69"/>
        <v>0.48287671232876711</v>
      </c>
      <c r="O437" s="39">
        <f t="shared" si="70"/>
        <v>26.489270357914886</v>
      </c>
      <c r="P437" s="71">
        <f t="shared" si="71"/>
        <v>0.30332811547102534</v>
      </c>
      <c r="Q437" s="39">
        <f t="shared" si="67"/>
        <v>0.48712107065048238</v>
      </c>
      <c r="R437" s="39">
        <f t="shared" si="72"/>
        <v>42.539682539682538</v>
      </c>
      <c r="S437" s="39">
        <f t="shared" si="68"/>
        <v>26.489270357914886</v>
      </c>
    </row>
    <row r="438" spans="12:19" x14ac:dyDescent="0.25">
      <c r="L438" s="70">
        <v>4240</v>
      </c>
      <c r="M438" s="39">
        <f t="shared" si="73"/>
        <v>4240</v>
      </c>
      <c r="N438" s="39">
        <f t="shared" si="69"/>
        <v>0.48401826484018262</v>
      </c>
      <c r="O438" s="39">
        <f t="shared" si="70"/>
        <v>26.424809461944829</v>
      </c>
      <c r="P438" s="71">
        <f t="shared" si="71"/>
        <v>0.30258997501521134</v>
      </c>
      <c r="Q438" s="39">
        <f t="shared" si="67"/>
        <v>0.48712107065048238</v>
      </c>
      <c r="R438" s="39">
        <f t="shared" si="72"/>
        <v>42.539682539682538</v>
      </c>
      <c r="S438" s="39">
        <f t="shared" si="68"/>
        <v>26.424809461944829</v>
      </c>
    </row>
    <row r="439" spans="12:19" x14ac:dyDescent="0.25">
      <c r="L439" s="70">
        <v>4250</v>
      </c>
      <c r="M439" s="39">
        <f t="shared" si="73"/>
        <v>4250</v>
      </c>
      <c r="N439" s="39">
        <f t="shared" si="69"/>
        <v>0.48515981735159819</v>
      </c>
      <c r="O439" s="39">
        <f t="shared" si="70"/>
        <v>26.360432360808222</v>
      </c>
      <c r="P439" s="71">
        <f t="shared" si="71"/>
        <v>0.30185279409239218</v>
      </c>
      <c r="Q439" s="39">
        <f t="shared" si="67"/>
        <v>0.48712107065048238</v>
      </c>
      <c r="R439" s="39">
        <f t="shared" si="72"/>
        <v>42.539682539682538</v>
      </c>
      <c r="S439" s="39">
        <f t="shared" si="68"/>
        <v>26.360432360808222</v>
      </c>
    </row>
    <row r="440" spans="12:19" x14ac:dyDescent="0.25">
      <c r="L440" s="70">
        <v>4260</v>
      </c>
      <c r="M440" s="39">
        <f t="shared" si="73"/>
        <v>4260</v>
      </c>
      <c r="N440" s="39">
        <f t="shared" si="69"/>
        <v>0.4863013698630137</v>
      </c>
      <c r="O440" s="39">
        <f t="shared" si="70"/>
        <v>26.296138748796704</v>
      </c>
      <c r="P440" s="71">
        <f t="shared" si="71"/>
        <v>0.30111656920190732</v>
      </c>
      <c r="Q440" s="39">
        <f t="shared" si="67"/>
        <v>0.48712107065048238</v>
      </c>
      <c r="R440" s="39">
        <f t="shared" si="72"/>
        <v>42.539682539682538</v>
      </c>
      <c r="S440" s="39">
        <f t="shared" si="68"/>
        <v>26.296138748796704</v>
      </c>
    </row>
    <row r="441" spans="12:19" x14ac:dyDescent="0.25">
      <c r="L441" s="70">
        <v>4270</v>
      </c>
      <c r="M441" s="39">
        <f t="shared" si="73"/>
        <v>4270</v>
      </c>
      <c r="N441" s="39">
        <f t="shared" si="69"/>
        <v>0.48744292237442921</v>
      </c>
      <c r="O441" s="39">
        <f t="shared" si="70"/>
        <v>26.231928322031717</v>
      </c>
      <c r="P441" s="71">
        <f t="shared" si="71"/>
        <v>0.30038129686404946</v>
      </c>
      <c r="Q441" s="39">
        <f t="shared" si="67"/>
        <v>0.48712107065048238</v>
      </c>
      <c r="R441" s="39">
        <f t="shared" si="72"/>
        <v>42.539682539682538</v>
      </c>
      <c r="S441" s="39">
        <f t="shared" si="68"/>
        <v>26.231928322031717</v>
      </c>
    </row>
    <row r="442" spans="12:19" x14ac:dyDescent="0.25">
      <c r="L442" s="70">
        <v>4280</v>
      </c>
      <c r="M442" s="39">
        <f t="shared" si="73"/>
        <v>4280</v>
      </c>
      <c r="N442" s="39">
        <f t="shared" si="69"/>
        <v>0.48858447488584472</v>
      </c>
      <c r="O442" s="39">
        <f t="shared" si="70"/>
        <v>26.167800778449418</v>
      </c>
      <c r="P442" s="71">
        <f t="shared" si="71"/>
        <v>0.29964697361989134</v>
      </c>
      <c r="Q442" s="39">
        <f t="shared" si="67"/>
        <v>0.48712107065048238</v>
      </c>
      <c r="R442" s="39">
        <f t="shared" si="72"/>
        <v>42.539682539682538</v>
      </c>
      <c r="S442" s="39">
        <f t="shared" si="68"/>
        <v>26.167800778449418</v>
      </c>
    </row>
    <row r="443" spans="12:19" x14ac:dyDescent="0.25">
      <c r="L443" s="70">
        <v>4290</v>
      </c>
      <c r="M443" s="39">
        <f t="shared" si="73"/>
        <v>4290</v>
      </c>
      <c r="N443" s="39">
        <f t="shared" si="69"/>
        <v>0.48972602739726029</v>
      </c>
      <c r="O443" s="39">
        <f t="shared" si="70"/>
        <v>26.103755817785487</v>
      </c>
      <c r="P443" s="71">
        <f t="shared" si="71"/>
        <v>0.29891359603111223</v>
      </c>
      <c r="Q443" s="39">
        <f t="shared" si="67"/>
        <v>0.48712107065048238</v>
      </c>
      <c r="R443" s="39">
        <f t="shared" si="72"/>
        <v>42.539682539682538</v>
      </c>
      <c r="S443" s="39">
        <f t="shared" si="68"/>
        <v>26.103755817785487</v>
      </c>
    </row>
    <row r="444" spans="12:19" x14ac:dyDescent="0.25">
      <c r="L444" s="70">
        <v>4300</v>
      </c>
      <c r="M444" s="39">
        <f t="shared" si="73"/>
        <v>4300</v>
      </c>
      <c r="N444" s="39">
        <f t="shared" si="69"/>
        <v>0.4908675799086758</v>
      </c>
      <c r="O444" s="39">
        <f t="shared" si="70"/>
        <v>26.039793141560402</v>
      </c>
      <c r="P444" s="71">
        <f t="shared" si="71"/>
        <v>0.29818116067982892</v>
      </c>
      <c r="Q444" s="39">
        <f t="shared" si="67"/>
        <v>0.48712107065048238</v>
      </c>
      <c r="R444" s="39">
        <f t="shared" si="72"/>
        <v>42.539682539682538</v>
      </c>
      <c r="S444" s="39">
        <f t="shared" si="68"/>
        <v>26.039793141560402</v>
      </c>
    </row>
    <row r="445" spans="12:19" x14ac:dyDescent="0.25">
      <c r="L445" s="70">
        <v>4310</v>
      </c>
      <c r="M445" s="39">
        <f t="shared" si="73"/>
        <v>4310</v>
      </c>
      <c r="N445" s="39">
        <f t="shared" si="69"/>
        <v>0.49200913242009131</v>
      </c>
      <c r="O445" s="39">
        <f t="shared" si="70"/>
        <v>25.975912453064563</v>
      </c>
      <c r="P445" s="71">
        <f t="shared" si="71"/>
        <v>0.29744966416842555</v>
      </c>
      <c r="Q445" s="39">
        <f t="shared" si="67"/>
        <v>0.48712107065048238</v>
      </c>
      <c r="R445" s="39">
        <f t="shared" si="72"/>
        <v>42.539682539682538</v>
      </c>
      <c r="S445" s="39">
        <f t="shared" si="68"/>
        <v>25.975912453064563</v>
      </c>
    </row>
    <row r="446" spans="12:19" x14ac:dyDescent="0.25">
      <c r="L446" s="70">
        <v>4320</v>
      </c>
      <c r="M446" s="39">
        <f t="shared" si="73"/>
        <v>4320</v>
      </c>
      <c r="N446" s="39">
        <f t="shared" si="69"/>
        <v>0.49315068493150682</v>
      </c>
      <c r="O446" s="39">
        <f t="shared" si="70"/>
        <v>25.912113457343814</v>
      </c>
      <c r="P446" s="71">
        <f t="shared" si="71"/>
        <v>0.29671910311938798</v>
      </c>
      <c r="Q446" s="39">
        <f t="shared" si="67"/>
        <v>0.48712107065048238</v>
      </c>
      <c r="R446" s="39">
        <f t="shared" si="72"/>
        <v>42.539682539682538</v>
      </c>
      <c r="S446" s="39">
        <f t="shared" si="68"/>
        <v>25.912113457343814</v>
      </c>
    </row>
    <row r="447" spans="12:19" x14ac:dyDescent="0.25">
      <c r="L447" s="70">
        <v>4330</v>
      </c>
      <c r="M447" s="39">
        <f t="shared" si="73"/>
        <v>4330</v>
      </c>
      <c r="N447" s="39">
        <f t="shared" si="69"/>
        <v>0.49429223744292239</v>
      </c>
      <c r="O447" s="39">
        <f t="shared" si="70"/>
        <v>25.848395861184969</v>
      </c>
      <c r="P447" s="71">
        <f t="shared" si="71"/>
        <v>0.29598947417513766</v>
      </c>
      <c r="Q447" s="39">
        <f t="shared" si="67"/>
        <v>0.48712107065048238</v>
      </c>
      <c r="R447" s="39">
        <f t="shared" si="72"/>
        <v>42.539682539682538</v>
      </c>
      <c r="S447" s="39">
        <f t="shared" si="68"/>
        <v>25.848395861184969</v>
      </c>
    </row>
    <row r="448" spans="12:19" x14ac:dyDescent="0.25">
      <c r="L448" s="70">
        <v>4340</v>
      </c>
      <c r="M448" s="39">
        <f t="shared" si="73"/>
        <v>4340</v>
      </c>
      <c r="N448" s="39">
        <f t="shared" si="69"/>
        <v>0.4954337899543379</v>
      </c>
      <c r="O448" s="39">
        <f t="shared" si="70"/>
        <v>25.784759373101565</v>
      </c>
      <c r="P448" s="71">
        <f t="shared" si="71"/>
        <v>0.29526077399786888</v>
      </c>
      <c r="Q448" s="39">
        <f t="shared" si="67"/>
        <v>0.48712107065048238</v>
      </c>
      <c r="R448" s="39">
        <f t="shared" si="72"/>
        <v>42.539682539682538</v>
      </c>
      <c r="S448" s="39">
        <f t="shared" si="68"/>
        <v>25.784759373101565</v>
      </c>
    </row>
    <row r="449" spans="12:19" x14ac:dyDescent="0.25">
      <c r="L449" s="70">
        <v>4350</v>
      </c>
      <c r="M449" s="39">
        <f t="shared" si="73"/>
        <v>4350</v>
      </c>
      <c r="N449" s="39">
        <f t="shared" si="69"/>
        <v>0.49657534246575341</v>
      </c>
      <c r="O449" s="39">
        <f t="shared" si="70"/>
        <v>25.721203703319709</v>
      </c>
      <c r="P449" s="71">
        <f t="shared" si="71"/>
        <v>0.29453299926938648</v>
      </c>
      <c r="Q449" s="39">
        <f t="shared" si="67"/>
        <v>0.48712107065048238</v>
      </c>
      <c r="R449" s="39">
        <f t="shared" si="72"/>
        <v>42.539682539682538</v>
      </c>
      <c r="S449" s="39">
        <f t="shared" si="68"/>
        <v>25.721203703319709</v>
      </c>
    </row>
    <row r="450" spans="12:19" x14ac:dyDescent="0.25">
      <c r="L450" s="70">
        <v>4360</v>
      </c>
      <c r="M450" s="39">
        <f t="shared" si="73"/>
        <v>4360</v>
      </c>
      <c r="N450" s="39">
        <f t="shared" si="69"/>
        <v>0.49771689497716892</v>
      </c>
      <c r="O450" s="39">
        <f t="shared" si="70"/>
        <v>25.657728563764184</v>
      </c>
      <c r="P450" s="71">
        <f t="shared" si="71"/>
        <v>0.29380614669094673</v>
      </c>
      <c r="Q450" s="39">
        <f t="shared" si="67"/>
        <v>0.48712107065048238</v>
      </c>
      <c r="R450" s="39">
        <f t="shared" si="72"/>
        <v>42.539682539682538</v>
      </c>
      <c r="S450" s="39">
        <f t="shared" si="68"/>
        <v>25.657728563764184</v>
      </c>
    </row>
    <row r="451" spans="12:19" x14ac:dyDescent="0.25">
      <c r="L451" s="70">
        <v>4370</v>
      </c>
      <c r="M451" s="39">
        <f t="shared" si="73"/>
        <v>4370</v>
      </c>
      <c r="N451" s="39">
        <f t="shared" si="69"/>
        <v>0.49885844748858449</v>
      </c>
      <c r="O451" s="39">
        <f t="shared" si="70"/>
        <v>25.594333668044502</v>
      </c>
      <c r="P451" s="71">
        <f t="shared" si="71"/>
        <v>0.29308021298309783</v>
      </c>
      <c r="Q451" s="39">
        <f t="shared" si="67"/>
        <v>0.48712107065048238</v>
      </c>
      <c r="R451" s="39">
        <f t="shared" si="72"/>
        <v>42.539682539682538</v>
      </c>
      <c r="S451" s="39">
        <f t="shared" si="68"/>
        <v>25.594333668044502</v>
      </c>
    </row>
    <row r="452" spans="12:19" x14ac:dyDescent="0.25">
      <c r="L452" s="70">
        <v>4380</v>
      </c>
      <c r="M452" s="39">
        <f t="shared" si="73"/>
        <v>4380</v>
      </c>
      <c r="N452" s="39">
        <f t="shared" si="69"/>
        <v>0.5</v>
      </c>
      <c r="O452" s="39">
        <f t="shared" si="70"/>
        <v>25.531018731441328</v>
      </c>
      <c r="P452" s="71">
        <f t="shared" si="71"/>
        <v>0.29235519488552419</v>
      </c>
      <c r="Q452" s="39">
        <f t="shared" si="67"/>
        <v>0.48712107065048238</v>
      </c>
      <c r="R452" s="39">
        <f t="shared" si="72"/>
        <v>42.539682539682538</v>
      </c>
      <c r="S452" s="39">
        <f t="shared" si="68"/>
        <v>25.531018731441328</v>
      </c>
    </row>
    <row r="453" spans="12:19" x14ac:dyDescent="0.25">
      <c r="L453" s="70">
        <v>4390</v>
      </c>
      <c r="M453" s="39">
        <f t="shared" si="73"/>
        <v>4390</v>
      </c>
      <c r="N453" s="39">
        <f t="shared" si="69"/>
        <v>0.50114155251141557</v>
      </c>
      <c r="O453" s="39">
        <f t="shared" si="70"/>
        <v>25.467783470892847</v>
      </c>
      <c r="P453" s="71">
        <f t="shared" si="71"/>
        <v>0.29163108915689062</v>
      </c>
      <c r="Q453" s="39">
        <f t="shared" si="67"/>
        <v>0.48712107065048238</v>
      </c>
      <c r="R453" s="39">
        <f t="shared" si="72"/>
        <v>42.539682539682538</v>
      </c>
      <c r="S453" s="39">
        <f t="shared" si="68"/>
        <v>25.467783470892847</v>
      </c>
    </row>
    <row r="454" spans="12:19" x14ac:dyDescent="0.25">
      <c r="L454" s="70">
        <v>4400</v>
      </c>
      <c r="M454" s="39">
        <f t="shared" si="73"/>
        <v>4400</v>
      </c>
      <c r="N454" s="39">
        <f t="shared" si="69"/>
        <v>0.50228310502283102</v>
      </c>
      <c r="O454" s="39">
        <f t="shared" si="70"/>
        <v>25.404627604981489</v>
      </c>
      <c r="P454" s="71">
        <f t="shared" si="71"/>
        <v>0.29090789257468996</v>
      </c>
      <c r="Q454" s="39">
        <f t="shared" si="67"/>
        <v>0.48712107065048238</v>
      </c>
      <c r="R454" s="39">
        <f t="shared" si="72"/>
        <v>42.539682539682538</v>
      </c>
      <c r="S454" s="39">
        <f t="shared" si="68"/>
        <v>25.404627604981489</v>
      </c>
    </row>
    <row r="455" spans="12:19" x14ac:dyDescent="0.25">
      <c r="L455" s="70">
        <v>4410</v>
      </c>
      <c r="M455" s="39">
        <f t="shared" si="73"/>
        <v>4410</v>
      </c>
      <c r="N455" s="39">
        <f t="shared" si="69"/>
        <v>0.50342465753424659</v>
      </c>
      <c r="O455" s="39">
        <f t="shared" si="70"/>
        <v>25.341550853920484</v>
      </c>
      <c r="P455" s="71">
        <f t="shared" si="71"/>
        <v>0.29018560193508947</v>
      </c>
      <c r="Q455" s="39">
        <f t="shared" si="67"/>
        <v>0.48712107065048238</v>
      </c>
      <c r="R455" s="39">
        <f t="shared" si="72"/>
        <v>42.539682539682538</v>
      </c>
      <c r="S455" s="39">
        <f t="shared" si="68"/>
        <v>25.341550853920484</v>
      </c>
    </row>
    <row r="456" spans="12:19" x14ac:dyDescent="0.25">
      <c r="L456" s="70">
        <v>4420</v>
      </c>
      <c r="M456" s="39">
        <f t="shared" si="73"/>
        <v>4420</v>
      </c>
      <c r="N456" s="39">
        <f t="shared" si="69"/>
        <v>0.50456621004566216</v>
      </c>
      <c r="O456" s="39">
        <f t="shared" si="70"/>
        <v>25.278552939540923</v>
      </c>
      <c r="P456" s="71">
        <f t="shared" si="71"/>
        <v>0.28946421405278233</v>
      </c>
      <c r="Q456" s="39">
        <f t="shared" si="67"/>
        <v>0.48712107065048238</v>
      </c>
      <c r="R456" s="39">
        <f t="shared" si="72"/>
        <v>42.539682539682538</v>
      </c>
      <c r="S456" s="39">
        <f t="shared" si="68"/>
        <v>25.278552939540923</v>
      </c>
    </row>
    <row r="457" spans="12:19" x14ac:dyDescent="0.25">
      <c r="L457" s="70">
        <v>4430</v>
      </c>
      <c r="M457" s="39">
        <f t="shared" si="73"/>
        <v>4430</v>
      </c>
      <c r="N457" s="39">
        <f t="shared" si="69"/>
        <v>0.50570776255707761</v>
      </c>
      <c r="O457" s="39">
        <f t="shared" si="70"/>
        <v>25.215633585278649</v>
      </c>
      <c r="P457" s="71">
        <f t="shared" si="71"/>
        <v>0.28874372576083784</v>
      </c>
      <c r="Q457" s="39">
        <f t="shared" si="67"/>
        <v>0.48712107065048238</v>
      </c>
      <c r="R457" s="39">
        <f t="shared" si="72"/>
        <v>42.539682539682538</v>
      </c>
      <c r="S457" s="39">
        <f t="shared" si="68"/>
        <v>25.215633585278649</v>
      </c>
    </row>
    <row r="458" spans="12:19" x14ac:dyDescent="0.25">
      <c r="L458" s="70">
        <v>4440</v>
      </c>
      <c r="M458" s="39">
        <f t="shared" si="73"/>
        <v>4440</v>
      </c>
      <c r="N458" s="39">
        <f t="shared" si="69"/>
        <v>0.50684931506849318</v>
      </c>
      <c r="O458" s="39">
        <f t="shared" si="70"/>
        <v>25.152792516161426</v>
      </c>
      <c r="P458" s="71">
        <f t="shared" si="71"/>
        <v>0.28802413391055437</v>
      </c>
      <c r="Q458" s="39">
        <f t="shared" si="67"/>
        <v>0.48712107065048238</v>
      </c>
      <c r="R458" s="39">
        <f t="shared" si="72"/>
        <v>42.539682539682538</v>
      </c>
      <c r="S458" s="39">
        <f t="shared" si="68"/>
        <v>25.152792516161426</v>
      </c>
    </row>
    <row r="459" spans="12:19" x14ac:dyDescent="0.25">
      <c r="L459" s="70">
        <v>4450</v>
      </c>
      <c r="M459" s="39">
        <f t="shared" si="73"/>
        <v>4450</v>
      </c>
      <c r="N459" s="39">
        <f t="shared" si="69"/>
        <v>0.50799086757990863</v>
      </c>
      <c r="O459" s="39">
        <f t="shared" si="70"/>
        <v>25.090029458796241</v>
      </c>
      <c r="P459" s="71">
        <f t="shared" si="71"/>
        <v>0.28730543537131381</v>
      </c>
      <c r="Q459" s="39">
        <f t="shared" si="67"/>
        <v>0.48712107065048238</v>
      </c>
      <c r="R459" s="39">
        <f t="shared" si="72"/>
        <v>42.539682539682538</v>
      </c>
      <c r="S459" s="39">
        <f t="shared" si="68"/>
        <v>25.090029458796241</v>
      </c>
    </row>
    <row r="460" spans="12:19" x14ac:dyDescent="0.25">
      <c r="L460" s="70">
        <v>4460</v>
      </c>
      <c r="M460" s="39">
        <f t="shared" si="73"/>
        <v>4460</v>
      </c>
      <c r="N460" s="39">
        <f t="shared" si="69"/>
        <v>0.5091324200913242</v>
      </c>
      <c r="O460" s="39">
        <f t="shared" si="70"/>
        <v>25.027344141356672</v>
      </c>
      <c r="P460" s="71">
        <f t="shared" si="71"/>
        <v>0.28658762703043716</v>
      </c>
      <c r="Q460" s="39">
        <f t="shared" si="67"/>
        <v>0.48712107065048238</v>
      </c>
      <c r="R460" s="39">
        <f t="shared" si="72"/>
        <v>42.539682539682538</v>
      </c>
      <c r="S460" s="39">
        <f t="shared" si="68"/>
        <v>25.027344141356672</v>
      </c>
    </row>
    <row r="461" spans="12:19" x14ac:dyDescent="0.25">
      <c r="L461" s="70">
        <v>4470</v>
      </c>
      <c r="M461" s="39">
        <f t="shared" si="73"/>
        <v>4470</v>
      </c>
      <c r="N461" s="39">
        <f t="shared" si="69"/>
        <v>0.51027397260273977</v>
      </c>
      <c r="O461" s="39">
        <f t="shared" si="70"/>
        <v>24.964736293570429</v>
      </c>
      <c r="P461" s="71">
        <f t="shared" si="71"/>
        <v>0.28587070579304175</v>
      </c>
      <c r="Q461" s="39">
        <f t="shared" si="67"/>
        <v>0.48712107065048238</v>
      </c>
      <c r="R461" s="39">
        <f t="shared" si="72"/>
        <v>42.539682539682538</v>
      </c>
      <c r="S461" s="39">
        <f t="shared" si="68"/>
        <v>24.964736293570429</v>
      </c>
    </row>
    <row r="462" spans="12:19" x14ac:dyDescent="0.25">
      <c r="L462" s="70">
        <v>4480</v>
      </c>
      <c r="M462" s="39">
        <f t="shared" si="73"/>
        <v>4480</v>
      </c>
      <c r="N462" s="39">
        <f t="shared" si="69"/>
        <v>0.51141552511415522</v>
      </c>
      <c r="O462" s="39">
        <f t="shared" si="70"/>
        <v>24.902205646707049</v>
      </c>
      <c r="P462" s="71">
        <f t="shared" si="71"/>
        <v>0.28515466858190031</v>
      </c>
      <c r="Q462" s="39">
        <f t="shared" ref="Q462:Q525" si="74">IF(M462&lt;=$B$57,$B$50,0)</f>
        <v>0.48712107065048238</v>
      </c>
      <c r="R462" s="39">
        <f t="shared" si="72"/>
        <v>42.539682539682538</v>
      </c>
      <c r="S462" s="39">
        <f t="shared" ref="S462:S525" si="75">IF(O462&gt;$B$47,$B$47,O462)</f>
        <v>24.902205646707049</v>
      </c>
    </row>
    <row r="463" spans="12:19" x14ac:dyDescent="0.25">
      <c r="L463" s="70">
        <v>4490</v>
      </c>
      <c r="M463" s="39">
        <f t="shared" si="73"/>
        <v>4490</v>
      </c>
      <c r="N463" s="39">
        <f t="shared" ref="N463:N526" si="76">M463/$B$8</f>
        <v>0.51255707762557079</v>
      </c>
      <c r="O463" s="39">
        <f t="shared" ref="O463:O526" si="77">P463*$B$5</f>
        <v>24.839751933565626</v>
      </c>
      <c r="P463" s="71">
        <f t="shared" ref="P463:P526" si="78">IF(N463=1,0,1-$I$9*N463^$I$8)</f>
        <v>0.28443951233730047</v>
      </c>
      <c r="Q463" s="39">
        <f t="shared" si="74"/>
        <v>0.48712107065048238</v>
      </c>
      <c r="R463" s="39">
        <f t="shared" ref="R463:R526" si="79">Q463*$B$5</f>
        <v>42.539682539682538</v>
      </c>
      <c r="S463" s="39">
        <f t="shared" si="75"/>
        <v>24.839751933565626</v>
      </c>
    </row>
    <row r="464" spans="12:19" x14ac:dyDescent="0.25">
      <c r="L464" s="70">
        <v>4500</v>
      </c>
      <c r="M464" s="39">
        <f t="shared" si="73"/>
        <v>4500</v>
      </c>
      <c r="N464" s="39">
        <f t="shared" si="76"/>
        <v>0.51369863013698636</v>
      </c>
      <c r="O464" s="39">
        <f t="shared" si="77"/>
        <v>24.777374888462759</v>
      </c>
      <c r="P464" s="71">
        <f t="shared" si="78"/>
        <v>0.28372523401690686</v>
      </c>
      <c r="Q464" s="39">
        <f t="shared" si="74"/>
        <v>0.48712107065048238</v>
      </c>
      <c r="R464" s="39">
        <f t="shared" si="79"/>
        <v>42.539682539682538</v>
      </c>
      <c r="S464" s="39">
        <f t="shared" si="75"/>
        <v>24.777374888462759</v>
      </c>
    </row>
    <row r="465" spans="12:19" x14ac:dyDescent="0.25">
      <c r="L465" s="70">
        <v>4510</v>
      </c>
      <c r="M465" s="39">
        <f t="shared" si="73"/>
        <v>4510</v>
      </c>
      <c r="N465" s="39">
        <f t="shared" si="76"/>
        <v>0.51484018264840181</v>
      </c>
      <c r="O465" s="39">
        <f t="shared" si="77"/>
        <v>24.715074247220556</v>
      </c>
      <c r="P465" s="71">
        <f t="shared" si="78"/>
        <v>0.28301183059562363</v>
      </c>
      <c r="Q465" s="39">
        <f t="shared" si="74"/>
        <v>0.48712107065048238</v>
      </c>
      <c r="R465" s="39">
        <f t="shared" si="79"/>
        <v>42.539682539682538</v>
      </c>
      <c r="S465" s="39">
        <f t="shared" si="75"/>
        <v>24.715074247220556</v>
      </c>
    </row>
    <row r="466" spans="12:19" x14ac:dyDescent="0.25">
      <c r="L466" s="70">
        <v>4520</v>
      </c>
      <c r="M466" s="39">
        <f t="shared" si="73"/>
        <v>4520</v>
      </c>
      <c r="N466" s="39">
        <f t="shared" si="76"/>
        <v>0.51598173515981738</v>
      </c>
      <c r="O466" s="39">
        <f t="shared" si="77"/>
        <v>24.652849747154825</v>
      </c>
      <c r="P466" s="71">
        <f t="shared" si="78"/>
        <v>0.28229929906545914</v>
      </c>
      <c r="Q466" s="39">
        <f t="shared" si="74"/>
        <v>0.48712107065048238</v>
      </c>
      <c r="R466" s="39">
        <f t="shared" si="79"/>
        <v>42.539682539682538</v>
      </c>
      <c r="S466" s="39">
        <f t="shared" si="75"/>
        <v>24.652849747154825</v>
      </c>
    </row>
    <row r="467" spans="12:19" x14ac:dyDescent="0.25">
      <c r="L467" s="70">
        <v>4530</v>
      </c>
      <c r="M467" s="39">
        <f t="shared" si="73"/>
        <v>4530</v>
      </c>
      <c r="N467" s="39">
        <f t="shared" si="76"/>
        <v>0.51712328767123283</v>
      </c>
      <c r="O467" s="39">
        <f t="shared" si="77"/>
        <v>24.590701127063284</v>
      </c>
      <c r="P467" s="71">
        <f t="shared" si="78"/>
        <v>0.28158763643539131</v>
      </c>
      <c r="Q467" s="39">
        <f t="shared" si="74"/>
        <v>0.48712107065048238</v>
      </c>
      <c r="R467" s="39">
        <f t="shared" si="79"/>
        <v>42.539682539682538</v>
      </c>
      <c r="S467" s="39">
        <f t="shared" si="75"/>
        <v>24.590701127063284</v>
      </c>
    </row>
    <row r="468" spans="12:19" x14ac:dyDescent="0.25">
      <c r="L468" s="70">
        <v>4540</v>
      </c>
      <c r="M468" s="39">
        <f t="shared" si="73"/>
        <v>4540</v>
      </c>
      <c r="N468" s="39">
        <f t="shared" si="76"/>
        <v>0.5182648401826484</v>
      </c>
      <c r="O468" s="39">
        <f t="shared" si="77"/>
        <v>24.528628127214038</v>
      </c>
      <c r="P468" s="71">
        <f t="shared" si="78"/>
        <v>0.28087683973123523</v>
      </c>
      <c r="Q468" s="39">
        <f t="shared" si="74"/>
        <v>0.48712107065048238</v>
      </c>
      <c r="R468" s="39">
        <f t="shared" si="79"/>
        <v>42.539682539682538</v>
      </c>
      <c r="S468" s="39">
        <f t="shared" si="75"/>
        <v>24.528628127214038</v>
      </c>
    </row>
    <row r="469" spans="12:19" x14ac:dyDescent="0.25">
      <c r="L469" s="70">
        <v>4550</v>
      </c>
      <c r="M469" s="39">
        <f t="shared" si="73"/>
        <v>4550</v>
      </c>
      <c r="N469" s="39">
        <f t="shared" si="76"/>
        <v>0.51940639269406397</v>
      </c>
      <c r="O469" s="39">
        <f t="shared" si="77"/>
        <v>24.466630489333959</v>
      </c>
      <c r="P469" s="71">
        <f t="shared" si="78"/>
        <v>0.28016690599551042</v>
      </c>
      <c r="Q469" s="39">
        <f t="shared" si="74"/>
        <v>0.48712107065048238</v>
      </c>
      <c r="R469" s="39">
        <f t="shared" si="79"/>
        <v>42.539682539682538</v>
      </c>
      <c r="S469" s="39">
        <f t="shared" si="75"/>
        <v>24.466630489333959</v>
      </c>
    </row>
    <row r="470" spans="12:19" x14ac:dyDescent="0.25">
      <c r="L470" s="70">
        <v>4560</v>
      </c>
      <c r="M470" s="39">
        <f t="shared" si="73"/>
        <v>4560</v>
      </c>
      <c r="N470" s="39">
        <f t="shared" si="76"/>
        <v>0.52054794520547942</v>
      </c>
      <c r="O470" s="39">
        <f t="shared" si="77"/>
        <v>24.404707956597445</v>
      </c>
      <c r="P470" s="71">
        <f t="shared" si="78"/>
        <v>0.27945783228731191</v>
      </c>
      <c r="Q470" s="39">
        <f t="shared" si="74"/>
        <v>0.48712107065048238</v>
      </c>
      <c r="R470" s="39">
        <f t="shared" si="79"/>
        <v>42.539682539682538</v>
      </c>
      <c r="S470" s="39">
        <f t="shared" si="75"/>
        <v>24.404707956597445</v>
      </c>
    </row>
    <row r="471" spans="12:19" x14ac:dyDescent="0.25">
      <c r="L471" s="70">
        <v>4570</v>
      </c>
      <c r="M471" s="39">
        <f t="shared" si="73"/>
        <v>4570</v>
      </c>
      <c r="N471" s="39">
        <f t="shared" si="76"/>
        <v>0.52168949771689499</v>
      </c>
      <c r="O471" s="39">
        <f t="shared" si="77"/>
        <v>24.342860273615038</v>
      </c>
      <c r="P471" s="71">
        <f t="shared" si="78"/>
        <v>0.27874961568218004</v>
      </c>
      <c r="Q471" s="39">
        <f t="shared" si="74"/>
        <v>0.48712107065048238</v>
      </c>
      <c r="R471" s="39">
        <f t="shared" si="79"/>
        <v>42.539682539682538</v>
      </c>
      <c r="S471" s="39">
        <f t="shared" si="75"/>
        <v>24.342860273615038</v>
      </c>
    </row>
    <row r="472" spans="12:19" x14ac:dyDescent="0.25">
      <c r="L472" s="70">
        <v>4580</v>
      </c>
      <c r="M472" s="39">
        <f t="shared" si="73"/>
        <v>4580</v>
      </c>
      <c r="N472" s="39">
        <f t="shared" si="76"/>
        <v>0.52283105022831056</v>
      </c>
      <c r="O472" s="39">
        <f t="shared" si="77"/>
        <v>24.281087186422337</v>
      </c>
      <c r="P472" s="71">
        <f t="shared" si="78"/>
        <v>0.27804225327197341</v>
      </c>
      <c r="Q472" s="39">
        <f t="shared" si="74"/>
        <v>0.48712107065048238</v>
      </c>
      <c r="R472" s="39">
        <f t="shared" si="79"/>
        <v>42.539682539682538</v>
      </c>
      <c r="S472" s="39">
        <f t="shared" si="75"/>
        <v>24.281087186422337</v>
      </c>
    </row>
    <row r="473" spans="12:19" x14ac:dyDescent="0.25">
      <c r="L473" s="70">
        <v>4590</v>
      </c>
      <c r="M473" s="39">
        <f t="shared" si="73"/>
        <v>4590</v>
      </c>
      <c r="N473" s="39">
        <f t="shared" si="76"/>
        <v>0.52397260273972601</v>
      </c>
      <c r="O473" s="39">
        <f t="shared" si="77"/>
        <v>24.219388442468947</v>
      </c>
      <c r="P473" s="71">
        <f t="shared" si="78"/>
        <v>0.27733574216474244</v>
      </c>
      <c r="Q473" s="39">
        <f t="shared" si="74"/>
        <v>0.48712107065048238</v>
      </c>
      <c r="R473" s="39">
        <f t="shared" si="79"/>
        <v>42.539682539682538</v>
      </c>
      <c r="S473" s="39">
        <f t="shared" si="75"/>
        <v>24.219388442468947</v>
      </c>
    </row>
    <row r="474" spans="12:19" x14ac:dyDescent="0.25">
      <c r="L474" s="70">
        <v>4600</v>
      </c>
      <c r="M474" s="39">
        <f t="shared" si="73"/>
        <v>4600</v>
      </c>
      <c r="N474" s="39">
        <f t="shared" si="76"/>
        <v>0.52511415525114158</v>
      </c>
      <c r="O474" s="39">
        <f t="shared" si="77"/>
        <v>24.157763790607497</v>
      </c>
      <c r="P474" s="71">
        <f t="shared" si="78"/>
        <v>0.2766300794846035</v>
      </c>
      <c r="Q474" s="39">
        <f t="shared" si="74"/>
        <v>0.48712107065048238</v>
      </c>
      <c r="R474" s="39">
        <f t="shared" si="79"/>
        <v>42.539682539682538</v>
      </c>
      <c r="S474" s="39">
        <f t="shared" si="75"/>
        <v>24.157763790607497</v>
      </c>
    </row>
    <row r="475" spans="12:19" x14ac:dyDescent="0.25">
      <c r="L475" s="70">
        <v>4610</v>
      </c>
      <c r="M475" s="39">
        <f t="shared" si="73"/>
        <v>4610</v>
      </c>
      <c r="N475" s="39">
        <f t="shared" si="76"/>
        <v>0.52625570776255703</v>
      </c>
      <c r="O475" s="39">
        <f t="shared" si="77"/>
        <v>24.096212981082903</v>
      </c>
      <c r="P475" s="71">
        <f t="shared" si="78"/>
        <v>0.27592526237161596</v>
      </c>
      <c r="Q475" s="39">
        <f t="shared" si="74"/>
        <v>0.48712107065048238</v>
      </c>
      <c r="R475" s="39">
        <f t="shared" si="79"/>
        <v>42.539682539682538</v>
      </c>
      <c r="S475" s="39">
        <f t="shared" si="75"/>
        <v>24.096212981082903</v>
      </c>
    </row>
    <row r="476" spans="12:19" x14ac:dyDescent="0.25">
      <c r="L476" s="70">
        <v>4620</v>
      </c>
      <c r="M476" s="39">
        <f t="shared" si="73"/>
        <v>4620</v>
      </c>
      <c r="N476" s="39">
        <f t="shared" si="76"/>
        <v>0.5273972602739726</v>
      </c>
      <c r="O476" s="39">
        <f t="shared" si="77"/>
        <v>24.034735765521525</v>
      </c>
      <c r="P476" s="71">
        <f t="shared" si="78"/>
        <v>0.27522128798165824</v>
      </c>
      <c r="Q476" s="39">
        <f t="shared" si="74"/>
        <v>0.48712107065048238</v>
      </c>
      <c r="R476" s="39">
        <f t="shared" si="79"/>
        <v>42.539682539682538</v>
      </c>
      <c r="S476" s="39">
        <f t="shared" si="75"/>
        <v>24.034735765521525</v>
      </c>
    </row>
    <row r="477" spans="12:19" x14ac:dyDescent="0.25">
      <c r="L477" s="70">
        <v>4630</v>
      </c>
      <c r="M477" s="39">
        <f t="shared" si="73"/>
        <v>4630</v>
      </c>
      <c r="N477" s="39">
        <f t="shared" si="76"/>
        <v>0.52853881278538817</v>
      </c>
      <c r="O477" s="39">
        <f t="shared" si="77"/>
        <v>23.973331896920669</v>
      </c>
      <c r="P477" s="71">
        <f t="shared" si="78"/>
        <v>0.27451815348630726</v>
      </c>
      <c r="Q477" s="39">
        <f t="shared" si="74"/>
        <v>0.48712107065048238</v>
      </c>
      <c r="R477" s="39">
        <f t="shared" si="79"/>
        <v>42.539682539682538</v>
      </c>
      <c r="S477" s="39">
        <f t="shared" si="75"/>
        <v>23.973331896920669</v>
      </c>
    </row>
    <row r="478" spans="12:19" x14ac:dyDescent="0.25">
      <c r="L478" s="70">
        <v>4640</v>
      </c>
      <c r="M478" s="39">
        <f t="shared" si="73"/>
        <v>4640</v>
      </c>
      <c r="N478" s="39">
        <f t="shared" si="76"/>
        <v>0.52968036529680362</v>
      </c>
      <c r="O478" s="39">
        <f t="shared" si="77"/>
        <v>23.912001129638053</v>
      </c>
      <c r="P478" s="71">
        <f t="shared" si="78"/>
        <v>0.27381585607271808</v>
      </c>
      <c r="Q478" s="39">
        <f t="shared" si="74"/>
        <v>0.48712107065048238</v>
      </c>
      <c r="R478" s="39">
        <f t="shared" si="79"/>
        <v>42.539682539682538</v>
      </c>
      <c r="S478" s="39">
        <f t="shared" si="75"/>
        <v>23.912001129638053</v>
      </c>
    </row>
    <row r="479" spans="12:19" x14ac:dyDescent="0.25">
      <c r="L479" s="70">
        <v>4650</v>
      </c>
      <c r="M479" s="39">
        <f t="shared" si="73"/>
        <v>4650</v>
      </c>
      <c r="N479" s="39">
        <f t="shared" si="76"/>
        <v>0.53082191780821919</v>
      </c>
      <c r="O479" s="39">
        <f t="shared" si="77"/>
        <v>23.850743219381318</v>
      </c>
      <c r="P479" s="71">
        <f t="shared" si="78"/>
        <v>0.2731143929435037</v>
      </c>
      <c r="Q479" s="39">
        <f t="shared" si="74"/>
        <v>0.48712107065048238</v>
      </c>
      <c r="R479" s="39">
        <f t="shared" si="79"/>
        <v>42.539682539682538</v>
      </c>
      <c r="S479" s="39">
        <f t="shared" si="75"/>
        <v>23.850743219381318</v>
      </c>
    </row>
    <row r="480" spans="12:19" x14ac:dyDescent="0.25">
      <c r="L480" s="70">
        <v>4660</v>
      </c>
      <c r="M480" s="39">
        <f t="shared" si="73"/>
        <v>4660</v>
      </c>
      <c r="N480" s="39">
        <f t="shared" si="76"/>
        <v>0.53196347031963476</v>
      </c>
      <c r="O480" s="39">
        <f t="shared" si="77"/>
        <v>23.789557923197805</v>
      </c>
      <c r="P480" s="71">
        <f t="shared" si="78"/>
        <v>0.27241376131661799</v>
      </c>
      <c r="Q480" s="39">
        <f t="shared" si="74"/>
        <v>0.48712107065048238</v>
      </c>
      <c r="R480" s="39">
        <f t="shared" si="79"/>
        <v>42.539682539682538</v>
      </c>
      <c r="S480" s="39">
        <f t="shared" si="75"/>
        <v>23.789557923197805</v>
      </c>
    </row>
    <row r="481" spans="12:19" x14ac:dyDescent="0.25">
      <c r="L481" s="70">
        <v>4670</v>
      </c>
      <c r="M481" s="39">
        <f t="shared" si="73"/>
        <v>4670</v>
      </c>
      <c r="N481" s="39">
        <f t="shared" si="76"/>
        <v>0.53310502283105021</v>
      </c>
      <c r="O481" s="39">
        <f t="shared" si="77"/>
        <v>23.728444999464379</v>
      </c>
      <c r="P481" s="71">
        <f t="shared" si="78"/>
        <v>0.27171395842523915</v>
      </c>
      <c r="Q481" s="39">
        <f t="shared" si="74"/>
        <v>0.48712107065048238</v>
      </c>
      <c r="R481" s="39">
        <f t="shared" si="79"/>
        <v>42.539682539682538</v>
      </c>
      <c r="S481" s="39">
        <f t="shared" si="75"/>
        <v>23.728444999464379</v>
      </c>
    </row>
    <row r="482" spans="12:19" x14ac:dyDescent="0.25">
      <c r="L482" s="70">
        <v>4680</v>
      </c>
      <c r="M482" s="39">
        <f t="shared" si="73"/>
        <v>4680</v>
      </c>
      <c r="N482" s="39">
        <f t="shared" si="76"/>
        <v>0.53424657534246578</v>
      </c>
      <c r="O482" s="39">
        <f t="shared" si="77"/>
        <v>23.667404207877215</v>
      </c>
      <c r="P482" s="71">
        <f t="shared" si="78"/>
        <v>0.2710149815176528</v>
      </c>
      <c r="Q482" s="39">
        <f t="shared" si="74"/>
        <v>0.48712107065048238</v>
      </c>
      <c r="R482" s="39">
        <f t="shared" si="79"/>
        <v>42.539682539682538</v>
      </c>
      <c r="S482" s="39">
        <f t="shared" si="75"/>
        <v>23.667404207877215</v>
      </c>
    </row>
    <row r="483" spans="12:19" x14ac:dyDescent="0.25">
      <c r="L483" s="70">
        <v>4690</v>
      </c>
      <c r="M483" s="39">
        <f t="shared" si="73"/>
        <v>4690</v>
      </c>
      <c r="N483" s="39">
        <f t="shared" si="76"/>
        <v>0.53538812785388123</v>
      </c>
      <c r="O483" s="39">
        <f t="shared" si="77"/>
        <v>23.606435309441871</v>
      </c>
      <c r="P483" s="71">
        <f t="shared" si="78"/>
        <v>0.27031682785713829</v>
      </c>
      <c r="Q483" s="39">
        <f t="shared" si="74"/>
        <v>0.48712107065048238</v>
      </c>
      <c r="R483" s="39">
        <f t="shared" si="79"/>
        <v>42.539682539682538</v>
      </c>
      <c r="S483" s="39">
        <f t="shared" si="75"/>
        <v>23.606435309441871</v>
      </c>
    </row>
    <row r="484" spans="12:19" x14ac:dyDescent="0.25">
      <c r="L484" s="70">
        <v>4700</v>
      </c>
      <c r="M484" s="39">
        <f t="shared" si="73"/>
        <v>4700</v>
      </c>
      <c r="N484" s="39">
        <f t="shared" si="76"/>
        <v>0.5365296803652968</v>
      </c>
      <c r="O484" s="39">
        <f t="shared" si="77"/>
        <v>23.545538066463365</v>
      </c>
      <c r="P484" s="71">
        <f t="shared" si="78"/>
        <v>0.26961949472185498</v>
      </c>
      <c r="Q484" s="39">
        <f t="shared" si="74"/>
        <v>0.48712107065048238</v>
      </c>
      <c r="R484" s="39">
        <f t="shared" si="79"/>
        <v>42.539682539682538</v>
      </c>
      <c r="S484" s="39">
        <f t="shared" si="75"/>
        <v>23.545538066463365</v>
      </c>
    </row>
    <row r="485" spans="12:19" x14ac:dyDescent="0.25">
      <c r="L485" s="70">
        <v>4710</v>
      </c>
      <c r="M485" s="39">
        <f t="shared" si="73"/>
        <v>4710</v>
      </c>
      <c r="N485" s="39">
        <f t="shared" si="76"/>
        <v>0.53767123287671237</v>
      </c>
      <c r="O485" s="39">
        <f t="shared" si="77"/>
        <v>23.484712242536354</v>
      </c>
      <c r="P485" s="71">
        <f t="shared" si="78"/>
        <v>0.26892297940472998</v>
      </c>
      <c r="Q485" s="39">
        <f t="shared" si="74"/>
        <v>0.48712107065048238</v>
      </c>
      <c r="R485" s="39">
        <f t="shared" si="79"/>
        <v>42.539682539682538</v>
      </c>
      <c r="S485" s="39">
        <f t="shared" si="75"/>
        <v>23.484712242536354</v>
      </c>
    </row>
    <row r="486" spans="12:19" x14ac:dyDescent="0.25">
      <c r="L486" s="70">
        <v>4720</v>
      </c>
      <c r="M486" s="39">
        <f t="shared" si="73"/>
        <v>4720</v>
      </c>
      <c r="N486" s="39">
        <f t="shared" si="76"/>
        <v>0.53881278538812782</v>
      </c>
      <c r="O486" s="39">
        <f t="shared" si="77"/>
        <v>23.423957602535413</v>
      </c>
      <c r="P486" s="71">
        <f t="shared" si="78"/>
        <v>0.26822727921334666</v>
      </c>
      <c r="Q486" s="39">
        <f t="shared" si="74"/>
        <v>0.48712107065048238</v>
      </c>
      <c r="R486" s="39">
        <f t="shared" si="79"/>
        <v>42.539682539682538</v>
      </c>
      <c r="S486" s="39">
        <f t="shared" si="75"/>
        <v>23.423957602535413</v>
      </c>
    </row>
    <row r="487" spans="12:19" x14ac:dyDescent="0.25">
      <c r="L487" s="70">
        <v>4730</v>
      </c>
      <c r="M487" s="39">
        <f t="shared" si="73"/>
        <v>4730</v>
      </c>
      <c r="N487" s="39">
        <f t="shared" si="76"/>
        <v>0.53995433789954339</v>
      </c>
      <c r="O487" s="39">
        <f t="shared" si="77"/>
        <v>23.363273912605415</v>
      </c>
      <c r="P487" s="71">
        <f t="shared" si="78"/>
        <v>0.26753239146983454</v>
      </c>
      <c r="Q487" s="39">
        <f t="shared" si="74"/>
        <v>0.48712107065048238</v>
      </c>
      <c r="R487" s="39">
        <f t="shared" si="79"/>
        <v>42.539682539682538</v>
      </c>
      <c r="S487" s="39">
        <f t="shared" si="75"/>
        <v>23.363273912605415</v>
      </c>
    </row>
    <row r="488" spans="12:19" x14ac:dyDescent="0.25">
      <c r="L488" s="70">
        <v>4740</v>
      </c>
      <c r="M488" s="39">
        <f t="shared" si="73"/>
        <v>4740</v>
      </c>
      <c r="N488" s="39">
        <f t="shared" si="76"/>
        <v>0.54109589041095896</v>
      </c>
      <c r="O488" s="39">
        <f t="shared" si="77"/>
        <v>23.302660940152009</v>
      </c>
      <c r="P488" s="71">
        <f t="shared" si="78"/>
        <v>0.26683831351076026</v>
      </c>
      <c r="Q488" s="39">
        <f t="shared" si="74"/>
        <v>0.48712107065048238</v>
      </c>
      <c r="R488" s="39">
        <f t="shared" si="79"/>
        <v>42.539682539682538</v>
      </c>
      <c r="S488" s="39">
        <f t="shared" si="75"/>
        <v>23.302660940152009</v>
      </c>
    </row>
    <row r="489" spans="12:19" x14ac:dyDescent="0.25">
      <c r="L489" s="70">
        <v>4750</v>
      </c>
      <c r="M489" s="39">
        <f t="shared" si="73"/>
        <v>4750</v>
      </c>
      <c r="N489" s="39">
        <f t="shared" si="76"/>
        <v>0.54223744292237441</v>
      </c>
      <c r="O489" s="39">
        <f t="shared" si="77"/>
        <v>23.242118453832159</v>
      </c>
      <c r="P489" s="71">
        <f t="shared" si="78"/>
        <v>0.26614504268701922</v>
      </c>
      <c r="Q489" s="39">
        <f t="shared" si="74"/>
        <v>0.48712107065048238</v>
      </c>
      <c r="R489" s="39">
        <f t="shared" si="79"/>
        <v>42.539682539682538</v>
      </c>
      <c r="S489" s="39">
        <f t="shared" si="75"/>
        <v>23.242118453832159</v>
      </c>
    </row>
    <row r="490" spans="12:19" x14ac:dyDescent="0.25">
      <c r="L490" s="70">
        <v>4760</v>
      </c>
      <c r="M490" s="39">
        <f t="shared" si="73"/>
        <v>4760</v>
      </c>
      <c r="N490" s="39">
        <f t="shared" si="76"/>
        <v>0.54337899543378998</v>
      </c>
      <c r="O490" s="39">
        <f t="shared" si="77"/>
        <v>23.181646223544799</v>
      </c>
      <c r="P490" s="71">
        <f t="shared" si="78"/>
        <v>0.26545257636372865</v>
      </c>
      <c r="Q490" s="39">
        <f t="shared" si="74"/>
        <v>0.48712107065048238</v>
      </c>
      <c r="R490" s="39">
        <f t="shared" si="79"/>
        <v>42.539682539682538</v>
      </c>
      <c r="S490" s="39">
        <f t="shared" si="75"/>
        <v>23.181646223544799</v>
      </c>
    </row>
    <row r="491" spans="12:19" x14ac:dyDescent="0.25">
      <c r="L491" s="70">
        <v>4770</v>
      </c>
      <c r="M491" s="39">
        <f t="shared" si="73"/>
        <v>4770</v>
      </c>
      <c r="N491" s="39">
        <f t="shared" si="76"/>
        <v>0.54452054794520544</v>
      </c>
      <c r="O491" s="39">
        <f t="shared" si="77"/>
        <v>23.121244020421582</v>
      </c>
      <c r="P491" s="71">
        <f t="shared" si="78"/>
        <v>0.26476091192012163</v>
      </c>
      <c r="Q491" s="39">
        <f t="shared" si="74"/>
        <v>0.48712107065048238</v>
      </c>
      <c r="R491" s="39">
        <f t="shared" si="79"/>
        <v>42.539682539682538</v>
      </c>
      <c r="S491" s="39">
        <f t="shared" si="75"/>
        <v>23.121244020421582</v>
      </c>
    </row>
    <row r="492" spans="12:19" x14ac:dyDescent="0.25">
      <c r="L492" s="70">
        <v>4780</v>
      </c>
      <c r="M492" s="39">
        <f t="shared" si="73"/>
        <v>4780</v>
      </c>
      <c r="N492" s="39">
        <f t="shared" si="76"/>
        <v>0.545662100456621</v>
      </c>
      <c r="O492" s="39">
        <f t="shared" si="77"/>
        <v>23.06091161681768</v>
      </c>
      <c r="P492" s="71">
        <f t="shared" si="78"/>
        <v>0.26407004674944168</v>
      </c>
      <c r="Q492" s="39">
        <f t="shared" si="74"/>
        <v>0.48712107065048238</v>
      </c>
      <c r="R492" s="39">
        <f t="shared" si="79"/>
        <v>42.539682539682538</v>
      </c>
      <c r="S492" s="39">
        <f t="shared" si="75"/>
        <v>23.06091161681768</v>
      </c>
    </row>
    <row r="493" spans="12:19" x14ac:dyDescent="0.25">
      <c r="L493" s="70">
        <v>4790</v>
      </c>
      <c r="M493" s="39">
        <f t="shared" si="73"/>
        <v>4790</v>
      </c>
      <c r="N493" s="39">
        <f t="shared" si="76"/>
        <v>0.54680365296803657</v>
      </c>
      <c r="O493" s="39">
        <f t="shared" si="77"/>
        <v>23.000648786302747</v>
      </c>
      <c r="P493" s="71">
        <f t="shared" si="78"/>
        <v>0.2633799782588393</v>
      </c>
      <c r="Q493" s="39">
        <f t="shared" si="74"/>
        <v>0.48712107065048238</v>
      </c>
      <c r="R493" s="39">
        <f t="shared" si="79"/>
        <v>42.539682539682538</v>
      </c>
      <c r="S493" s="39">
        <f t="shared" si="75"/>
        <v>23.000648786302747</v>
      </c>
    </row>
    <row r="494" spans="12:19" x14ac:dyDescent="0.25">
      <c r="L494" s="70">
        <v>4800</v>
      </c>
      <c r="M494" s="39">
        <f t="shared" ref="M494:M557" si="80">IF(L494&gt;$B$8,$B$8,L494)</f>
        <v>4800</v>
      </c>
      <c r="N494" s="39">
        <f t="shared" si="76"/>
        <v>0.54794520547945202</v>
      </c>
      <c r="O494" s="39">
        <f t="shared" si="77"/>
        <v>22.940455303651884</v>
      </c>
      <c r="P494" s="71">
        <f t="shared" si="78"/>
        <v>0.26269070386926863</v>
      </c>
      <c r="Q494" s="39">
        <f t="shared" si="74"/>
        <v>0.48712107065048238</v>
      </c>
      <c r="R494" s="39">
        <f t="shared" si="79"/>
        <v>42.539682539682538</v>
      </c>
      <c r="S494" s="39">
        <f t="shared" si="75"/>
        <v>22.940455303651884</v>
      </c>
    </row>
    <row r="495" spans="12:19" x14ac:dyDescent="0.25">
      <c r="L495" s="70">
        <v>4810</v>
      </c>
      <c r="M495" s="39">
        <f t="shared" si="80"/>
        <v>4810</v>
      </c>
      <c r="N495" s="39">
        <f t="shared" si="76"/>
        <v>0.54908675799086759</v>
      </c>
      <c r="O495" s="39">
        <f t="shared" si="77"/>
        <v>22.880330944836711</v>
      </c>
      <c r="P495" s="71">
        <f t="shared" si="78"/>
        <v>0.26200222101538506</v>
      </c>
      <c r="Q495" s="39">
        <f t="shared" si="74"/>
        <v>0.48712107065048238</v>
      </c>
      <c r="R495" s="39">
        <f t="shared" si="79"/>
        <v>42.539682539682538</v>
      </c>
      <c r="S495" s="39">
        <f t="shared" si="75"/>
        <v>22.880330944836711</v>
      </c>
    </row>
    <row r="496" spans="12:19" x14ac:dyDescent="0.25">
      <c r="L496" s="70">
        <v>4820</v>
      </c>
      <c r="M496" s="39">
        <f t="shared" si="80"/>
        <v>4820</v>
      </c>
      <c r="N496" s="39">
        <f t="shared" si="76"/>
        <v>0.55022831050228316</v>
      </c>
      <c r="O496" s="39">
        <f t="shared" si="77"/>
        <v>22.820275487016573</v>
      </c>
      <c r="P496" s="71">
        <f t="shared" si="78"/>
        <v>0.26131452714544467</v>
      </c>
      <c r="Q496" s="39">
        <f t="shared" si="74"/>
        <v>0.48712107065048238</v>
      </c>
      <c r="R496" s="39">
        <f t="shared" si="79"/>
        <v>42.539682539682538</v>
      </c>
      <c r="S496" s="39">
        <f t="shared" si="75"/>
        <v>22.820275487016573</v>
      </c>
    </row>
    <row r="497" spans="12:19" x14ac:dyDescent="0.25">
      <c r="L497" s="70">
        <v>4830</v>
      </c>
      <c r="M497" s="39">
        <f t="shared" si="80"/>
        <v>4830</v>
      </c>
      <c r="N497" s="39">
        <f t="shared" si="76"/>
        <v>0.55136986301369861</v>
      </c>
      <c r="O497" s="39">
        <f t="shared" si="77"/>
        <v>22.760288708529799</v>
      </c>
      <c r="P497" s="71">
        <f t="shared" si="78"/>
        <v>0.26062761972120396</v>
      </c>
      <c r="Q497" s="39">
        <f t="shared" si="74"/>
        <v>0.48712107065048238</v>
      </c>
      <c r="R497" s="39">
        <f t="shared" si="79"/>
        <v>42.539682539682538</v>
      </c>
      <c r="S497" s="39">
        <f t="shared" si="75"/>
        <v>22.760288708529799</v>
      </c>
    </row>
    <row r="498" spans="12:19" x14ac:dyDescent="0.25">
      <c r="L498" s="70">
        <v>4840</v>
      </c>
      <c r="M498" s="39">
        <f t="shared" si="80"/>
        <v>4840</v>
      </c>
      <c r="N498" s="39">
        <f t="shared" si="76"/>
        <v>0.55251141552511418</v>
      </c>
      <c r="O498" s="39">
        <f t="shared" si="77"/>
        <v>22.700370388884959</v>
      </c>
      <c r="P498" s="71">
        <f t="shared" si="78"/>
        <v>0.25994149621781992</v>
      </c>
      <c r="Q498" s="39">
        <f t="shared" si="74"/>
        <v>0.48712107065048238</v>
      </c>
      <c r="R498" s="39">
        <f t="shared" si="79"/>
        <v>42.539682539682538</v>
      </c>
      <c r="S498" s="39">
        <f t="shared" si="75"/>
        <v>22.700370388884959</v>
      </c>
    </row>
    <row r="499" spans="12:19" x14ac:dyDescent="0.25">
      <c r="L499" s="70">
        <v>4850</v>
      </c>
      <c r="M499" s="39">
        <f t="shared" si="80"/>
        <v>4850</v>
      </c>
      <c r="N499" s="39">
        <f t="shared" si="76"/>
        <v>0.55365296803652964</v>
      </c>
      <c r="O499" s="39">
        <f t="shared" si="77"/>
        <v>22.640520308752414</v>
      </c>
      <c r="P499" s="71">
        <f t="shared" si="78"/>
        <v>0.25925615412375314</v>
      </c>
      <c r="Q499" s="39">
        <f t="shared" si="74"/>
        <v>0.48712107065048238</v>
      </c>
      <c r="R499" s="39">
        <f t="shared" si="79"/>
        <v>42.539682539682538</v>
      </c>
      <c r="S499" s="39">
        <f t="shared" si="75"/>
        <v>22.640520308752414</v>
      </c>
    </row>
    <row r="500" spans="12:19" x14ac:dyDescent="0.25">
      <c r="L500" s="70">
        <v>4860</v>
      </c>
      <c r="M500" s="39">
        <f t="shared" si="80"/>
        <v>4860</v>
      </c>
      <c r="N500" s="39">
        <f t="shared" si="76"/>
        <v>0.5547945205479452</v>
      </c>
      <c r="O500" s="39">
        <f t="shared" si="77"/>
        <v>22.580738249955679</v>
      </c>
      <c r="P500" s="71">
        <f t="shared" si="78"/>
        <v>0.25857159094066895</v>
      </c>
      <c r="Q500" s="39">
        <f t="shared" si="74"/>
        <v>0.48712107065048238</v>
      </c>
      <c r="R500" s="39">
        <f t="shared" si="79"/>
        <v>42.539682539682538</v>
      </c>
      <c r="S500" s="39">
        <f t="shared" si="75"/>
        <v>22.580738249955679</v>
      </c>
    </row>
    <row r="501" spans="12:19" x14ac:dyDescent="0.25">
      <c r="L501" s="70">
        <v>4870</v>
      </c>
      <c r="M501" s="39">
        <f t="shared" si="80"/>
        <v>4870</v>
      </c>
      <c r="N501" s="39">
        <f t="shared" si="76"/>
        <v>0.55593607305936077</v>
      </c>
      <c r="O501" s="39">
        <f t="shared" si="77"/>
        <v>22.521023995463096</v>
      </c>
      <c r="P501" s="71">
        <f t="shared" si="78"/>
        <v>0.25788780418334212</v>
      </c>
      <c r="Q501" s="39">
        <f t="shared" si="74"/>
        <v>0.48712107065048238</v>
      </c>
      <c r="R501" s="39">
        <f t="shared" si="79"/>
        <v>42.539682539682538</v>
      </c>
      <c r="S501" s="39">
        <f t="shared" si="75"/>
        <v>22.521023995463096</v>
      </c>
    </row>
    <row r="502" spans="12:19" x14ac:dyDescent="0.25">
      <c r="L502" s="70">
        <v>4880</v>
      </c>
      <c r="M502" s="39">
        <f t="shared" si="80"/>
        <v>4880</v>
      </c>
      <c r="N502" s="39">
        <f t="shared" si="76"/>
        <v>0.55707762557077622</v>
      </c>
      <c r="O502" s="39">
        <f t="shared" si="77"/>
        <v>22.461377329379452</v>
      </c>
      <c r="P502" s="71">
        <f t="shared" si="78"/>
        <v>0.25720479137956076</v>
      </c>
      <c r="Q502" s="39">
        <f t="shared" si="74"/>
        <v>0.48712107065048238</v>
      </c>
      <c r="R502" s="39">
        <f t="shared" si="79"/>
        <v>42.539682539682538</v>
      </c>
      <c r="S502" s="39">
        <f t="shared" si="75"/>
        <v>22.461377329379452</v>
      </c>
    </row>
    <row r="503" spans="12:19" x14ac:dyDescent="0.25">
      <c r="L503" s="70">
        <v>4890</v>
      </c>
      <c r="M503" s="39">
        <f t="shared" si="80"/>
        <v>4890</v>
      </c>
      <c r="N503" s="39">
        <f t="shared" si="76"/>
        <v>0.55821917808219179</v>
      </c>
      <c r="O503" s="39">
        <f t="shared" si="77"/>
        <v>22.401798036937688</v>
      </c>
      <c r="P503" s="71">
        <f t="shared" si="78"/>
        <v>0.25652255007003155</v>
      </c>
      <c r="Q503" s="39">
        <f t="shared" si="74"/>
        <v>0.48712107065048238</v>
      </c>
      <c r="R503" s="39">
        <f t="shared" si="79"/>
        <v>42.539682539682538</v>
      </c>
      <c r="S503" s="39">
        <f t="shared" si="75"/>
        <v>22.401798036937688</v>
      </c>
    </row>
    <row r="504" spans="12:19" x14ac:dyDescent="0.25">
      <c r="L504" s="70">
        <v>4900</v>
      </c>
      <c r="M504" s="39">
        <f t="shared" si="80"/>
        <v>4900</v>
      </c>
      <c r="N504" s="39">
        <f t="shared" si="76"/>
        <v>0.55936073059360736</v>
      </c>
      <c r="O504" s="39">
        <f t="shared" si="77"/>
        <v>22.342285904490762</v>
      </c>
      <c r="P504" s="71">
        <f t="shared" si="78"/>
        <v>0.25584107780828635</v>
      </c>
      <c r="Q504" s="39">
        <f t="shared" si="74"/>
        <v>0.48712107065048238</v>
      </c>
      <c r="R504" s="39">
        <f t="shared" si="79"/>
        <v>42.539682539682538</v>
      </c>
      <c r="S504" s="39">
        <f t="shared" si="75"/>
        <v>22.342285904490762</v>
      </c>
    </row>
    <row r="505" spans="12:19" x14ac:dyDescent="0.25">
      <c r="L505" s="70">
        <v>4910</v>
      </c>
      <c r="M505" s="39">
        <f t="shared" si="80"/>
        <v>4910</v>
      </c>
      <c r="N505" s="39">
        <f t="shared" si="76"/>
        <v>0.56050228310502281</v>
      </c>
      <c r="O505" s="39">
        <f t="shared" si="77"/>
        <v>22.282840719503518</v>
      </c>
      <c r="P505" s="71">
        <f t="shared" si="78"/>
        <v>0.25516037216058929</v>
      </c>
      <c r="Q505" s="39">
        <f t="shared" si="74"/>
        <v>0.48712107065048238</v>
      </c>
      <c r="R505" s="39">
        <f t="shared" si="79"/>
        <v>42.539682539682538</v>
      </c>
      <c r="S505" s="39">
        <f t="shared" si="75"/>
        <v>22.282840719503518</v>
      </c>
    </row>
    <row r="506" spans="12:19" x14ac:dyDescent="0.25">
      <c r="L506" s="70">
        <v>4920</v>
      </c>
      <c r="M506" s="39">
        <f t="shared" si="80"/>
        <v>4920</v>
      </c>
      <c r="N506" s="39">
        <f t="shared" si="76"/>
        <v>0.56164383561643838</v>
      </c>
      <c r="O506" s="39">
        <f t="shared" si="77"/>
        <v>22.22346227054463</v>
      </c>
      <c r="P506" s="71">
        <f t="shared" si="78"/>
        <v>0.25448043070584436</v>
      </c>
      <c r="Q506" s="39">
        <f t="shared" si="74"/>
        <v>0.48712107065048238</v>
      </c>
      <c r="R506" s="39">
        <f t="shared" si="79"/>
        <v>42.539682539682538</v>
      </c>
      <c r="S506" s="39">
        <f t="shared" si="75"/>
        <v>22.22346227054463</v>
      </c>
    </row>
    <row r="507" spans="12:19" x14ac:dyDescent="0.25">
      <c r="L507" s="70">
        <v>4930</v>
      </c>
      <c r="M507" s="39">
        <f t="shared" si="80"/>
        <v>4930</v>
      </c>
      <c r="N507" s="39">
        <f t="shared" si="76"/>
        <v>0.56278538812785384</v>
      </c>
      <c r="O507" s="39">
        <f t="shared" si="77"/>
        <v>22.164150347278643</v>
      </c>
      <c r="P507" s="71">
        <f t="shared" si="78"/>
        <v>0.25380125103550444</v>
      </c>
      <c r="Q507" s="39">
        <f t="shared" si="74"/>
        <v>0.48712107065048238</v>
      </c>
      <c r="R507" s="39">
        <f t="shared" si="79"/>
        <v>42.539682539682538</v>
      </c>
      <c r="S507" s="39">
        <f t="shared" si="75"/>
        <v>22.164150347278643</v>
      </c>
    </row>
    <row r="508" spans="12:19" x14ac:dyDescent="0.25">
      <c r="L508" s="70">
        <v>4940</v>
      </c>
      <c r="M508" s="39">
        <f t="shared" si="80"/>
        <v>4940</v>
      </c>
      <c r="N508" s="39">
        <f t="shared" si="76"/>
        <v>0.5639269406392694</v>
      </c>
      <c r="O508" s="39">
        <f t="shared" si="77"/>
        <v>22.10490474045811</v>
      </c>
      <c r="P508" s="71">
        <f t="shared" si="78"/>
        <v>0.25312283075348108</v>
      </c>
      <c r="Q508" s="39">
        <f t="shared" si="74"/>
        <v>0.48712107065048238</v>
      </c>
      <c r="R508" s="39">
        <f t="shared" si="79"/>
        <v>42.539682539682538</v>
      </c>
      <c r="S508" s="39">
        <f t="shared" si="75"/>
        <v>22.10490474045811</v>
      </c>
    </row>
    <row r="509" spans="12:19" x14ac:dyDescent="0.25">
      <c r="L509" s="70">
        <v>4950</v>
      </c>
      <c r="M509" s="39">
        <f t="shared" si="80"/>
        <v>4950</v>
      </c>
      <c r="N509" s="39">
        <f t="shared" si="76"/>
        <v>0.56506849315068497</v>
      </c>
      <c r="O509" s="39">
        <f t="shared" si="77"/>
        <v>22.04572524191574</v>
      </c>
      <c r="P509" s="71">
        <f t="shared" si="78"/>
        <v>0.25244516747605472</v>
      </c>
      <c r="Q509" s="39">
        <f t="shared" si="74"/>
        <v>0.48712107065048238</v>
      </c>
      <c r="R509" s="39">
        <f t="shared" si="79"/>
        <v>42.539682539682538</v>
      </c>
      <c r="S509" s="39">
        <f t="shared" si="75"/>
        <v>22.04572524191574</v>
      </c>
    </row>
    <row r="510" spans="12:19" x14ac:dyDescent="0.25">
      <c r="L510" s="70">
        <v>4960</v>
      </c>
      <c r="M510" s="39">
        <f t="shared" si="80"/>
        <v>4960</v>
      </c>
      <c r="N510" s="39">
        <f t="shared" si="76"/>
        <v>0.56621004566210043</v>
      </c>
      <c r="O510" s="39">
        <f t="shared" si="77"/>
        <v>21.986611644556664</v>
      </c>
      <c r="P510" s="71">
        <f t="shared" si="78"/>
        <v>0.25176825883178611</v>
      </c>
      <c r="Q510" s="39">
        <f t="shared" si="74"/>
        <v>0.48712107065048238</v>
      </c>
      <c r="R510" s="39">
        <f t="shared" si="79"/>
        <v>42.539682539682538</v>
      </c>
      <c r="S510" s="39">
        <f t="shared" si="75"/>
        <v>21.986611644556664</v>
      </c>
    </row>
    <row r="511" spans="12:19" x14ac:dyDescent="0.25">
      <c r="L511" s="70">
        <v>4970</v>
      </c>
      <c r="M511" s="39">
        <f t="shared" si="80"/>
        <v>4970</v>
      </c>
      <c r="N511" s="39">
        <f t="shared" si="76"/>
        <v>0.56735159817351599</v>
      </c>
      <c r="O511" s="39">
        <f t="shared" si="77"/>
        <v>21.927563742350781</v>
      </c>
      <c r="P511" s="71">
        <f t="shared" si="78"/>
        <v>0.25109210246142855</v>
      </c>
      <c r="Q511" s="39">
        <f t="shared" si="74"/>
        <v>0.48712107065048238</v>
      </c>
      <c r="R511" s="39">
        <f t="shared" si="79"/>
        <v>42.539682539682538</v>
      </c>
      <c r="S511" s="39">
        <f t="shared" si="75"/>
        <v>21.927563742350781</v>
      </c>
    </row>
    <row r="512" spans="12:19" x14ac:dyDescent="0.25">
      <c r="L512" s="70">
        <v>4980</v>
      </c>
      <c r="M512" s="39">
        <f t="shared" si="80"/>
        <v>4980</v>
      </c>
      <c r="N512" s="39">
        <f t="shared" si="76"/>
        <v>0.56849315068493156</v>
      </c>
      <c r="O512" s="39">
        <f t="shared" si="77"/>
        <v>21.8685813303251</v>
      </c>
      <c r="P512" s="71">
        <f t="shared" si="78"/>
        <v>0.25041669601784033</v>
      </c>
      <c r="Q512" s="39">
        <f t="shared" si="74"/>
        <v>0.48712107065048238</v>
      </c>
      <c r="R512" s="39">
        <f t="shared" si="79"/>
        <v>42.539682539682538</v>
      </c>
      <c r="S512" s="39">
        <f t="shared" si="75"/>
        <v>21.8685813303251</v>
      </c>
    </row>
    <row r="513" spans="12:19" x14ac:dyDescent="0.25">
      <c r="L513" s="70">
        <v>4990</v>
      </c>
      <c r="M513" s="39">
        <f t="shared" si="80"/>
        <v>4990</v>
      </c>
      <c r="N513" s="39">
        <f t="shared" si="76"/>
        <v>0.56963470319634701</v>
      </c>
      <c r="O513" s="39">
        <f t="shared" si="77"/>
        <v>21.809664204556292</v>
      </c>
      <c r="P513" s="71">
        <f t="shared" si="78"/>
        <v>0.24974203716589949</v>
      </c>
      <c r="Q513" s="39">
        <f t="shared" si="74"/>
        <v>0.48712107065048238</v>
      </c>
      <c r="R513" s="39">
        <f t="shared" si="79"/>
        <v>42.539682539682538</v>
      </c>
      <c r="S513" s="39">
        <f t="shared" si="75"/>
        <v>21.809664204556292</v>
      </c>
    </row>
    <row r="514" spans="12:19" x14ac:dyDescent="0.25">
      <c r="L514" s="70">
        <v>5000</v>
      </c>
      <c r="M514" s="39">
        <f t="shared" si="80"/>
        <v>5000</v>
      </c>
      <c r="N514" s="39">
        <f t="shared" si="76"/>
        <v>0.57077625570776258</v>
      </c>
      <c r="O514" s="39">
        <f t="shared" si="77"/>
        <v>21.750812162163122</v>
      </c>
      <c r="P514" s="71">
        <f t="shared" si="78"/>
        <v>0.24906812358241692</v>
      </c>
      <c r="Q514" s="39">
        <f t="shared" si="74"/>
        <v>0.48712107065048238</v>
      </c>
      <c r="R514" s="39">
        <f t="shared" si="79"/>
        <v>42.539682539682538</v>
      </c>
      <c r="S514" s="39">
        <f t="shared" si="75"/>
        <v>21.750812162163122</v>
      </c>
    </row>
    <row r="515" spans="12:19" x14ac:dyDescent="0.25">
      <c r="L515" s="70">
        <v>5010</v>
      </c>
      <c r="M515" s="39">
        <f t="shared" si="80"/>
        <v>5010</v>
      </c>
      <c r="N515" s="39">
        <f t="shared" si="76"/>
        <v>0.57191780821917804</v>
      </c>
      <c r="O515" s="39">
        <f t="shared" si="77"/>
        <v>21.692025001299129</v>
      </c>
      <c r="P515" s="71">
        <f t="shared" si="78"/>
        <v>0.24839495295605274</v>
      </c>
      <c r="Q515" s="39">
        <f t="shared" si="74"/>
        <v>0.48712107065048238</v>
      </c>
      <c r="R515" s="39">
        <f t="shared" si="79"/>
        <v>42.539682539682538</v>
      </c>
      <c r="S515" s="39">
        <f t="shared" si="75"/>
        <v>21.692025001299129</v>
      </c>
    </row>
    <row r="516" spans="12:19" x14ac:dyDescent="0.25">
      <c r="L516" s="70">
        <v>5020</v>
      </c>
      <c r="M516" s="39">
        <f t="shared" si="80"/>
        <v>5020</v>
      </c>
      <c r="N516" s="39">
        <f t="shared" si="76"/>
        <v>0.5730593607305936</v>
      </c>
      <c r="O516" s="39">
        <f t="shared" si="77"/>
        <v>21.633302521145257</v>
      </c>
      <c r="P516" s="71">
        <f t="shared" si="78"/>
        <v>0.24772252298723196</v>
      </c>
      <c r="Q516" s="39">
        <f t="shared" si="74"/>
        <v>0.48712107065048238</v>
      </c>
      <c r="R516" s="39">
        <f t="shared" si="79"/>
        <v>42.539682539682538</v>
      </c>
      <c r="S516" s="39">
        <f t="shared" si="75"/>
        <v>21.633302521145257</v>
      </c>
    </row>
    <row r="517" spans="12:19" x14ac:dyDescent="0.25">
      <c r="L517" s="70">
        <v>5030</v>
      </c>
      <c r="M517" s="39">
        <f t="shared" si="80"/>
        <v>5030</v>
      </c>
      <c r="N517" s="39">
        <f t="shared" si="76"/>
        <v>0.57420091324200917</v>
      </c>
      <c r="O517" s="39">
        <f t="shared" si="77"/>
        <v>21.574644521902602</v>
      </c>
      <c r="P517" s="71">
        <f t="shared" si="78"/>
        <v>0.24705083138806117</v>
      </c>
      <c r="Q517" s="39">
        <f t="shared" si="74"/>
        <v>0.48712107065048238</v>
      </c>
      <c r="R517" s="39">
        <f t="shared" si="79"/>
        <v>42.539682539682538</v>
      </c>
      <c r="S517" s="39">
        <f t="shared" si="75"/>
        <v>21.574644521902602</v>
      </c>
    </row>
    <row r="518" spans="12:19" x14ac:dyDescent="0.25">
      <c r="L518" s="70">
        <v>5040</v>
      </c>
      <c r="M518" s="39">
        <f t="shared" si="80"/>
        <v>5040</v>
      </c>
      <c r="N518" s="39">
        <f t="shared" si="76"/>
        <v>0.57534246575342463</v>
      </c>
      <c r="O518" s="39">
        <f t="shared" si="77"/>
        <v>21.51605080478522</v>
      </c>
      <c r="P518" s="71">
        <f t="shared" si="78"/>
        <v>0.24637987588224641</v>
      </c>
      <c r="Q518" s="39">
        <f t="shared" si="74"/>
        <v>0.48712107065048238</v>
      </c>
      <c r="R518" s="39">
        <f t="shared" si="79"/>
        <v>42.539682539682538</v>
      </c>
      <c r="S518" s="39">
        <f t="shared" si="75"/>
        <v>21.51605080478522</v>
      </c>
    </row>
    <row r="519" spans="12:19" x14ac:dyDescent="0.25">
      <c r="L519" s="70">
        <v>5050</v>
      </c>
      <c r="M519" s="39">
        <f t="shared" si="80"/>
        <v>5050</v>
      </c>
      <c r="N519" s="39">
        <f t="shared" si="76"/>
        <v>0.57648401826484019</v>
      </c>
      <c r="O519" s="39">
        <f t="shared" si="77"/>
        <v>21.457521172012967</v>
      </c>
      <c r="P519" s="71">
        <f t="shared" si="78"/>
        <v>0.24570965420501123</v>
      </c>
      <c r="Q519" s="39">
        <f t="shared" si="74"/>
        <v>0.48712107065048238</v>
      </c>
      <c r="R519" s="39">
        <f t="shared" si="79"/>
        <v>42.539682539682538</v>
      </c>
      <c r="S519" s="39">
        <f t="shared" si="75"/>
        <v>21.457521172012967</v>
      </c>
    </row>
    <row r="520" spans="12:19" x14ac:dyDescent="0.25">
      <c r="L520" s="70">
        <v>5060</v>
      </c>
      <c r="M520" s="39">
        <f t="shared" si="80"/>
        <v>5060</v>
      </c>
      <c r="N520" s="39">
        <f t="shared" si="76"/>
        <v>0.57762557077625576</v>
      </c>
      <c r="O520" s="39">
        <f t="shared" si="77"/>
        <v>21.399055426804459</v>
      </c>
      <c r="P520" s="71">
        <f t="shared" si="78"/>
        <v>0.24504016410301577</v>
      </c>
      <c r="Q520" s="39">
        <f t="shared" si="74"/>
        <v>0.48712107065048238</v>
      </c>
      <c r="R520" s="39">
        <f t="shared" si="79"/>
        <v>42.539682539682538</v>
      </c>
      <c r="S520" s="39">
        <f t="shared" si="75"/>
        <v>21.399055426804459</v>
      </c>
    </row>
    <row r="521" spans="12:19" x14ac:dyDescent="0.25">
      <c r="L521" s="70">
        <v>5070</v>
      </c>
      <c r="M521" s="39">
        <f t="shared" si="80"/>
        <v>5070</v>
      </c>
      <c r="N521" s="39">
        <f t="shared" si="76"/>
        <v>0.57876712328767121</v>
      </c>
      <c r="O521" s="39">
        <f t="shared" si="77"/>
        <v>21.34065337337006</v>
      </c>
      <c r="P521" s="71">
        <f t="shared" si="78"/>
        <v>0.24437140333427676</v>
      </c>
      <c r="Q521" s="39">
        <f t="shared" si="74"/>
        <v>0.48712107065048238</v>
      </c>
      <c r="R521" s="39">
        <f t="shared" si="79"/>
        <v>42.539682539682538</v>
      </c>
      <c r="S521" s="39">
        <f t="shared" si="75"/>
        <v>21.34065337337006</v>
      </c>
    </row>
    <row r="522" spans="12:19" x14ac:dyDescent="0.25">
      <c r="L522" s="70">
        <v>5080</v>
      </c>
      <c r="M522" s="39">
        <f t="shared" si="80"/>
        <v>5080</v>
      </c>
      <c r="N522" s="39">
        <f t="shared" si="76"/>
        <v>0.57990867579908678</v>
      </c>
      <c r="O522" s="39">
        <f t="shared" si="77"/>
        <v>21.282314816904901</v>
      </c>
      <c r="P522" s="71">
        <f t="shared" si="78"/>
        <v>0.24370336966808748</v>
      </c>
      <c r="Q522" s="39">
        <f t="shared" si="74"/>
        <v>0.48712107065048238</v>
      </c>
      <c r="R522" s="39">
        <f t="shared" si="79"/>
        <v>42.539682539682538</v>
      </c>
      <c r="S522" s="39">
        <f t="shared" si="75"/>
        <v>21.282314816904901</v>
      </c>
    </row>
    <row r="523" spans="12:19" x14ac:dyDescent="0.25">
      <c r="L523" s="70">
        <v>5090</v>
      </c>
      <c r="M523" s="39">
        <f t="shared" si="80"/>
        <v>5090</v>
      </c>
      <c r="N523" s="39">
        <f t="shared" si="76"/>
        <v>0.58105022831050224</v>
      </c>
      <c r="O523" s="39">
        <f t="shared" si="77"/>
        <v>21.22403956358206</v>
      </c>
      <c r="P523" s="71">
        <f t="shared" si="78"/>
        <v>0.24303606088493968</v>
      </c>
      <c r="Q523" s="39">
        <f t="shared" si="74"/>
        <v>0.48712107065048238</v>
      </c>
      <c r="R523" s="39">
        <f t="shared" si="79"/>
        <v>42.539682539682538</v>
      </c>
      <c r="S523" s="39">
        <f t="shared" si="75"/>
        <v>21.22403956358206</v>
      </c>
    </row>
    <row r="524" spans="12:19" x14ac:dyDescent="0.25">
      <c r="L524" s="70">
        <v>5100</v>
      </c>
      <c r="M524" s="39">
        <f t="shared" si="80"/>
        <v>5100</v>
      </c>
      <c r="N524" s="39">
        <f t="shared" si="76"/>
        <v>0.5821917808219178</v>
      </c>
      <c r="O524" s="39">
        <f t="shared" si="77"/>
        <v>21.165827420545682</v>
      </c>
      <c r="P524" s="71">
        <f t="shared" si="78"/>
        <v>0.24236947477644466</v>
      </c>
      <c r="Q524" s="39">
        <f t="shared" si="74"/>
        <v>0.48712107065048238</v>
      </c>
      <c r="R524" s="39">
        <f t="shared" si="79"/>
        <v>42.539682539682538</v>
      </c>
      <c r="S524" s="39">
        <f t="shared" si="75"/>
        <v>21.165827420545682</v>
      </c>
    </row>
    <row r="525" spans="12:19" x14ac:dyDescent="0.25">
      <c r="L525" s="70">
        <v>5110</v>
      </c>
      <c r="M525" s="39">
        <f t="shared" si="80"/>
        <v>5110</v>
      </c>
      <c r="N525" s="39">
        <f t="shared" si="76"/>
        <v>0.58333333333333337</v>
      </c>
      <c r="O525" s="39">
        <f t="shared" si="77"/>
        <v>21.107678195904295</v>
      </c>
      <c r="P525" s="71">
        <f t="shared" si="78"/>
        <v>0.24170360914525701</v>
      </c>
      <c r="Q525" s="39">
        <f t="shared" si="74"/>
        <v>0.48712107065048238</v>
      </c>
      <c r="R525" s="39">
        <f t="shared" si="79"/>
        <v>42.539682539682538</v>
      </c>
      <c r="S525" s="39">
        <f t="shared" si="75"/>
        <v>21.107678195904295</v>
      </c>
    </row>
    <row r="526" spans="12:19" x14ac:dyDescent="0.25">
      <c r="L526" s="70">
        <v>5120</v>
      </c>
      <c r="M526" s="39">
        <f t="shared" si="80"/>
        <v>5120</v>
      </c>
      <c r="N526" s="39">
        <f t="shared" si="76"/>
        <v>0.58447488584474883</v>
      </c>
      <c r="O526" s="39">
        <f t="shared" si="77"/>
        <v>21.049591698724015</v>
      </c>
      <c r="P526" s="71">
        <f t="shared" si="78"/>
        <v>0.24103846180499655</v>
      </c>
      <c r="Q526" s="39">
        <f t="shared" ref="Q526:Q589" si="81">IF(M526&lt;=$B$57,$B$50,0)</f>
        <v>0.48712107065048238</v>
      </c>
      <c r="R526" s="39">
        <f t="shared" si="79"/>
        <v>42.539682539682538</v>
      </c>
      <c r="S526" s="39">
        <f t="shared" ref="S526:S589" si="82">IF(O526&gt;$B$47,$B$47,O526)</f>
        <v>21.049591698724015</v>
      </c>
    </row>
    <row r="527" spans="12:19" x14ac:dyDescent="0.25">
      <c r="L527" s="70">
        <v>5130</v>
      </c>
      <c r="M527" s="39">
        <f t="shared" si="80"/>
        <v>5130</v>
      </c>
      <c r="N527" s="39">
        <f t="shared" ref="N527:N590" si="83">M527/$B$8</f>
        <v>0.58561643835616439</v>
      </c>
      <c r="O527" s="39">
        <f t="shared" ref="O527:O590" si="84">P527*$B$5</f>
        <v>20.991567739021999</v>
      </c>
      <c r="P527" s="71">
        <f t="shared" ref="P527:P590" si="85">IF(N527=1,0,1-$I$9*N527^$I$8)</f>
        <v>0.24037403058017348</v>
      </c>
      <c r="Q527" s="39">
        <f t="shared" si="81"/>
        <v>0.48712107065048238</v>
      </c>
      <c r="R527" s="39">
        <f t="shared" ref="R527:R590" si="86">Q527*$B$5</f>
        <v>42.539682539682538</v>
      </c>
      <c r="S527" s="39">
        <f t="shared" si="82"/>
        <v>20.991567739021999</v>
      </c>
    </row>
    <row r="528" spans="12:19" x14ac:dyDescent="0.25">
      <c r="L528" s="70">
        <v>5140</v>
      </c>
      <c r="M528" s="39">
        <f t="shared" si="80"/>
        <v>5140</v>
      </c>
      <c r="N528" s="39">
        <f t="shared" si="83"/>
        <v>0.58675799086757996</v>
      </c>
      <c r="O528" s="39">
        <f t="shared" si="84"/>
        <v>20.933606127759784</v>
      </c>
      <c r="P528" s="71">
        <f t="shared" si="85"/>
        <v>0.23971031330611203</v>
      </c>
      <c r="Q528" s="39">
        <f t="shared" si="81"/>
        <v>0.48712107065048238</v>
      </c>
      <c r="R528" s="39">
        <f t="shared" si="86"/>
        <v>42.539682539682538</v>
      </c>
      <c r="S528" s="39">
        <f t="shared" si="82"/>
        <v>20.933606127759784</v>
      </c>
    </row>
    <row r="529" spans="12:19" x14ac:dyDescent="0.25">
      <c r="L529" s="70">
        <v>5150</v>
      </c>
      <c r="M529" s="39">
        <f t="shared" si="80"/>
        <v>5150</v>
      </c>
      <c r="N529" s="39">
        <f t="shared" si="83"/>
        <v>0.58789954337899542</v>
      </c>
      <c r="O529" s="39">
        <f t="shared" si="84"/>
        <v>20.87570667683686</v>
      </c>
      <c r="P529" s="71">
        <f t="shared" si="85"/>
        <v>0.23904730782887695</v>
      </c>
      <c r="Q529" s="39">
        <f t="shared" si="81"/>
        <v>0.48712107065048238</v>
      </c>
      <c r="R529" s="39">
        <f t="shared" si="86"/>
        <v>42.539682539682538</v>
      </c>
      <c r="S529" s="39">
        <f t="shared" si="82"/>
        <v>20.87570667683686</v>
      </c>
    </row>
    <row r="530" spans="12:19" x14ac:dyDescent="0.25">
      <c r="L530" s="70">
        <v>5160</v>
      </c>
      <c r="M530" s="39">
        <f t="shared" si="80"/>
        <v>5160</v>
      </c>
      <c r="N530" s="39">
        <f t="shared" si="83"/>
        <v>0.58904109589041098</v>
      </c>
      <c r="O530" s="39">
        <f t="shared" si="84"/>
        <v>20.817869199084075</v>
      </c>
      <c r="P530" s="71">
        <f t="shared" si="85"/>
        <v>0.23838501200519802</v>
      </c>
      <c r="Q530" s="39">
        <f t="shared" si="81"/>
        <v>0.48712107065048238</v>
      </c>
      <c r="R530" s="39">
        <f t="shared" si="86"/>
        <v>42.539682539682538</v>
      </c>
      <c r="S530" s="39">
        <f t="shared" si="82"/>
        <v>20.817869199084075</v>
      </c>
    </row>
    <row r="531" spans="12:19" x14ac:dyDescent="0.25">
      <c r="L531" s="70">
        <v>5170</v>
      </c>
      <c r="M531" s="39">
        <f t="shared" si="80"/>
        <v>5170</v>
      </c>
      <c r="N531" s="39">
        <f t="shared" si="83"/>
        <v>0.59018264840182644</v>
      </c>
      <c r="O531" s="39">
        <f t="shared" si="84"/>
        <v>20.760093508257377</v>
      </c>
      <c r="P531" s="71">
        <f t="shared" si="85"/>
        <v>0.23772342370239818</v>
      </c>
      <c r="Q531" s="39">
        <f t="shared" si="81"/>
        <v>0.48712107065048238</v>
      </c>
      <c r="R531" s="39">
        <f t="shared" si="86"/>
        <v>42.539682539682538</v>
      </c>
      <c r="S531" s="39">
        <f t="shared" si="82"/>
        <v>20.760093508257377</v>
      </c>
    </row>
    <row r="532" spans="12:19" x14ac:dyDescent="0.25">
      <c r="L532" s="70">
        <v>5180</v>
      </c>
      <c r="M532" s="39">
        <f t="shared" si="80"/>
        <v>5180</v>
      </c>
      <c r="N532" s="39">
        <f t="shared" si="83"/>
        <v>0.591324200913242</v>
      </c>
      <c r="O532" s="39">
        <f t="shared" si="84"/>
        <v>20.702379419031342</v>
      </c>
      <c r="P532" s="71">
        <f t="shared" si="85"/>
        <v>0.23706254079831968</v>
      </c>
      <c r="Q532" s="39">
        <f t="shared" si="81"/>
        <v>0.48712107065048238</v>
      </c>
      <c r="R532" s="39">
        <f t="shared" si="86"/>
        <v>42.539682539682538</v>
      </c>
      <c r="S532" s="39">
        <f t="shared" si="82"/>
        <v>20.702379419031342</v>
      </c>
    </row>
    <row r="533" spans="12:19" x14ac:dyDescent="0.25">
      <c r="L533" s="70">
        <v>5190</v>
      </c>
      <c r="M533" s="39">
        <f t="shared" si="80"/>
        <v>5190</v>
      </c>
      <c r="N533" s="39">
        <f t="shared" si="83"/>
        <v>0.59246575342465757</v>
      </c>
      <c r="O533" s="39">
        <f t="shared" si="84"/>
        <v>20.64472674699293</v>
      </c>
      <c r="P533" s="71">
        <f t="shared" si="85"/>
        <v>0.23640236118125235</v>
      </c>
      <c r="Q533" s="39">
        <f t="shared" si="81"/>
        <v>0.48712107065048238</v>
      </c>
      <c r="R533" s="39">
        <f t="shared" si="86"/>
        <v>42.539682539682538</v>
      </c>
      <c r="S533" s="39">
        <f t="shared" si="82"/>
        <v>20.64472674699293</v>
      </c>
    </row>
    <row r="534" spans="12:19" x14ac:dyDescent="0.25">
      <c r="L534" s="70">
        <v>5200</v>
      </c>
      <c r="M534" s="39">
        <f t="shared" si="80"/>
        <v>5200</v>
      </c>
      <c r="N534" s="39">
        <f t="shared" si="83"/>
        <v>0.59360730593607303</v>
      </c>
      <c r="O534" s="39">
        <f t="shared" si="84"/>
        <v>20.587135308635276</v>
      </c>
      <c r="P534" s="71">
        <f t="shared" si="85"/>
        <v>0.23574288274986277</v>
      </c>
      <c r="Q534" s="39">
        <f t="shared" si="81"/>
        <v>0.48712107065048238</v>
      </c>
      <c r="R534" s="39">
        <f t="shared" si="86"/>
        <v>42.539682539682538</v>
      </c>
      <c r="S534" s="39">
        <f t="shared" si="82"/>
        <v>20.587135308635276</v>
      </c>
    </row>
    <row r="535" spans="12:19" x14ac:dyDescent="0.25">
      <c r="L535" s="70">
        <v>5210</v>
      </c>
      <c r="M535" s="39">
        <f t="shared" si="80"/>
        <v>5210</v>
      </c>
      <c r="N535" s="39">
        <f t="shared" si="83"/>
        <v>0.59474885844748859</v>
      </c>
      <c r="O535" s="39">
        <f t="shared" si="84"/>
        <v>20.52960492135141</v>
      </c>
      <c r="P535" s="71">
        <f t="shared" si="85"/>
        <v>0.23508410341312203</v>
      </c>
      <c r="Q535" s="39">
        <f t="shared" si="81"/>
        <v>0.48712107065048238</v>
      </c>
      <c r="R535" s="39">
        <f t="shared" si="86"/>
        <v>42.539682539682538</v>
      </c>
      <c r="S535" s="39">
        <f t="shared" si="82"/>
        <v>20.52960492135141</v>
      </c>
    </row>
    <row r="536" spans="12:19" x14ac:dyDescent="0.25">
      <c r="L536" s="70">
        <v>5220</v>
      </c>
      <c r="M536" s="39">
        <f t="shared" si="80"/>
        <v>5220</v>
      </c>
      <c r="N536" s="39">
        <f t="shared" si="83"/>
        <v>0.59589041095890416</v>
      </c>
      <c r="O536" s="39">
        <f t="shared" si="84"/>
        <v>20.472135403428226</v>
      </c>
      <c r="P536" s="71">
        <f t="shared" si="85"/>
        <v>0.23442602109023691</v>
      </c>
      <c r="Q536" s="39">
        <f t="shared" si="81"/>
        <v>0.48712107065048238</v>
      </c>
      <c r="R536" s="39">
        <f t="shared" si="86"/>
        <v>42.539682539682538</v>
      </c>
      <c r="S536" s="39">
        <f t="shared" si="82"/>
        <v>20.472135403428226</v>
      </c>
    </row>
    <row r="537" spans="12:19" x14ac:dyDescent="0.25">
      <c r="L537" s="70">
        <v>5230</v>
      </c>
      <c r="M537" s="39">
        <f t="shared" si="80"/>
        <v>5230</v>
      </c>
      <c r="N537" s="39">
        <f t="shared" si="83"/>
        <v>0.59703196347031962</v>
      </c>
      <c r="O537" s="39">
        <f t="shared" si="84"/>
        <v>20.414726574040358</v>
      </c>
      <c r="P537" s="71">
        <f t="shared" si="85"/>
        <v>0.23376863371057977</v>
      </c>
      <c r="Q537" s="39">
        <f t="shared" si="81"/>
        <v>0.48712107065048238</v>
      </c>
      <c r="R537" s="39">
        <f t="shared" si="86"/>
        <v>42.539682539682538</v>
      </c>
      <c r="S537" s="39">
        <f t="shared" si="82"/>
        <v>20.414726574040358</v>
      </c>
    </row>
    <row r="538" spans="12:19" x14ac:dyDescent="0.25">
      <c r="L538" s="70">
        <v>5240</v>
      </c>
      <c r="M538" s="39">
        <f t="shared" si="80"/>
        <v>5240</v>
      </c>
      <c r="N538" s="39">
        <f t="shared" si="83"/>
        <v>0.59817351598173518</v>
      </c>
      <c r="O538" s="39">
        <f t="shared" si="84"/>
        <v>20.357378253244139</v>
      </c>
      <c r="P538" s="71">
        <f t="shared" si="85"/>
        <v>0.23311193921361917</v>
      </c>
      <c r="Q538" s="39">
        <f t="shared" si="81"/>
        <v>0.48712107065048238</v>
      </c>
      <c r="R538" s="39">
        <f t="shared" si="86"/>
        <v>42.539682539682538</v>
      </c>
      <c r="S538" s="39">
        <f t="shared" si="82"/>
        <v>20.357378253244139</v>
      </c>
    </row>
    <row r="539" spans="12:19" x14ac:dyDescent="0.25">
      <c r="L539" s="70">
        <v>5250</v>
      </c>
      <c r="M539" s="39">
        <f t="shared" si="80"/>
        <v>5250</v>
      </c>
      <c r="N539" s="39">
        <f t="shared" si="83"/>
        <v>0.59931506849315064</v>
      </c>
      <c r="O539" s="39">
        <f t="shared" si="84"/>
        <v>20.300090261971675</v>
      </c>
      <c r="P539" s="71">
        <f t="shared" si="85"/>
        <v>0.23245593554885213</v>
      </c>
      <c r="Q539" s="39">
        <f t="shared" si="81"/>
        <v>0.48712107065048238</v>
      </c>
      <c r="R539" s="39">
        <f t="shared" si="86"/>
        <v>42.539682539682538</v>
      </c>
      <c r="S539" s="39">
        <f t="shared" si="82"/>
        <v>20.300090261971675</v>
      </c>
    </row>
    <row r="540" spans="12:19" x14ac:dyDescent="0.25">
      <c r="L540" s="70">
        <v>5260</v>
      </c>
      <c r="M540" s="39">
        <f t="shared" si="80"/>
        <v>5260</v>
      </c>
      <c r="N540" s="39">
        <f t="shared" si="83"/>
        <v>0.6004566210045662</v>
      </c>
      <c r="O540" s="39">
        <f t="shared" si="84"/>
        <v>20.242862422024874</v>
      </c>
      <c r="P540" s="71">
        <f t="shared" si="85"/>
        <v>0.23180062067573581</v>
      </c>
      <c r="Q540" s="39">
        <f t="shared" si="81"/>
        <v>0.48712107065048238</v>
      </c>
      <c r="R540" s="39">
        <f t="shared" si="86"/>
        <v>42.539682539682538</v>
      </c>
      <c r="S540" s="39">
        <f t="shared" si="82"/>
        <v>20.242862422024874</v>
      </c>
    </row>
    <row r="541" spans="12:19" x14ac:dyDescent="0.25">
      <c r="L541" s="70">
        <v>5270</v>
      </c>
      <c r="M541" s="39">
        <f t="shared" si="80"/>
        <v>5270</v>
      </c>
      <c r="N541" s="39">
        <f t="shared" si="83"/>
        <v>0.60159817351598177</v>
      </c>
      <c r="O541" s="39">
        <f t="shared" si="84"/>
        <v>20.185694556069585</v>
      </c>
      <c r="P541" s="71">
        <f t="shared" si="85"/>
        <v>0.23114599256362034</v>
      </c>
      <c r="Q541" s="39">
        <f t="shared" si="81"/>
        <v>0.48712107065048238</v>
      </c>
      <c r="R541" s="39">
        <f t="shared" si="86"/>
        <v>42.539682539682538</v>
      </c>
      <c r="S541" s="39">
        <f t="shared" si="82"/>
        <v>20.185694556069585</v>
      </c>
    </row>
    <row r="542" spans="12:19" x14ac:dyDescent="0.25">
      <c r="L542" s="70">
        <v>5280</v>
      </c>
      <c r="M542" s="39">
        <f t="shared" si="80"/>
        <v>5280</v>
      </c>
      <c r="N542" s="39">
        <f t="shared" si="83"/>
        <v>0.60273972602739723</v>
      </c>
      <c r="O542" s="39">
        <f t="shared" si="84"/>
        <v>20.12858648762986</v>
      </c>
      <c r="P542" s="71">
        <f t="shared" si="85"/>
        <v>0.23049204919168309</v>
      </c>
      <c r="Q542" s="39">
        <f t="shared" si="81"/>
        <v>0.48712107065048238</v>
      </c>
      <c r="R542" s="39">
        <f t="shared" si="86"/>
        <v>42.539682539682538</v>
      </c>
      <c r="S542" s="39">
        <f t="shared" si="82"/>
        <v>20.12858648762986</v>
      </c>
    </row>
    <row r="543" spans="12:19" x14ac:dyDescent="0.25">
      <c r="L543" s="70">
        <v>5290</v>
      </c>
      <c r="M543" s="39">
        <f t="shared" si="80"/>
        <v>5290</v>
      </c>
      <c r="N543" s="39">
        <f t="shared" si="83"/>
        <v>0.60388127853881279</v>
      </c>
      <c r="O543" s="39">
        <f t="shared" si="84"/>
        <v>20.071538041082029</v>
      </c>
      <c r="P543" s="71">
        <f t="shared" si="85"/>
        <v>0.22983878854886086</v>
      </c>
      <c r="Q543" s="39">
        <f t="shared" si="81"/>
        <v>0.48712107065048238</v>
      </c>
      <c r="R543" s="39">
        <f t="shared" si="86"/>
        <v>42.539682539682538</v>
      </c>
      <c r="S543" s="39">
        <f t="shared" si="82"/>
        <v>20.071538041082029</v>
      </c>
    </row>
    <row r="544" spans="12:19" x14ac:dyDescent="0.25">
      <c r="L544" s="70">
        <v>5300</v>
      </c>
      <c r="M544" s="39">
        <f t="shared" si="80"/>
        <v>5300</v>
      </c>
      <c r="N544" s="39">
        <f t="shared" si="83"/>
        <v>0.60502283105022836</v>
      </c>
      <c r="O544" s="39">
        <f t="shared" si="84"/>
        <v>20.014549041649122</v>
      </c>
      <c r="P544" s="71">
        <f t="shared" si="85"/>
        <v>0.22918620863378603</v>
      </c>
      <c r="Q544" s="39">
        <f t="shared" si="81"/>
        <v>0</v>
      </c>
      <c r="R544" s="39">
        <f t="shared" si="86"/>
        <v>0</v>
      </c>
      <c r="S544" s="39">
        <f t="shared" si="82"/>
        <v>20.014549041649122</v>
      </c>
    </row>
    <row r="545" spans="12:19" x14ac:dyDescent="0.25">
      <c r="L545" s="70">
        <v>5310</v>
      </c>
      <c r="M545" s="39">
        <f t="shared" si="80"/>
        <v>5310</v>
      </c>
      <c r="N545" s="39">
        <f t="shared" si="83"/>
        <v>0.60616438356164382</v>
      </c>
      <c r="O545" s="39">
        <f t="shared" si="84"/>
        <v>19.957619315395139</v>
      </c>
      <c r="P545" s="71">
        <f t="shared" si="85"/>
        <v>0.22853430745472081</v>
      </c>
      <c r="Q545" s="39">
        <f t="shared" si="81"/>
        <v>0</v>
      </c>
      <c r="R545" s="39">
        <f t="shared" si="86"/>
        <v>0</v>
      </c>
      <c r="S545" s="39">
        <f t="shared" si="82"/>
        <v>19.957619315395139</v>
      </c>
    </row>
    <row r="546" spans="12:19" x14ac:dyDescent="0.25">
      <c r="L546" s="70">
        <v>5320</v>
      </c>
      <c r="M546" s="39">
        <f t="shared" si="80"/>
        <v>5320</v>
      </c>
      <c r="N546" s="39">
        <f t="shared" si="83"/>
        <v>0.60730593607305938</v>
      </c>
      <c r="O546" s="39">
        <f t="shared" si="84"/>
        <v>19.900748689219423</v>
      </c>
      <c r="P546" s="71">
        <f t="shared" si="85"/>
        <v>0.22788308302949301</v>
      </c>
      <c r="Q546" s="39">
        <f t="shared" si="81"/>
        <v>0</v>
      </c>
      <c r="R546" s="39">
        <f t="shared" si="86"/>
        <v>0</v>
      </c>
      <c r="S546" s="39">
        <f t="shared" si="82"/>
        <v>19.900748689219423</v>
      </c>
    </row>
    <row r="547" spans="12:19" x14ac:dyDescent="0.25">
      <c r="L547" s="70">
        <v>5330</v>
      </c>
      <c r="M547" s="39">
        <f t="shared" si="80"/>
        <v>5330</v>
      </c>
      <c r="N547" s="39">
        <f t="shared" si="83"/>
        <v>0.60844748858447484</v>
      </c>
      <c r="O547" s="39">
        <f t="shared" si="84"/>
        <v>19.843936990851116</v>
      </c>
      <c r="P547" s="71">
        <f t="shared" si="85"/>
        <v>0.22723253338543237</v>
      </c>
      <c r="Q547" s="39">
        <f t="shared" si="81"/>
        <v>0</v>
      </c>
      <c r="R547" s="39">
        <f t="shared" si="86"/>
        <v>0</v>
      </c>
      <c r="S547" s="39">
        <f t="shared" si="82"/>
        <v>19.843936990851116</v>
      </c>
    </row>
    <row r="548" spans="12:19" x14ac:dyDescent="0.25">
      <c r="L548" s="70">
        <v>5340</v>
      </c>
      <c r="M548" s="39">
        <f t="shared" si="80"/>
        <v>5340</v>
      </c>
      <c r="N548" s="39">
        <f t="shared" si="83"/>
        <v>0.6095890410958904</v>
      </c>
      <c r="O548" s="39">
        <f t="shared" si="84"/>
        <v>19.787184048843582</v>
      </c>
      <c r="P548" s="71">
        <f t="shared" si="85"/>
        <v>0.22658265655930687</v>
      </c>
      <c r="Q548" s="39">
        <f t="shared" si="81"/>
        <v>0</v>
      </c>
      <c r="R548" s="39">
        <f t="shared" si="86"/>
        <v>0</v>
      </c>
      <c r="S548" s="39">
        <f t="shared" si="82"/>
        <v>19.787184048843582</v>
      </c>
    </row>
    <row r="549" spans="12:19" x14ac:dyDescent="0.25">
      <c r="L549" s="70">
        <v>5350</v>
      </c>
      <c r="M549" s="39">
        <f t="shared" si="80"/>
        <v>5350</v>
      </c>
      <c r="N549" s="39">
        <f t="shared" si="83"/>
        <v>0.61073059360730597</v>
      </c>
      <c r="O549" s="39">
        <f t="shared" si="84"/>
        <v>19.730489692568987</v>
      </c>
      <c r="P549" s="71">
        <f t="shared" si="85"/>
        <v>0.22593345059726055</v>
      </c>
      <c r="Q549" s="39">
        <f t="shared" si="81"/>
        <v>0</v>
      </c>
      <c r="R549" s="39">
        <f t="shared" si="86"/>
        <v>0</v>
      </c>
      <c r="S549" s="39">
        <f t="shared" si="82"/>
        <v>19.730489692568987</v>
      </c>
    </row>
    <row r="550" spans="12:19" x14ac:dyDescent="0.25">
      <c r="L550" s="70">
        <v>5360</v>
      </c>
      <c r="M550" s="39">
        <f t="shared" si="80"/>
        <v>5360</v>
      </c>
      <c r="N550" s="39">
        <f t="shared" si="83"/>
        <v>0.61187214611872143</v>
      </c>
      <c r="O550" s="39">
        <f t="shared" si="84"/>
        <v>19.673853752212835</v>
      </c>
      <c r="P550" s="71">
        <f t="shared" si="85"/>
        <v>0.22528491355475089</v>
      </c>
      <c r="Q550" s="39">
        <f t="shared" si="81"/>
        <v>0</v>
      </c>
      <c r="R550" s="39">
        <f t="shared" si="86"/>
        <v>0</v>
      </c>
      <c r="S550" s="39">
        <f t="shared" si="82"/>
        <v>19.673853752212835</v>
      </c>
    </row>
    <row r="551" spans="12:19" x14ac:dyDescent="0.25">
      <c r="L551" s="70">
        <v>5370</v>
      </c>
      <c r="M551" s="39">
        <f t="shared" si="80"/>
        <v>5370</v>
      </c>
      <c r="N551" s="39">
        <f t="shared" si="83"/>
        <v>0.61301369863013699</v>
      </c>
      <c r="O551" s="39">
        <f t="shared" si="84"/>
        <v>19.617276058768603</v>
      </c>
      <c r="P551" s="71">
        <f t="shared" si="85"/>
        <v>0.2246370434964875</v>
      </c>
      <c r="Q551" s="39">
        <f t="shared" si="81"/>
        <v>0</v>
      </c>
      <c r="R551" s="39">
        <f t="shared" si="86"/>
        <v>0</v>
      </c>
      <c r="S551" s="39">
        <f t="shared" si="82"/>
        <v>19.617276058768603</v>
      </c>
    </row>
    <row r="552" spans="12:19" x14ac:dyDescent="0.25">
      <c r="L552" s="70">
        <v>5380</v>
      </c>
      <c r="M552" s="39">
        <f t="shared" si="80"/>
        <v>5380</v>
      </c>
      <c r="N552" s="39">
        <f t="shared" si="83"/>
        <v>0.61415525114155256</v>
      </c>
      <c r="O552" s="39">
        <f t="shared" si="84"/>
        <v>19.560756444032311</v>
      </c>
      <c r="P552" s="71">
        <f t="shared" si="85"/>
        <v>0.22398983849637</v>
      </c>
      <c r="Q552" s="39">
        <f t="shared" si="81"/>
        <v>0</v>
      </c>
      <c r="R552" s="39">
        <f t="shared" si="86"/>
        <v>0</v>
      </c>
      <c r="S552" s="39">
        <f t="shared" si="82"/>
        <v>19.560756444032311</v>
      </c>
    </row>
    <row r="553" spans="12:19" x14ac:dyDescent="0.25">
      <c r="L553" s="70">
        <v>5390</v>
      </c>
      <c r="M553" s="39">
        <f t="shared" si="80"/>
        <v>5390</v>
      </c>
      <c r="N553" s="39">
        <f t="shared" si="83"/>
        <v>0.61529680365296802</v>
      </c>
      <c r="O553" s="39">
        <f t="shared" si="84"/>
        <v>19.504294740597409</v>
      </c>
      <c r="P553" s="71">
        <f t="shared" si="85"/>
        <v>0.22334329663742913</v>
      </c>
      <c r="Q553" s="39">
        <f t="shared" si="81"/>
        <v>0</v>
      </c>
      <c r="R553" s="39">
        <f t="shared" si="86"/>
        <v>0</v>
      </c>
      <c r="S553" s="39">
        <f t="shared" si="82"/>
        <v>19.504294740597409</v>
      </c>
    </row>
    <row r="554" spans="12:19" x14ac:dyDescent="0.25">
      <c r="L554" s="70">
        <v>5400</v>
      </c>
      <c r="M554" s="39">
        <f t="shared" si="80"/>
        <v>5400</v>
      </c>
      <c r="N554" s="39">
        <f t="shared" si="83"/>
        <v>0.61643835616438358</v>
      </c>
      <c r="O554" s="39">
        <f t="shared" si="84"/>
        <v>19.447890781849321</v>
      </c>
      <c r="P554" s="71">
        <f t="shared" si="85"/>
        <v>0.22269741601176474</v>
      </c>
      <c r="Q554" s="39">
        <f t="shared" si="81"/>
        <v>0</v>
      </c>
      <c r="R554" s="39">
        <f t="shared" si="86"/>
        <v>0</v>
      </c>
      <c r="S554" s="39">
        <f t="shared" si="82"/>
        <v>19.447890781849321</v>
      </c>
    </row>
    <row r="555" spans="12:19" x14ac:dyDescent="0.25">
      <c r="L555" s="70">
        <v>5410</v>
      </c>
      <c r="M555" s="39">
        <f t="shared" si="80"/>
        <v>5410</v>
      </c>
      <c r="N555" s="39">
        <f t="shared" si="83"/>
        <v>0.61757990867579904</v>
      </c>
      <c r="O555" s="39">
        <f t="shared" si="84"/>
        <v>19.391544401960395</v>
      </c>
      <c r="P555" s="71">
        <f t="shared" si="85"/>
        <v>0.22205219472048765</v>
      </c>
      <c r="Q555" s="39">
        <f t="shared" si="81"/>
        <v>0</v>
      </c>
      <c r="R555" s="39">
        <f t="shared" si="86"/>
        <v>0</v>
      </c>
      <c r="S555" s="39">
        <f t="shared" si="82"/>
        <v>19.391544401960395</v>
      </c>
    </row>
    <row r="556" spans="12:19" x14ac:dyDescent="0.25">
      <c r="L556" s="70">
        <v>5420</v>
      </c>
      <c r="M556" s="39">
        <f t="shared" si="80"/>
        <v>5420</v>
      </c>
      <c r="N556" s="39">
        <f t="shared" si="83"/>
        <v>0.61872146118721461</v>
      </c>
      <c r="O556" s="39">
        <f t="shared" si="84"/>
        <v>19.335255435884633</v>
      </c>
      <c r="P556" s="71">
        <f t="shared" si="85"/>
        <v>0.22140763087365933</v>
      </c>
      <c r="Q556" s="39">
        <f t="shared" si="81"/>
        <v>0</v>
      </c>
      <c r="R556" s="39">
        <f t="shared" si="86"/>
        <v>0</v>
      </c>
      <c r="S556" s="39">
        <f t="shared" si="82"/>
        <v>19.335255435884633</v>
      </c>
    </row>
    <row r="557" spans="12:19" x14ac:dyDescent="0.25">
      <c r="L557" s="70">
        <v>5430</v>
      </c>
      <c r="M557" s="39">
        <f t="shared" si="80"/>
        <v>5430</v>
      </c>
      <c r="N557" s="39">
        <f t="shared" si="83"/>
        <v>0.61986301369863017</v>
      </c>
      <c r="O557" s="39">
        <f t="shared" si="84"/>
        <v>19.279023719352651</v>
      </c>
      <c r="P557" s="71">
        <f t="shared" si="85"/>
        <v>0.22076372259023425</v>
      </c>
      <c r="Q557" s="39">
        <f t="shared" si="81"/>
        <v>0</v>
      </c>
      <c r="R557" s="39">
        <f t="shared" si="86"/>
        <v>0</v>
      </c>
      <c r="S557" s="39">
        <f t="shared" si="82"/>
        <v>19.279023719352651</v>
      </c>
    </row>
    <row r="558" spans="12:19" x14ac:dyDescent="0.25">
      <c r="L558" s="70">
        <v>5440</v>
      </c>
      <c r="M558" s="39">
        <f t="shared" ref="M558:M621" si="87">IF(L558&gt;$B$8,$B$8,L558)</f>
        <v>5440</v>
      </c>
      <c r="N558" s="39">
        <f t="shared" si="83"/>
        <v>0.62100456621004563</v>
      </c>
      <c r="O558" s="39">
        <f t="shared" si="84"/>
        <v>19.222849088866546</v>
      </c>
      <c r="P558" s="71">
        <f t="shared" si="85"/>
        <v>0.22012046799800122</v>
      </c>
      <c r="Q558" s="39">
        <f t="shared" si="81"/>
        <v>0</v>
      </c>
      <c r="R558" s="39">
        <f t="shared" si="86"/>
        <v>0</v>
      </c>
      <c r="S558" s="39">
        <f t="shared" si="82"/>
        <v>19.222849088866546</v>
      </c>
    </row>
    <row r="559" spans="12:19" x14ac:dyDescent="0.25">
      <c r="L559" s="70">
        <v>5450</v>
      </c>
      <c r="M559" s="39">
        <f t="shared" si="87"/>
        <v>5450</v>
      </c>
      <c r="N559" s="39">
        <f t="shared" si="83"/>
        <v>0.62214611872146119</v>
      </c>
      <c r="O559" s="39">
        <f t="shared" si="84"/>
        <v>19.166731381694905</v>
      </c>
      <c r="P559" s="71">
        <f t="shared" si="85"/>
        <v>0.21947786523352597</v>
      </c>
      <c r="Q559" s="39">
        <f t="shared" si="81"/>
        <v>0</v>
      </c>
      <c r="R559" s="39">
        <f t="shared" si="86"/>
        <v>0</v>
      </c>
      <c r="S559" s="39">
        <f t="shared" si="82"/>
        <v>19.166731381694905</v>
      </c>
    </row>
    <row r="560" spans="12:19" x14ac:dyDescent="0.25">
      <c r="L560" s="70">
        <v>5460</v>
      </c>
      <c r="M560" s="39">
        <f t="shared" si="87"/>
        <v>5460</v>
      </c>
      <c r="N560" s="39">
        <f t="shared" si="83"/>
        <v>0.62328767123287676</v>
      </c>
      <c r="O560" s="39">
        <f t="shared" si="84"/>
        <v>19.11067043586776</v>
      </c>
      <c r="P560" s="71">
        <f t="shared" si="85"/>
        <v>0.21883591244209355</v>
      </c>
      <c r="Q560" s="39">
        <f t="shared" si="81"/>
        <v>0</v>
      </c>
      <c r="R560" s="39">
        <f t="shared" si="86"/>
        <v>0</v>
      </c>
      <c r="S560" s="39">
        <f t="shared" si="82"/>
        <v>19.11067043586776</v>
      </c>
    </row>
    <row r="561" spans="12:19" x14ac:dyDescent="0.25">
      <c r="L561" s="70">
        <v>5470</v>
      </c>
      <c r="M561" s="39">
        <f t="shared" si="87"/>
        <v>5470</v>
      </c>
      <c r="N561" s="39">
        <f t="shared" si="83"/>
        <v>0.62442922374429222</v>
      </c>
      <c r="O561" s="39">
        <f t="shared" si="84"/>
        <v>19.054666090171711</v>
      </c>
      <c r="P561" s="71">
        <f t="shared" si="85"/>
        <v>0.21819460777765254</v>
      </c>
      <c r="Q561" s="39">
        <f t="shared" si="81"/>
        <v>0</v>
      </c>
      <c r="R561" s="39">
        <f t="shared" si="86"/>
        <v>0</v>
      </c>
      <c r="S561" s="39">
        <f t="shared" si="82"/>
        <v>19.054666090171711</v>
      </c>
    </row>
    <row r="562" spans="12:19" x14ac:dyDescent="0.25">
      <c r="L562" s="70">
        <v>5480</v>
      </c>
      <c r="M562" s="39">
        <f t="shared" si="87"/>
        <v>5480</v>
      </c>
      <c r="N562" s="39">
        <f t="shared" si="83"/>
        <v>0.62557077625570778</v>
      </c>
      <c r="O562" s="39">
        <f t="shared" si="84"/>
        <v>18.99871818414492</v>
      </c>
      <c r="P562" s="71">
        <f t="shared" si="85"/>
        <v>0.21755394940275752</v>
      </c>
      <c r="Q562" s="39">
        <f t="shared" si="81"/>
        <v>0</v>
      </c>
      <c r="R562" s="39">
        <f t="shared" si="86"/>
        <v>0</v>
      </c>
      <c r="S562" s="39">
        <f t="shared" si="82"/>
        <v>18.99871818414492</v>
      </c>
    </row>
    <row r="563" spans="12:19" x14ac:dyDescent="0.25">
      <c r="L563" s="70">
        <v>5490</v>
      </c>
      <c r="M563" s="39">
        <f t="shared" si="87"/>
        <v>5490</v>
      </c>
      <c r="N563" s="39">
        <f t="shared" si="83"/>
        <v>0.62671232876712324</v>
      </c>
      <c r="O563" s="39">
        <f t="shared" si="84"/>
        <v>18.942826558072344</v>
      </c>
      <c r="P563" s="71">
        <f t="shared" si="85"/>
        <v>0.21691393548851468</v>
      </c>
      <c r="Q563" s="39">
        <f t="shared" si="81"/>
        <v>0</v>
      </c>
      <c r="R563" s="39">
        <f t="shared" si="86"/>
        <v>0</v>
      </c>
      <c r="S563" s="39">
        <f t="shared" si="82"/>
        <v>18.942826558072344</v>
      </c>
    </row>
    <row r="564" spans="12:19" x14ac:dyDescent="0.25">
      <c r="L564" s="70">
        <v>5500</v>
      </c>
      <c r="M564" s="39">
        <f t="shared" si="87"/>
        <v>5500</v>
      </c>
      <c r="N564" s="39">
        <f t="shared" si="83"/>
        <v>0.62785388127853881</v>
      </c>
      <c r="O564" s="39">
        <f t="shared" si="84"/>
        <v>18.886991052980854</v>
      </c>
      <c r="P564" s="71">
        <f t="shared" si="85"/>
        <v>0.21627456421452584</v>
      </c>
      <c r="Q564" s="39">
        <f t="shared" si="81"/>
        <v>0</v>
      </c>
      <c r="R564" s="39">
        <f t="shared" si="86"/>
        <v>0</v>
      </c>
      <c r="S564" s="39">
        <f t="shared" si="82"/>
        <v>18.886991052980854</v>
      </c>
    </row>
    <row r="565" spans="12:19" x14ac:dyDescent="0.25">
      <c r="L565" s="70">
        <v>5510</v>
      </c>
      <c r="M565" s="39">
        <f t="shared" si="87"/>
        <v>5510</v>
      </c>
      <c r="N565" s="39">
        <f t="shared" si="83"/>
        <v>0.62899543378995437</v>
      </c>
      <c r="O565" s="39">
        <f t="shared" si="84"/>
        <v>18.831211510634407</v>
      </c>
      <c r="P565" s="71">
        <f t="shared" si="85"/>
        <v>0.21563583376883322</v>
      </c>
      <c r="Q565" s="39">
        <f t="shared" si="81"/>
        <v>0</v>
      </c>
      <c r="R565" s="39">
        <f t="shared" si="86"/>
        <v>0</v>
      </c>
      <c r="S565" s="39">
        <f t="shared" si="82"/>
        <v>18.831211510634407</v>
      </c>
    </row>
    <row r="566" spans="12:19" x14ac:dyDescent="0.25">
      <c r="L566" s="70">
        <v>5520</v>
      </c>
      <c r="M566" s="39">
        <f t="shared" si="87"/>
        <v>5520</v>
      </c>
      <c r="N566" s="39">
        <f t="shared" si="83"/>
        <v>0.63013698630136983</v>
      </c>
      <c r="O566" s="39">
        <f t="shared" si="84"/>
        <v>18.775487773529409</v>
      </c>
      <c r="P566" s="71">
        <f t="shared" si="85"/>
        <v>0.21499774234786617</v>
      </c>
      <c r="Q566" s="39">
        <f t="shared" si="81"/>
        <v>0</v>
      </c>
      <c r="R566" s="39">
        <f t="shared" si="86"/>
        <v>0</v>
      </c>
      <c r="S566" s="39">
        <f t="shared" si="82"/>
        <v>18.775487773529409</v>
      </c>
    </row>
    <row r="567" spans="12:19" x14ac:dyDescent="0.25">
      <c r="L567" s="70">
        <v>5530</v>
      </c>
      <c r="M567" s="39">
        <f t="shared" si="87"/>
        <v>5530</v>
      </c>
      <c r="N567" s="39">
        <f t="shared" si="83"/>
        <v>0.63127853881278539</v>
      </c>
      <c r="O567" s="39">
        <f t="shared" si="84"/>
        <v>18.719819684889881</v>
      </c>
      <c r="P567" s="71">
        <f t="shared" si="85"/>
        <v>0.21436028815638608</v>
      </c>
      <c r="Q567" s="39">
        <f t="shared" si="81"/>
        <v>0</v>
      </c>
      <c r="R567" s="39">
        <f t="shared" si="86"/>
        <v>0</v>
      </c>
      <c r="S567" s="39">
        <f t="shared" si="82"/>
        <v>18.719819684889881</v>
      </c>
    </row>
    <row r="568" spans="12:19" x14ac:dyDescent="0.25">
      <c r="L568" s="70">
        <v>5540</v>
      </c>
      <c r="M568" s="39">
        <f t="shared" si="87"/>
        <v>5540</v>
      </c>
      <c r="N568" s="39">
        <f t="shared" si="83"/>
        <v>0.63242009132420096</v>
      </c>
      <c r="O568" s="39">
        <f t="shared" si="84"/>
        <v>18.664207088662884</v>
      </c>
      <c r="P568" s="71">
        <f t="shared" si="85"/>
        <v>0.21372346940743381</v>
      </c>
      <c r="Q568" s="39">
        <f t="shared" si="81"/>
        <v>0</v>
      </c>
      <c r="R568" s="39">
        <f t="shared" si="86"/>
        <v>0</v>
      </c>
      <c r="S568" s="39">
        <f t="shared" si="82"/>
        <v>18.664207088662884</v>
      </c>
    </row>
    <row r="569" spans="12:19" x14ac:dyDescent="0.25">
      <c r="L569" s="70">
        <v>5550</v>
      </c>
      <c r="M569" s="39">
        <f t="shared" si="87"/>
        <v>5550</v>
      </c>
      <c r="N569" s="39">
        <f t="shared" si="83"/>
        <v>0.63356164383561642</v>
      </c>
      <c r="O569" s="39">
        <f t="shared" si="84"/>
        <v>18.608649829513826</v>
      </c>
      <c r="P569" s="71">
        <f t="shared" si="85"/>
        <v>0.21308728432227597</v>
      </c>
      <c r="Q569" s="39">
        <f t="shared" si="81"/>
        <v>0</v>
      </c>
      <c r="R569" s="39">
        <f t="shared" si="86"/>
        <v>0</v>
      </c>
      <c r="S569" s="39">
        <f t="shared" si="82"/>
        <v>18.608649829513826</v>
      </c>
    </row>
    <row r="570" spans="12:19" x14ac:dyDescent="0.25">
      <c r="L570" s="70">
        <v>5560</v>
      </c>
      <c r="M570" s="39">
        <f t="shared" si="87"/>
        <v>5560</v>
      </c>
      <c r="N570" s="39">
        <f t="shared" si="83"/>
        <v>0.63470319634703198</v>
      </c>
      <c r="O570" s="39">
        <f t="shared" si="84"/>
        <v>18.553147752821882</v>
      </c>
      <c r="P570" s="71">
        <f t="shared" si="85"/>
        <v>0.21245173113035254</v>
      </c>
      <c r="Q570" s="39">
        <f t="shared" si="81"/>
        <v>0</v>
      </c>
      <c r="R570" s="39">
        <f t="shared" si="86"/>
        <v>0</v>
      </c>
      <c r="S570" s="39">
        <f t="shared" si="82"/>
        <v>18.553147752821882</v>
      </c>
    </row>
    <row r="571" spans="12:19" x14ac:dyDescent="0.25">
      <c r="L571" s="70">
        <v>5570</v>
      </c>
      <c r="M571" s="39">
        <f t="shared" si="87"/>
        <v>5570</v>
      </c>
      <c r="N571" s="39">
        <f t="shared" si="83"/>
        <v>0.63584474885844744</v>
      </c>
      <c r="O571" s="39">
        <f t="shared" si="84"/>
        <v>18.497700704675481</v>
      </c>
      <c r="P571" s="71">
        <f t="shared" si="85"/>
        <v>0.21181680806922509</v>
      </c>
      <c r="Q571" s="39">
        <f t="shared" si="81"/>
        <v>0</v>
      </c>
      <c r="R571" s="39">
        <f t="shared" si="86"/>
        <v>0</v>
      </c>
      <c r="S571" s="39">
        <f t="shared" si="82"/>
        <v>18.497700704675481</v>
      </c>
    </row>
    <row r="572" spans="12:19" x14ac:dyDescent="0.25">
      <c r="L572" s="70">
        <v>5580</v>
      </c>
      <c r="M572" s="39">
        <f t="shared" si="87"/>
        <v>5580</v>
      </c>
      <c r="N572" s="39">
        <f t="shared" si="83"/>
        <v>0.63698630136986301</v>
      </c>
      <c r="O572" s="39">
        <f t="shared" si="84"/>
        <v>18.442308531867706</v>
      </c>
      <c r="P572" s="71">
        <f t="shared" si="85"/>
        <v>0.21118251338452432</v>
      </c>
      <c r="Q572" s="39">
        <f t="shared" si="81"/>
        <v>0</v>
      </c>
      <c r="R572" s="39">
        <f t="shared" si="86"/>
        <v>0</v>
      </c>
      <c r="S572" s="39">
        <f t="shared" si="82"/>
        <v>18.442308531867706</v>
      </c>
    </row>
    <row r="573" spans="12:19" x14ac:dyDescent="0.25">
      <c r="L573" s="70">
        <v>5590</v>
      </c>
      <c r="M573" s="39">
        <f t="shared" si="87"/>
        <v>5590</v>
      </c>
      <c r="N573" s="39">
        <f t="shared" si="83"/>
        <v>0.63812785388127857</v>
      </c>
      <c r="O573" s="39">
        <f t="shared" si="84"/>
        <v>18.386971081891879</v>
      </c>
      <c r="P573" s="71">
        <f t="shared" si="85"/>
        <v>0.21054884532989915</v>
      </c>
      <c r="Q573" s="39">
        <f t="shared" si="81"/>
        <v>0</v>
      </c>
      <c r="R573" s="39">
        <f t="shared" si="86"/>
        <v>0</v>
      </c>
      <c r="S573" s="39">
        <f t="shared" si="82"/>
        <v>18.386971081891879</v>
      </c>
    </row>
    <row r="574" spans="12:19" x14ac:dyDescent="0.25">
      <c r="L574" s="70">
        <v>5600</v>
      </c>
      <c r="M574" s="39">
        <f t="shared" si="87"/>
        <v>5600</v>
      </c>
      <c r="N574" s="39">
        <f t="shared" si="83"/>
        <v>0.63926940639269403</v>
      </c>
      <c r="O574" s="39">
        <f t="shared" si="84"/>
        <v>18.331688202937073</v>
      </c>
      <c r="P574" s="71">
        <f t="shared" si="85"/>
        <v>0.2099158021669657</v>
      </c>
      <c r="Q574" s="39">
        <f t="shared" si="81"/>
        <v>0</v>
      </c>
      <c r="R574" s="39">
        <f t="shared" si="86"/>
        <v>0</v>
      </c>
      <c r="S574" s="39">
        <f t="shared" si="82"/>
        <v>18.331688202937073</v>
      </c>
    </row>
    <row r="575" spans="12:19" x14ac:dyDescent="0.25">
      <c r="L575" s="70">
        <v>5610</v>
      </c>
      <c r="M575" s="39">
        <f t="shared" si="87"/>
        <v>5610</v>
      </c>
      <c r="N575" s="39">
        <f t="shared" si="83"/>
        <v>0.6404109589041096</v>
      </c>
      <c r="O575" s="39">
        <f t="shared" si="84"/>
        <v>18.276459743883734</v>
      </c>
      <c r="P575" s="71">
        <f t="shared" si="85"/>
        <v>0.20928338216525688</v>
      </c>
      <c r="Q575" s="39">
        <f t="shared" si="81"/>
        <v>0</v>
      </c>
      <c r="R575" s="39">
        <f t="shared" si="86"/>
        <v>0</v>
      </c>
      <c r="S575" s="39">
        <f t="shared" si="82"/>
        <v>18.276459743883734</v>
      </c>
    </row>
    <row r="576" spans="12:19" x14ac:dyDescent="0.25">
      <c r="L576" s="70">
        <v>5620</v>
      </c>
      <c r="M576" s="39">
        <f t="shared" si="87"/>
        <v>5620</v>
      </c>
      <c r="N576" s="39">
        <f t="shared" si="83"/>
        <v>0.64155251141552516</v>
      </c>
      <c r="O576" s="39">
        <f t="shared" si="84"/>
        <v>18.221285554299282</v>
      </c>
      <c r="P576" s="71">
        <f t="shared" si="85"/>
        <v>0.20865158360217217</v>
      </c>
      <c r="Q576" s="39">
        <f t="shared" si="81"/>
        <v>0</v>
      </c>
      <c r="R576" s="39">
        <f t="shared" si="86"/>
        <v>0</v>
      </c>
      <c r="S576" s="39">
        <f t="shared" si="82"/>
        <v>18.221285554299282</v>
      </c>
    </row>
    <row r="577" spans="12:19" x14ac:dyDescent="0.25">
      <c r="L577" s="70">
        <v>5630</v>
      </c>
      <c r="M577" s="39">
        <f t="shared" si="87"/>
        <v>5630</v>
      </c>
      <c r="N577" s="39">
        <f t="shared" si="83"/>
        <v>0.64269406392694062</v>
      </c>
      <c r="O577" s="39">
        <f t="shared" si="84"/>
        <v>18.166165484433805</v>
      </c>
      <c r="P577" s="71">
        <f t="shared" si="85"/>
        <v>0.20802040476292827</v>
      </c>
      <c r="Q577" s="39">
        <f t="shared" si="81"/>
        <v>0</v>
      </c>
      <c r="R577" s="39">
        <f t="shared" si="86"/>
        <v>0</v>
      </c>
      <c r="S577" s="39">
        <f t="shared" si="82"/>
        <v>18.166165484433805</v>
      </c>
    </row>
    <row r="578" spans="12:19" x14ac:dyDescent="0.25">
      <c r="L578" s="70">
        <v>5640</v>
      </c>
      <c r="M578" s="39">
        <f t="shared" si="87"/>
        <v>5640</v>
      </c>
      <c r="N578" s="39">
        <f t="shared" si="83"/>
        <v>0.64383561643835618</v>
      </c>
      <c r="O578" s="39">
        <f t="shared" si="84"/>
        <v>18.11109938521567</v>
      </c>
      <c r="P578" s="71">
        <f t="shared" si="85"/>
        <v>0.20738984394050886</v>
      </c>
      <c r="Q578" s="39">
        <f t="shared" si="81"/>
        <v>0</v>
      </c>
      <c r="R578" s="39">
        <f t="shared" si="86"/>
        <v>0</v>
      </c>
      <c r="S578" s="39">
        <f t="shared" si="82"/>
        <v>18.11109938521567</v>
      </c>
    </row>
    <row r="579" spans="12:19" x14ac:dyDescent="0.25">
      <c r="L579" s="70">
        <v>5650</v>
      </c>
      <c r="M579" s="39">
        <f t="shared" si="87"/>
        <v>5650</v>
      </c>
      <c r="N579" s="39">
        <f t="shared" si="83"/>
        <v>0.64497716894977164</v>
      </c>
      <c r="O579" s="39">
        <f t="shared" si="84"/>
        <v>18.056087108247375</v>
      </c>
      <c r="P579" s="71">
        <f t="shared" si="85"/>
        <v>0.20675989943561701</v>
      </c>
      <c r="Q579" s="39">
        <f t="shared" si="81"/>
        <v>0</v>
      </c>
      <c r="R579" s="39">
        <f t="shared" si="86"/>
        <v>0</v>
      </c>
      <c r="S579" s="39">
        <f t="shared" si="82"/>
        <v>18.056087108247375</v>
      </c>
    </row>
    <row r="580" spans="12:19" x14ac:dyDescent="0.25">
      <c r="L580" s="70">
        <v>5660</v>
      </c>
      <c r="M580" s="39">
        <f t="shared" si="87"/>
        <v>5660</v>
      </c>
      <c r="N580" s="39">
        <f t="shared" si="83"/>
        <v>0.64611872146118721</v>
      </c>
      <c r="O580" s="39">
        <f t="shared" si="84"/>
        <v>18.001128505801216</v>
      </c>
      <c r="P580" s="71">
        <f t="shared" si="85"/>
        <v>0.20613056955662568</v>
      </c>
      <c r="Q580" s="39">
        <f t="shared" si="81"/>
        <v>0</v>
      </c>
      <c r="R580" s="39">
        <f t="shared" si="86"/>
        <v>0</v>
      </c>
      <c r="S580" s="39">
        <f t="shared" si="82"/>
        <v>18.001128505801216</v>
      </c>
    </row>
    <row r="581" spans="12:19" x14ac:dyDescent="0.25">
      <c r="L581" s="70">
        <v>5670</v>
      </c>
      <c r="M581" s="39">
        <f t="shared" si="87"/>
        <v>5670</v>
      </c>
      <c r="N581" s="39">
        <f t="shared" si="83"/>
        <v>0.64726027397260277</v>
      </c>
      <c r="O581" s="39">
        <f t="shared" si="84"/>
        <v>17.946223430815124</v>
      </c>
      <c r="P581" s="71">
        <f t="shared" si="85"/>
        <v>0.20550185261953002</v>
      </c>
      <c r="Q581" s="39">
        <f t="shared" si="81"/>
        <v>0</v>
      </c>
      <c r="R581" s="39">
        <f t="shared" si="86"/>
        <v>0</v>
      </c>
      <c r="S581" s="39">
        <f t="shared" si="82"/>
        <v>17.946223430815124</v>
      </c>
    </row>
    <row r="582" spans="12:19" x14ac:dyDescent="0.25">
      <c r="L582" s="70">
        <v>5680</v>
      </c>
      <c r="M582" s="39">
        <f t="shared" si="87"/>
        <v>5680</v>
      </c>
      <c r="N582" s="39">
        <f t="shared" si="83"/>
        <v>0.64840182648401823</v>
      </c>
      <c r="O582" s="39">
        <f t="shared" si="84"/>
        <v>17.891371736888534</v>
      </c>
      <c r="P582" s="71">
        <f t="shared" si="85"/>
        <v>0.20487374694790006</v>
      </c>
      <c r="Q582" s="39">
        <f t="shared" si="81"/>
        <v>0</v>
      </c>
      <c r="R582" s="39">
        <f t="shared" si="86"/>
        <v>0</v>
      </c>
      <c r="S582" s="39">
        <f t="shared" si="82"/>
        <v>17.891371736888534</v>
      </c>
    </row>
    <row r="583" spans="12:19" x14ac:dyDescent="0.25">
      <c r="L583" s="70">
        <v>5690</v>
      </c>
      <c r="M583" s="39">
        <f t="shared" si="87"/>
        <v>5690</v>
      </c>
      <c r="N583" s="39">
        <f t="shared" si="83"/>
        <v>0.6495433789954338</v>
      </c>
      <c r="O583" s="39">
        <f t="shared" si="84"/>
        <v>17.836573278278166</v>
      </c>
      <c r="P583" s="71">
        <f t="shared" si="85"/>
        <v>0.20424625087283232</v>
      </c>
      <c r="Q583" s="39">
        <f t="shared" si="81"/>
        <v>0</v>
      </c>
      <c r="R583" s="39">
        <f t="shared" si="86"/>
        <v>0</v>
      </c>
      <c r="S583" s="39">
        <f t="shared" si="82"/>
        <v>17.836573278278166</v>
      </c>
    </row>
    <row r="584" spans="12:19" x14ac:dyDescent="0.25">
      <c r="L584" s="70">
        <v>5700</v>
      </c>
      <c r="M584" s="39">
        <f t="shared" si="87"/>
        <v>5700</v>
      </c>
      <c r="N584" s="39">
        <f t="shared" si="83"/>
        <v>0.65068493150684936</v>
      </c>
      <c r="O584" s="39">
        <f t="shared" si="84"/>
        <v>17.781827909893988</v>
      </c>
      <c r="P584" s="71">
        <f t="shared" si="85"/>
        <v>0.20361936273290371</v>
      </c>
      <c r="Q584" s="39">
        <f t="shared" si="81"/>
        <v>0</v>
      </c>
      <c r="R584" s="39">
        <f t="shared" si="86"/>
        <v>0</v>
      </c>
      <c r="S584" s="39">
        <f t="shared" si="82"/>
        <v>17.781827909893988</v>
      </c>
    </row>
    <row r="585" spans="12:19" x14ac:dyDescent="0.25">
      <c r="L585" s="70">
        <v>5710</v>
      </c>
      <c r="M585" s="39">
        <f t="shared" si="87"/>
        <v>5710</v>
      </c>
      <c r="N585" s="39">
        <f t="shared" si="83"/>
        <v>0.65182648401826482</v>
      </c>
      <c r="O585" s="39">
        <f t="shared" si="84"/>
        <v>17.727135487295158</v>
      </c>
      <c r="P585" s="71">
        <f t="shared" si="85"/>
        <v>0.20299308087412493</v>
      </c>
      <c r="Q585" s="39">
        <f t="shared" si="81"/>
        <v>0</v>
      </c>
      <c r="R585" s="39">
        <f t="shared" si="86"/>
        <v>0</v>
      </c>
      <c r="S585" s="39">
        <f t="shared" si="82"/>
        <v>17.727135487295158</v>
      </c>
    </row>
    <row r="586" spans="12:19" x14ac:dyDescent="0.25">
      <c r="L586" s="70">
        <v>5720</v>
      </c>
      <c r="M586" s="39">
        <f t="shared" si="87"/>
        <v>5720</v>
      </c>
      <c r="N586" s="39">
        <f t="shared" si="83"/>
        <v>0.65296803652968038</v>
      </c>
      <c r="O586" s="39">
        <f t="shared" si="84"/>
        <v>17.672495866685903</v>
      </c>
      <c r="P586" s="71">
        <f t="shared" si="85"/>
        <v>0.20236740364989347</v>
      </c>
      <c r="Q586" s="39">
        <f t="shared" si="81"/>
        <v>0</v>
      </c>
      <c r="R586" s="39">
        <f t="shared" si="86"/>
        <v>0</v>
      </c>
      <c r="S586" s="39">
        <f t="shared" si="82"/>
        <v>17.672495866685903</v>
      </c>
    </row>
    <row r="587" spans="12:19" x14ac:dyDescent="0.25">
      <c r="L587" s="70">
        <v>5730</v>
      </c>
      <c r="M587" s="39">
        <f t="shared" si="87"/>
        <v>5730</v>
      </c>
      <c r="N587" s="39">
        <f t="shared" si="83"/>
        <v>0.65410958904109584</v>
      </c>
      <c r="O587" s="39">
        <f t="shared" si="84"/>
        <v>17.617908904911648</v>
      </c>
      <c r="P587" s="71">
        <f t="shared" si="85"/>
        <v>0.20174232942094905</v>
      </c>
      <c r="Q587" s="39">
        <f t="shared" si="81"/>
        <v>0</v>
      </c>
      <c r="R587" s="39">
        <f t="shared" si="86"/>
        <v>0</v>
      </c>
      <c r="S587" s="39">
        <f t="shared" si="82"/>
        <v>17.617908904911648</v>
      </c>
    </row>
    <row r="588" spans="12:19" x14ac:dyDescent="0.25">
      <c r="L588" s="70">
        <v>5740</v>
      </c>
      <c r="M588" s="39">
        <f t="shared" si="87"/>
        <v>5740</v>
      </c>
      <c r="N588" s="39">
        <f t="shared" si="83"/>
        <v>0.65525114155251141</v>
      </c>
      <c r="O588" s="39">
        <f t="shared" si="84"/>
        <v>17.563374459454888</v>
      </c>
      <c r="P588" s="71">
        <f t="shared" si="85"/>
        <v>0.20111785655532655</v>
      </c>
      <c r="Q588" s="39">
        <f t="shared" si="81"/>
        <v>0</v>
      </c>
      <c r="R588" s="39">
        <f t="shared" si="86"/>
        <v>0</v>
      </c>
      <c r="S588" s="39">
        <f t="shared" si="82"/>
        <v>17.563374459454888</v>
      </c>
    </row>
    <row r="589" spans="12:19" x14ac:dyDescent="0.25">
      <c r="L589" s="70">
        <v>5750</v>
      </c>
      <c r="M589" s="39">
        <f t="shared" si="87"/>
        <v>5750</v>
      </c>
      <c r="N589" s="39">
        <f t="shared" si="83"/>
        <v>0.65639269406392697</v>
      </c>
      <c r="O589" s="39">
        <f t="shared" si="84"/>
        <v>17.508892388431381</v>
      </c>
      <c r="P589" s="71">
        <f t="shared" si="85"/>
        <v>0.20049398342831226</v>
      </c>
      <c r="Q589" s="39">
        <f t="shared" si="81"/>
        <v>0</v>
      </c>
      <c r="R589" s="39">
        <f t="shared" si="86"/>
        <v>0</v>
      </c>
      <c r="S589" s="39">
        <f t="shared" si="82"/>
        <v>17.508892388431381</v>
      </c>
    </row>
    <row r="590" spans="12:19" x14ac:dyDescent="0.25">
      <c r="L590" s="70">
        <v>5760</v>
      </c>
      <c r="M590" s="39">
        <f t="shared" si="87"/>
        <v>5760</v>
      </c>
      <c r="N590" s="39">
        <f t="shared" si="83"/>
        <v>0.65753424657534243</v>
      </c>
      <c r="O590" s="39">
        <f t="shared" si="84"/>
        <v>17.4544625505862</v>
      </c>
      <c r="P590" s="71">
        <f t="shared" si="85"/>
        <v>0.19987070842239885</v>
      </c>
      <c r="Q590" s="39">
        <f t="shared" ref="Q590:Q653" si="88">IF(M590&lt;=$B$57,$B$50,0)</f>
        <v>0</v>
      </c>
      <c r="R590" s="39">
        <f t="shared" si="86"/>
        <v>0</v>
      </c>
      <c r="S590" s="39">
        <f t="shared" ref="S590:S653" si="89">IF(O590&gt;$B$47,$B$47,O590)</f>
        <v>17.4544625505862</v>
      </c>
    </row>
    <row r="591" spans="12:19" x14ac:dyDescent="0.25">
      <c r="L591" s="70">
        <v>5770</v>
      </c>
      <c r="M591" s="39">
        <f t="shared" si="87"/>
        <v>5770</v>
      </c>
      <c r="N591" s="39">
        <f t="shared" ref="N591:N654" si="90">M591/$B$8</f>
        <v>0.658675799086758</v>
      </c>
      <c r="O591" s="39">
        <f t="shared" ref="O591:O654" si="91">P591*$B$5</f>
        <v>17.400084805289797</v>
      </c>
      <c r="P591" s="71">
        <f t="shared" ref="P591:P654" si="92">IF(N591=1,0,1-$I$9*N591^$I$8)</f>
        <v>0.19924802992724</v>
      </c>
      <c r="Q591" s="39">
        <f t="shared" si="88"/>
        <v>0</v>
      </c>
      <c r="R591" s="39">
        <f t="shared" ref="R591:R654" si="93">Q591*$B$5</f>
        <v>0</v>
      </c>
      <c r="S591" s="39">
        <f t="shared" si="89"/>
        <v>17.400084805289797</v>
      </c>
    </row>
    <row r="592" spans="12:19" x14ac:dyDescent="0.25">
      <c r="L592" s="70">
        <v>5780</v>
      </c>
      <c r="M592" s="39">
        <f t="shared" si="87"/>
        <v>5780</v>
      </c>
      <c r="N592" s="39">
        <f t="shared" si="90"/>
        <v>0.65981735159817356</v>
      </c>
      <c r="O592" s="39">
        <f t="shared" si="91"/>
        <v>17.345759012534227</v>
      </c>
      <c r="P592" s="71">
        <f t="shared" si="92"/>
        <v>0.19862594633960762</v>
      </c>
      <c r="Q592" s="39">
        <f t="shared" si="88"/>
        <v>0</v>
      </c>
      <c r="R592" s="39">
        <f t="shared" si="93"/>
        <v>0</v>
      </c>
      <c r="S592" s="39">
        <f t="shared" si="89"/>
        <v>17.345759012534227</v>
      </c>
    </row>
    <row r="593" spans="12:19" x14ac:dyDescent="0.25">
      <c r="L593" s="70">
        <v>5790</v>
      </c>
      <c r="M593" s="39">
        <f t="shared" si="87"/>
        <v>5790</v>
      </c>
      <c r="N593" s="39">
        <f t="shared" si="90"/>
        <v>0.66095890410958902</v>
      </c>
      <c r="O593" s="39">
        <f t="shared" si="91"/>
        <v>17.291485032929319</v>
      </c>
      <c r="P593" s="71">
        <f t="shared" si="92"/>
        <v>0.19800445606334749</v>
      </c>
      <c r="Q593" s="39">
        <f t="shared" si="88"/>
        <v>0</v>
      </c>
      <c r="R593" s="39">
        <f t="shared" si="93"/>
        <v>0</v>
      </c>
      <c r="S593" s="39">
        <f t="shared" si="89"/>
        <v>17.291485032929319</v>
      </c>
    </row>
    <row r="594" spans="12:19" x14ac:dyDescent="0.25">
      <c r="L594" s="70">
        <v>5800</v>
      </c>
      <c r="M594" s="39">
        <f t="shared" si="87"/>
        <v>5800</v>
      </c>
      <c r="N594" s="39">
        <f t="shared" si="90"/>
        <v>0.66210045662100458</v>
      </c>
      <c r="O594" s="39">
        <f t="shared" si="91"/>
        <v>17.237262727698806</v>
      </c>
      <c r="P594" s="71">
        <f t="shared" si="92"/>
        <v>0.19738355750933534</v>
      </c>
      <c r="Q594" s="39">
        <f t="shared" si="88"/>
        <v>0</v>
      </c>
      <c r="R594" s="39">
        <f t="shared" si="93"/>
        <v>0</v>
      </c>
      <c r="S594" s="39">
        <f t="shared" si="89"/>
        <v>17.237262727698806</v>
      </c>
    </row>
    <row r="595" spans="12:19" x14ac:dyDescent="0.25">
      <c r="L595" s="70">
        <v>5810</v>
      </c>
      <c r="M595" s="39">
        <f t="shared" si="87"/>
        <v>5810</v>
      </c>
      <c r="N595" s="39">
        <f t="shared" si="90"/>
        <v>0.66324200913242004</v>
      </c>
      <c r="O595" s="39">
        <f t="shared" si="91"/>
        <v>17.183091958676734</v>
      </c>
      <c r="P595" s="71">
        <f t="shared" si="92"/>
        <v>0.19676324909543552</v>
      </c>
      <c r="Q595" s="39">
        <f t="shared" si="88"/>
        <v>0</v>
      </c>
      <c r="R595" s="39">
        <f t="shared" si="93"/>
        <v>0</v>
      </c>
      <c r="S595" s="39">
        <f t="shared" si="89"/>
        <v>17.183091958676734</v>
      </c>
    </row>
    <row r="596" spans="12:19" x14ac:dyDescent="0.25">
      <c r="L596" s="70">
        <v>5820</v>
      </c>
      <c r="M596" s="39">
        <f t="shared" si="87"/>
        <v>5820</v>
      </c>
      <c r="N596" s="39">
        <f t="shared" si="90"/>
        <v>0.66438356164383561</v>
      </c>
      <c r="O596" s="39">
        <f t="shared" si="91"/>
        <v>17.128972588303547</v>
      </c>
      <c r="P596" s="71">
        <f t="shared" si="92"/>
        <v>0.19614352924645628</v>
      </c>
      <c r="Q596" s="39">
        <f t="shared" si="88"/>
        <v>0</v>
      </c>
      <c r="R596" s="39">
        <f t="shared" si="93"/>
        <v>0</v>
      </c>
      <c r="S596" s="39">
        <f t="shared" si="89"/>
        <v>17.128972588303547</v>
      </c>
    </row>
    <row r="597" spans="12:19" x14ac:dyDescent="0.25">
      <c r="L597" s="70">
        <v>5830</v>
      </c>
      <c r="M597" s="39">
        <f t="shared" si="87"/>
        <v>5830</v>
      </c>
      <c r="N597" s="39">
        <f t="shared" si="90"/>
        <v>0.66552511415525117</v>
      </c>
      <c r="O597" s="39">
        <f t="shared" si="91"/>
        <v>17.074904479622514</v>
      </c>
      <c r="P597" s="71">
        <f t="shared" si="92"/>
        <v>0.19552439639410879</v>
      </c>
      <c r="Q597" s="39">
        <f t="shared" si="88"/>
        <v>0</v>
      </c>
      <c r="R597" s="39">
        <f t="shared" si="93"/>
        <v>0</v>
      </c>
      <c r="S597" s="39">
        <f t="shared" si="89"/>
        <v>17.074904479622514</v>
      </c>
    </row>
    <row r="598" spans="12:19" x14ac:dyDescent="0.25">
      <c r="L598" s="70">
        <v>5840</v>
      </c>
      <c r="M598" s="39">
        <f t="shared" si="87"/>
        <v>5840</v>
      </c>
      <c r="N598" s="39">
        <f t="shared" si="90"/>
        <v>0.66666666666666663</v>
      </c>
      <c r="O598" s="39">
        <f t="shared" si="91"/>
        <v>17.020887496276039</v>
      </c>
      <c r="P598" s="71">
        <f t="shared" si="92"/>
        <v>0.19490584897696484</v>
      </c>
      <c r="Q598" s="39">
        <f t="shared" si="88"/>
        <v>0</v>
      </c>
      <c r="R598" s="39">
        <f t="shared" si="93"/>
        <v>0</v>
      </c>
      <c r="S598" s="39">
        <f t="shared" si="89"/>
        <v>17.020887496276039</v>
      </c>
    </row>
    <row r="599" spans="12:19" x14ac:dyDescent="0.25">
      <c r="L599" s="70">
        <v>5850</v>
      </c>
      <c r="M599" s="39">
        <f t="shared" si="87"/>
        <v>5850</v>
      </c>
      <c r="N599" s="39">
        <f t="shared" si="90"/>
        <v>0.6678082191780822</v>
      </c>
      <c r="O599" s="39">
        <f t="shared" si="91"/>
        <v>16.966921502501926</v>
      </c>
      <c r="P599" s="71">
        <f t="shared" si="92"/>
        <v>0.1942878854404142</v>
      </c>
      <c r="Q599" s="39">
        <f t="shared" si="88"/>
        <v>0</v>
      </c>
      <c r="R599" s="39">
        <f t="shared" si="93"/>
        <v>0</v>
      </c>
      <c r="S599" s="39">
        <f t="shared" si="89"/>
        <v>16.966921502501926</v>
      </c>
    </row>
    <row r="600" spans="12:19" x14ac:dyDescent="0.25">
      <c r="L600" s="70">
        <v>5860</v>
      </c>
      <c r="M600" s="39">
        <f t="shared" si="87"/>
        <v>5860</v>
      </c>
      <c r="N600" s="39">
        <f t="shared" si="90"/>
        <v>0.66894977168949776</v>
      </c>
      <c r="O600" s="39">
        <f t="shared" si="91"/>
        <v>16.913006363129945</v>
      </c>
      <c r="P600" s="71">
        <f t="shared" si="92"/>
        <v>0.19367050423662524</v>
      </c>
      <c r="Q600" s="39">
        <f t="shared" si="88"/>
        <v>0</v>
      </c>
      <c r="R600" s="39">
        <f t="shared" si="93"/>
        <v>0</v>
      </c>
      <c r="S600" s="39">
        <f t="shared" si="89"/>
        <v>16.913006363129945</v>
      </c>
    </row>
    <row r="601" spans="12:19" x14ac:dyDescent="0.25">
      <c r="L601" s="70">
        <v>5870</v>
      </c>
      <c r="M601" s="39">
        <f t="shared" si="87"/>
        <v>5870</v>
      </c>
      <c r="N601" s="39">
        <f t="shared" si="90"/>
        <v>0.67009132420091322</v>
      </c>
      <c r="O601" s="39">
        <f t="shared" si="91"/>
        <v>16.859141943578063</v>
      </c>
      <c r="P601" s="71">
        <f t="shared" si="92"/>
        <v>0.19305370382450171</v>
      </c>
      <c r="Q601" s="39">
        <f t="shared" si="88"/>
        <v>0</v>
      </c>
      <c r="R601" s="39">
        <f t="shared" si="93"/>
        <v>0</v>
      </c>
      <c r="S601" s="39">
        <f t="shared" si="89"/>
        <v>16.859141943578063</v>
      </c>
    </row>
    <row r="602" spans="12:19" x14ac:dyDescent="0.25">
      <c r="L602" s="70">
        <v>5880</v>
      </c>
      <c r="M602" s="39">
        <f t="shared" si="87"/>
        <v>5880</v>
      </c>
      <c r="N602" s="39">
        <f t="shared" si="90"/>
        <v>0.67123287671232879</v>
      </c>
      <c r="O602" s="39">
        <f t="shared" si="91"/>
        <v>16.805328109848961</v>
      </c>
      <c r="P602" s="71">
        <f t="shared" si="92"/>
        <v>0.192437482669643</v>
      </c>
      <c r="Q602" s="39">
        <f t="shared" si="88"/>
        <v>0</v>
      </c>
      <c r="R602" s="39">
        <f t="shared" si="93"/>
        <v>0</v>
      </c>
      <c r="S602" s="39">
        <f t="shared" si="89"/>
        <v>16.805328109848961</v>
      </c>
    </row>
    <row r="603" spans="12:19" x14ac:dyDescent="0.25">
      <c r="L603" s="70">
        <v>5890</v>
      </c>
      <c r="M603" s="39">
        <f t="shared" si="87"/>
        <v>5890</v>
      </c>
      <c r="N603" s="39">
        <f t="shared" si="90"/>
        <v>0.67237442922374424</v>
      </c>
      <c r="O603" s="39">
        <f t="shared" si="91"/>
        <v>16.751564728526574</v>
      </c>
      <c r="P603" s="71">
        <f t="shared" si="92"/>
        <v>0.19182183924430429</v>
      </c>
      <c r="Q603" s="39">
        <f t="shared" si="88"/>
        <v>0</v>
      </c>
      <c r="R603" s="39">
        <f t="shared" si="93"/>
        <v>0</v>
      </c>
      <c r="S603" s="39">
        <f t="shared" si="89"/>
        <v>16.751564728526574</v>
      </c>
    </row>
    <row r="604" spans="12:19" x14ac:dyDescent="0.25">
      <c r="L604" s="70">
        <v>5900</v>
      </c>
      <c r="M604" s="39">
        <f t="shared" si="87"/>
        <v>5900</v>
      </c>
      <c r="N604" s="39">
        <f t="shared" si="90"/>
        <v>0.67351598173515981</v>
      </c>
      <c r="O604" s="39">
        <f t="shared" si="91"/>
        <v>16.697851666772454</v>
      </c>
      <c r="P604" s="71">
        <f t="shared" si="92"/>
        <v>0.19120677202735514</v>
      </c>
      <c r="Q604" s="39">
        <f t="shared" si="88"/>
        <v>0</v>
      </c>
      <c r="R604" s="39">
        <f t="shared" si="93"/>
        <v>0</v>
      </c>
      <c r="S604" s="39">
        <f t="shared" si="89"/>
        <v>16.697851666772454</v>
      </c>
    </row>
    <row r="605" spans="12:19" x14ac:dyDescent="0.25">
      <c r="L605" s="70">
        <v>5910</v>
      </c>
      <c r="M605" s="39">
        <f t="shared" si="87"/>
        <v>5910</v>
      </c>
      <c r="N605" s="39">
        <f t="shared" si="90"/>
        <v>0.67465753424657537</v>
      </c>
      <c r="O605" s="39">
        <f t="shared" si="91"/>
        <v>16.644188792322392</v>
      </c>
      <c r="P605" s="71">
        <f t="shared" si="92"/>
        <v>0.19059227950424074</v>
      </c>
      <c r="Q605" s="39">
        <f t="shared" si="88"/>
        <v>0</v>
      </c>
      <c r="R605" s="39">
        <f t="shared" si="93"/>
        <v>0</v>
      </c>
      <c r="S605" s="39">
        <f t="shared" si="89"/>
        <v>16.644188792322392</v>
      </c>
    </row>
    <row r="606" spans="12:19" x14ac:dyDescent="0.25">
      <c r="L606" s="70">
        <v>5920</v>
      </c>
      <c r="M606" s="39">
        <f t="shared" si="87"/>
        <v>5920</v>
      </c>
      <c r="N606" s="39">
        <f t="shared" si="90"/>
        <v>0.67579908675799083</v>
      </c>
      <c r="O606" s="39">
        <f t="shared" si="91"/>
        <v>16.590575973482952</v>
      </c>
      <c r="P606" s="71">
        <f t="shared" si="92"/>
        <v>0.18997836016694203</v>
      </c>
      <c r="Q606" s="39">
        <f t="shared" si="88"/>
        <v>0</v>
      </c>
      <c r="R606" s="39">
        <f t="shared" si="93"/>
        <v>0</v>
      </c>
      <c r="S606" s="39">
        <f t="shared" si="89"/>
        <v>16.590575973482952</v>
      </c>
    </row>
    <row r="607" spans="12:19" x14ac:dyDescent="0.25">
      <c r="L607" s="70">
        <v>5930</v>
      </c>
      <c r="M607" s="39">
        <f t="shared" si="87"/>
        <v>5930</v>
      </c>
      <c r="N607" s="39">
        <f t="shared" si="90"/>
        <v>0.6769406392694064</v>
      </c>
      <c r="O607" s="39">
        <f t="shared" si="91"/>
        <v>16.537013079127995</v>
      </c>
      <c r="P607" s="71">
        <f t="shared" si="92"/>
        <v>0.18936501251393623</v>
      </c>
      <c r="Q607" s="39">
        <f t="shared" si="88"/>
        <v>0</v>
      </c>
      <c r="R607" s="39">
        <f t="shared" si="93"/>
        <v>0</v>
      </c>
      <c r="S607" s="39">
        <f t="shared" si="89"/>
        <v>16.537013079127995</v>
      </c>
    </row>
    <row r="608" spans="12:19" x14ac:dyDescent="0.25">
      <c r="L608" s="70">
        <v>5940</v>
      </c>
      <c r="M608" s="39">
        <f t="shared" si="87"/>
        <v>5940</v>
      </c>
      <c r="N608" s="39">
        <f t="shared" si="90"/>
        <v>0.67808219178082196</v>
      </c>
      <c r="O608" s="39">
        <f t="shared" si="91"/>
        <v>16.483499978695356</v>
      </c>
      <c r="P608" s="71">
        <f t="shared" si="92"/>
        <v>0.18875223505015859</v>
      </c>
      <c r="Q608" s="39">
        <f t="shared" si="88"/>
        <v>0</v>
      </c>
      <c r="R608" s="39">
        <f t="shared" si="93"/>
        <v>0</v>
      </c>
      <c r="S608" s="39">
        <f t="shared" si="89"/>
        <v>16.483499978695356</v>
      </c>
    </row>
    <row r="609" spans="12:19" x14ac:dyDescent="0.25">
      <c r="L609" s="70">
        <v>5950</v>
      </c>
      <c r="M609" s="39">
        <f t="shared" si="87"/>
        <v>5950</v>
      </c>
      <c r="N609" s="39">
        <f t="shared" si="90"/>
        <v>0.67922374429223742</v>
      </c>
      <c r="O609" s="39">
        <f t="shared" si="91"/>
        <v>16.430036542183444</v>
      </c>
      <c r="P609" s="71">
        <f t="shared" si="92"/>
        <v>0.18814002628696336</v>
      </c>
      <c r="Q609" s="39">
        <f t="shared" si="88"/>
        <v>0</v>
      </c>
      <c r="R609" s="39">
        <f t="shared" si="93"/>
        <v>0</v>
      </c>
      <c r="S609" s="39">
        <f t="shared" si="89"/>
        <v>16.430036542183444</v>
      </c>
    </row>
    <row r="610" spans="12:19" x14ac:dyDescent="0.25">
      <c r="L610" s="70">
        <v>5960</v>
      </c>
      <c r="M610" s="39">
        <f t="shared" si="87"/>
        <v>5960</v>
      </c>
      <c r="N610" s="39">
        <f t="shared" si="90"/>
        <v>0.68036529680365299</v>
      </c>
      <c r="O610" s="39">
        <f t="shared" si="91"/>
        <v>16.376622640147865</v>
      </c>
      <c r="P610" s="71">
        <f t="shared" si="92"/>
        <v>0.18752838474208533</v>
      </c>
      <c r="Q610" s="39">
        <f t="shared" si="88"/>
        <v>0</v>
      </c>
      <c r="R610" s="39">
        <f t="shared" si="93"/>
        <v>0</v>
      </c>
      <c r="S610" s="39">
        <f t="shared" si="89"/>
        <v>16.376622640147865</v>
      </c>
    </row>
    <row r="611" spans="12:19" x14ac:dyDescent="0.25">
      <c r="L611" s="70">
        <v>5970</v>
      </c>
      <c r="M611" s="39">
        <f t="shared" si="87"/>
        <v>5970</v>
      </c>
      <c r="N611" s="39">
        <f t="shared" si="90"/>
        <v>0.68150684931506844</v>
      </c>
      <c r="O611" s="39">
        <f t="shared" si="91"/>
        <v>16.323258143698151</v>
      </c>
      <c r="P611" s="71">
        <f t="shared" si="92"/>
        <v>0.18691730893960234</v>
      </c>
      <c r="Q611" s="39">
        <f t="shared" si="88"/>
        <v>0</v>
      </c>
      <c r="R611" s="39">
        <f t="shared" si="93"/>
        <v>0</v>
      </c>
      <c r="S611" s="39">
        <f t="shared" si="89"/>
        <v>16.323258143698151</v>
      </c>
    </row>
    <row r="612" spans="12:19" x14ac:dyDescent="0.25">
      <c r="L612" s="70">
        <v>5980</v>
      </c>
      <c r="M612" s="39">
        <f t="shared" si="87"/>
        <v>5980</v>
      </c>
      <c r="N612" s="39">
        <f t="shared" si="90"/>
        <v>0.68264840182648401</v>
      </c>
      <c r="O612" s="39">
        <f t="shared" si="91"/>
        <v>16.269942924494448</v>
      </c>
      <c r="P612" s="71">
        <f t="shared" si="92"/>
        <v>0.1863067974098972</v>
      </c>
      <c r="Q612" s="39">
        <f t="shared" si="88"/>
        <v>0</v>
      </c>
      <c r="R612" s="39">
        <f t="shared" si="93"/>
        <v>0</v>
      </c>
      <c r="S612" s="39">
        <f t="shared" si="89"/>
        <v>16.269942924494448</v>
      </c>
    </row>
    <row r="613" spans="12:19" x14ac:dyDescent="0.25">
      <c r="L613" s="70">
        <v>5990</v>
      </c>
      <c r="M613" s="39">
        <f t="shared" si="87"/>
        <v>5990</v>
      </c>
      <c r="N613" s="39">
        <f t="shared" si="90"/>
        <v>0.68378995433789957</v>
      </c>
      <c r="O613" s="39">
        <f t="shared" si="91"/>
        <v>16.216676854744243</v>
      </c>
      <c r="P613" s="71">
        <f t="shared" si="92"/>
        <v>0.18569684868962033</v>
      </c>
      <c r="Q613" s="39">
        <f t="shared" si="88"/>
        <v>0</v>
      </c>
      <c r="R613" s="39">
        <f t="shared" si="93"/>
        <v>0</v>
      </c>
      <c r="S613" s="39">
        <f t="shared" si="89"/>
        <v>16.216676854744243</v>
      </c>
    </row>
    <row r="614" spans="12:19" x14ac:dyDescent="0.25">
      <c r="L614" s="70">
        <v>6000</v>
      </c>
      <c r="M614" s="39">
        <f t="shared" si="87"/>
        <v>6000</v>
      </c>
      <c r="N614" s="39">
        <f t="shared" si="90"/>
        <v>0.68493150684931503</v>
      </c>
      <c r="O614" s="39">
        <f t="shared" si="91"/>
        <v>16.163459807199139</v>
      </c>
      <c r="P614" s="71">
        <f t="shared" si="92"/>
        <v>0.18508746132165288</v>
      </c>
      <c r="Q614" s="39">
        <f t="shared" si="88"/>
        <v>0</v>
      </c>
      <c r="R614" s="39">
        <f t="shared" si="93"/>
        <v>0</v>
      </c>
      <c r="S614" s="39">
        <f t="shared" si="89"/>
        <v>16.163459807199139</v>
      </c>
    </row>
    <row r="615" spans="12:19" x14ac:dyDescent="0.25">
      <c r="L615" s="70">
        <v>6010</v>
      </c>
      <c r="M615" s="39">
        <f t="shared" si="87"/>
        <v>6010</v>
      </c>
      <c r="N615" s="39">
        <f t="shared" si="90"/>
        <v>0.6860730593607306</v>
      </c>
      <c r="O615" s="39">
        <f t="shared" si="91"/>
        <v>16.110291655151595</v>
      </c>
      <c r="P615" s="71">
        <f t="shared" si="92"/>
        <v>0.18447863385506924</v>
      </c>
      <c r="Q615" s="39">
        <f t="shared" si="88"/>
        <v>0</v>
      </c>
      <c r="R615" s="39">
        <f t="shared" si="93"/>
        <v>0</v>
      </c>
      <c r="S615" s="39">
        <f t="shared" si="89"/>
        <v>16.110291655151595</v>
      </c>
    </row>
    <row r="616" spans="12:19" x14ac:dyDescent="0.25">
      <c r="L616" s="70">
        <v>6020</v>
      </c>
      <c r="M616" s="39">
        <f t="shared" si="87"/>
        <v>6020</v>
      </c>
      <c r="N616" s="39">
        <f t="shared" si="90"/>
        <v>0.68721461187214616</v>
      </c>
      <c r="O616" s="39">
        <f t="shared" si="91"/>
        <v>16.057172272431774</v>
      </c>
      <c r="P616" s="71">
        <f t="shared" si="92"/>
        <v>0.18387036484510111</v>
      </c>
      <c r="Q616" s="39">
        <f t="shared" si="88"/>
        <v>0</v>
      </c>
      <c r="R616" s="39">
        <f t="shared" si="93"/>
        <v>0</v>
      </c>
      <c r="S616" s="39">
        <f t="shared" si="89"/>
        <v>16.057172272431774</v>
      </c>
    </row>
    <row r="617" spans="12:19" x14ac:dyDescent="0.25">
      <c r="L617" s="70">
        <v>6030</v>
      </c>
      <c r="M617" s="39">
        <f t="shared" si="87"/>
        <v>6030</v>
      </c>
      <c r="N617" s="39">
        <f t="shared" si="90"/>
        <v>0.68835616438356162</v>
      </c>
      <c r="O617" s="39">
        <f t="shared" si="91"/>
        <v>16.004101533404345</v>
      </c>
      <c r="P617" s="71">
        <f t="shared" si="92"/>
        <v>0.18326265285310073</v>
      </c>
      <c r="Q617" s="39">
        <f t="shared" si="88"/>
        <v>0</v>
      </c>
      <c r="R617" s="39">
        <f t="shared" si="93"/>
        <v>0</v>
      </c>
      <c r="S617" s="39">
        <f t="shared" si="89"/>
        <v>16.004101533404345</v>
      </c>
    </row>
    <row r="618" spans="12:19" x14ac:dyDescent="0.25">
      <c r="L618" s="70">
        <v>6040</v>
      </c>
      <c r="M618" s="39">
        <f t="shared" si="87"/>
        <v>6040</v>
      </c>
      <c r="N618" s="39">
        <f t="shared" si="90"/>
        <v>0.68949771689497719</v>
      </c>
      <c r="O618" s="39">
        <f t="shared" si="91"/>
        <v>15.951079312965366</v>
      </c>
      <c r="P618" s="71">
        <f t="shared" si="92"/>
        <v>0.18265549644650536</v>
      </c>
      <c r="Q618" s="39">
        <f t="shared" si="88"/>
        <v>0</v>
      </c>
      <c r="R618" s="39">
        <f t="shared" si="93"/>
        <v>0</v>
      </c>
      <c r="S618" s="39">
        <f t="shared" si="89"/>
        <v>15.951079312965366</v>
      </c>
    </row>
    <row r="619" spans="12:19" x14ac:dyDescent="0.25">
      <c r="L619" s="70">
        <v>6050</v>
      </c>
      <c r="M619" s="39">
        <f t="shared" si="87"/>
        <v>6050</v>
      </c>
      <c r="N619" s="39">
        <f t="shared" si="90"/>
        <v>0.69063926940639264</v>
      </c>
      <c r="O619" s="39">
        <f t="shared" si="91"/>
        <v>15.898105486539128</v>
      </c>
      <c r="P619" s="71">
        <f t="shared" si="92"/>
        <v>0.18204889419880099</v>
      </c>
      <c r="Q619" s="39">
        <f t="shared" si="88"/>
        <v>0</v>
      </c>
      <c r="R619" s="39">
        <f t="shared" si="93"/>
        <v>0</v>
      </c>
      <c r="S619" s="39">
        <f t="shared" si="89"/>
        <v>15.898105486539128</v>
      </c>
    </row>
    <row r="620" spans="12:19" x14ac:dyDescent="0.25">
      <c r="L620" s="70">
        <v>6060</v>
      </c>
      <c r="M620" s="39">
        <f t="shared" si="87"/>
        <v>6060</v>
      </c>
      <c r="N620" s="39">
        <f t="shared" si="90"/>
        <v>0.69178082191780821</v>
      </c>
      <c r="O620" s="39">
        <f t="shared" si="91"/>
        <v>15.845179930075066</v>
      </c>
      <c r="P620" s="71">
        <f t="shared" si="92"/>
        <v>0.18144284468948702</v>
      </c>
      <c r="Q620" s="39">
        <f t="shared" si="88"/>
        <v>0</v>
      </c>
      <c r="R620" s="39">
        <f t="shared" si="93"/>
        <v>0</v>
      </c>
      <c r="S620" s="39">
        <f t="shared" si="89"/>
        <v>15.845179930075066</v>
      </c>
    </row>
    <row r="621" spans="12:19" x14ac:dyDescent="0.25">
      <c r="L621" s="70">
        <v>6070</v>
      </c>
      <c r="M621" s="39">
        <f t="shared" si="87"/>
        <v>6070</v>
      </c>
      <c r="N621" s="39">
        <f t="shared" si="90"/>
        <v>0.69292237442922378</v>
      </c>
      <c r="O621" s="39">
        <f t="shared" si="91"/>
        <v>15.79230252004468</v>
      </c>
      <c r="P621" s="71">
        <f t="shared" si="92"/>
        <v>0.18083734650404104</v>
      </c>
      <c r="Q621" s="39">
        <f t="shared" si="88"/>
        <v>0</v>
      </c>
      <c r="R621" s="39">
        <f t="shared" si="93"/>
        <v>0</v>
      </c>
      <c r="S621" s="39">
        <f t="shared" si="89"/>
        <v>15.79230252004468</v>
      </c>
    </row>
    <row r="622" spans="12:19" x14ac:dyDescent="0.25">
      <c r="L622" s="70">
        <v>6080</v>
      </c>
      <c r="M622" s="39">
        <f t="shared" ref="M622:M685" si="94">IF(L622&gt;$B$8,$B$8,L622)</f>
        <v>6080</v>
      </c>
      <c r="N622" s="39">
        <f t="shared" si="90"/>
        <v>0.69406392694063923</v>
      </c>
      <c r="O622" s="39">
        <f t="shared" si="91"/>
        <v>15.739473133438533</v>
      </c>
      <c r="P622" s="71">
        <f t="shared" si="92"/>
        <v>0.18023239823388437</v>
      </c>
      <c r="Q622" s="39">
        <f t="shared" si="88"/>
        <v>0</v>
      </c>
      <c r="R622" s="39">
        <f t="shared" si="93"/>
        <v>0</v>
      </c>
      <c r="S622" s="39">
        <f t="shared" si="89"/>
        <v>15.739473133438533</v>
      </c>
    </row>
    <row r="623" spans="12:19" x14ac:dyDescent="0.25">
      <c r="L623" s="70">
        <v>6090</v>
      </c>
      <c r="M623" s="39">
        <f t="shared" si="94"/>
        <v>6090</v>
      </c>
      <c r="N623" s="39">
        <f t="shared" si="90"/>
        <v>0.6952054794520548</v>
      </c>
      <c r="O623" s="39">
        <f t="shared" si="91"/>
        <v>15.686691647763116</v>
      </c>
      <c r="P623" s="71">
        <f t="shared" si="92"/>
        <v>0.17962799847634625</v>
      </c>
      <c r="Q623" s="39">
        <f t="shared" si="88"/>
        <v>0</v>
      </c>
      <c r="R623" s="39">
        <f t="shared" si="93"/>
        <v>0</v>
      </c>
      <c r="S623" s="39">
        <f t="shared" si="89"/>
        <v>15.686691647763116</v>
      </c>
    </row>
    <row r="624" spans="12:19" x14ac:dyDescent="0.25">
      <c r="L624" s="70">
        <v>6100</v>
      </c>
      <c r="M624" s="39">
        <f t="shared" si="94"/>
        <v>6100</v>
      </c>
      <c r="N624" s="39">
        <f t="shared" si="90"/>
        <v>0.69634703196347036</v>
      </c>
      <c r="O624" s="39">
        <f t="shared" si="91"/>
        <v>15.633957941037924</v>
      </c>
      <c r="P624" s="71">
        <f t="shared" si="92"/>
        <v>0.17902414583463033</v>
      </c>
      <c r="Q624" s="39">
        <f t="shared" si="88"/>
        <v>0</v>
      </c>
      <c r="R624" s="39">
        <f t="shared" si="93"/>
        <v>0</v>
      </c>
      <c r="S624" s="39">
        <f t="shared" si="89"/>
        <v>15.633957941037924</v>
      </c>
    </row>
    <row r="625" spans="12:19" x14ac:dyDescent="0.25">
      <c r="L625" s="70">
        <v>6110</v>
      </c>
      <c r="M625" s="39">
        <f t="shared" si="94"/>
        <v>6110</v>
      </c>
      <c r="N625" s="39">
        <f t="shared" si="90"/>
        <v>0.69748858447488582</v>
      </c>
      <c r="O625" s="39">
        <f t="shared" si="91"/>
        <v>15.581271891792456</v>
      </c>
      <c r="P625" s="71">
        <f t="shared" si="92"/>
        <v>0.17842083891778027</v>
      </c>
      <c r="Q625" s="39">
        <f t="shared" si="88"/>
        <v>0</v>
      </c>
      <c r="R625" s="39">
        <f t="shared" si="93"/>
        <v>0</v>
      </c>
      <c r="S625" s="39">
        <f t="shared" si="89"/>
        <v>15.581271891792456</v>
      </c>
    </row>
    <row r="626" spans="12:19" x14ac:dyDescent="0.25">
      <c r="L626" s="70">
        <v>6120</v>
      </c>
      <c r="M626" s="39">
        <f t="shared" si="94"/>
        <v>6120</v>
      </c>
      <c r="N626" s="39">
        <f t="shared" si="90"/>
        <v>0.69863013698630139</v>
      </c>
      <c r="O626" s="39">
        <f t="shared" si="91"/>
        <v>15.52863337906324</v>
      </c>
      <c r="P626" s="71">
        <f t="shared" si="92"/>
        <v>0.17781807634064573</v>
      </c>
      <c r="Q626" s="39">
        <f t="shared" si="88"/>
        <v>0</v>
      </c>
      <c r="R626" s="39">
        <f t="shared" si="93"/>
        <v>0</v>
      </c>
      <c r="S626" s="39">
        <f t="shared" si="89"/>
        <v>15.52863337906324</v>
      </c>
    </row>
    <row r="627" spans="12:19" x14ac:dyDescent="0.25">
      <c r="L627" s="70">
        <v>6130</v>
      </c>
      <c r="M627" s="39">
        <f t="shared" si="94"/>
        <v>6130</v>
      </c>
      <c r="N627" s="39">
        <f t="shared" si="90"/>
        <v>0.69977168949771684</v>
      </c>
      <c r="O627" s="39">
        <f t="shared" si="91"/>
        <v>15.476042282390884</v>
      </c>
      <c r="P627" s="71">
        <f t="shared" si="92"/>
        <v>0.17721585672384854</v>
      </c>
      <c r="Q627" s="39">
        <f t="shared" si="88"/>
        <v>0</v>
      </c>
      <c r="R627" s="39">
        <f t="shared" si="93"/>
        <v>0</v>
      </c>
      <c r="S627" s="39">
        <f t="shared" si="89"/>
        <v>15.476042282390884</v>
      </c>
    </row>
    <row r="628" spans="12:19" x14ac:dyDescent="0.25">
      <c r="L628" s="70">
        <v>6140</v>
      </c>
      <c r="M628" s="39">
        <f t="shared" si="94"/>
        <v>6140</v>
      </c>
      <c r="N628" s="39">
        <f t="shared" si="90"/>
        <v>0.70091324200913241</v>
      </c>
      <c r="O628" s="39">
        <f t="shared" si="91"/>
        <v>15.423498481817168</v>
      </c>
      <c r="P628" s="71">
        <f t="shared" si="92"/>
        <v>0.17661417869374951</v>
      </c>
      <c r="Q628" s="39">
        <f t="shared" si="88"/>
        <v>0</v>
      </c>
      <c r="R628" s="39">
        <f t="shared" si="93"/>
        <v>0</v>
      </c>
      <c r="S628" s="39">
        <f t="shared" si="89"/>
        <v>15.423498481817168</v>
      </c>
    </row>
    <row r="629" spans="12:19" x14ac:dyDescent="0.25">
      <c r="L629" s="70">
        <v>6150</v>
      </c>
      <c r="M629" s="39">
        <f t="shared" si="94"/>
        <v>6150</v>
      </c>
      <c r="N629" s="39">
        <f t="shared" si="90"/>
        <v>0.70205479452054798</v>
      </c>
      <c r="O629" s="39">
        <f t="shared" si="91"/>
        <v>15.37100185788214</v>
      </c>
      <c r="P629" s="71">
        <f t="shared" si="92"/>
        <v>0.17601304088241509</v>
      </c>
      <c r="Q629" s="39">
        <f t="shared" si="88"/>
        <v>0</v>
      </c>
      <c r="R629" s="39">
        <f t="shared" si="93"/>
        <v>0</v>
      </c>
      <c r="S629" s="39">
        <f t="shared" si="89"/>
        <v>15.37100185788214</v>
      </c>
    </row>
    <row r="630" spans="12:19" x14ac:dyDescent="0.25">
      <c r="L630" s="70">
        <v>6160</v>
      </c>
      <c r="M630" s="39">
        <f t="shared" si="94"/>
        <v>6160</v>
      </c>
      <c r="N630" s="39">
        <f t="shared" si="90"/>
        <v>0.70319634703196343</v>
      </c>
      <c r="O630" s="39">
        <f t="shared" si="91"/>
        <v>15.318552291621263</v>
      </c>
      <c r="P630" s="71">
        <f t="shared" si="92"/>
        <v>0.17541244192758465</v>
      </c>
      <c r="Q630" s="39">
        <f t="shared" si="88"/>
        <v>0</v>
      </c>
      <c r="R630" s="39">
        <f t="shared" si="93"/>
        <v>0</v>
      </c>
      <c r="S630" s="39">
        <f t="shared" si="89"/>
        <v>15.318552291621263</v>
      </c>
    </row>
    <row r="631" spans="12:19" x14ac:dyDescent="0.25">
      <c r="L631" s="70">
        <v>6170</v>
      </c>
      <c r="M631" s="39">
        <f t="shared" si="94"/>
        <v>6170</v>
      </c>
      <c r="N631" s="39">
        <f t="shared" si="90"/>
        <v>0.704337899543379</v>
      </c>
      <c r="O631" s="39">
        <f t="shared" si="91"/>
        <v>15.266149664562539</v>
      </c>
      <c r="P631" s="71">
        <f t="shared" si="92"/>
        <v>0.1748123804726377</v>
      </c>
      <c r="Q631" s="39">
        <f t="shared" si="88"/>
        <v>0</v>
      </c>
      <c r="R631" s="39">
        <f t="shared" si="93"/>
        <v>0</v>
      </c>
      <c r="S631" s="39">
        <f t="shared" si="89"/>
        <v>15.266149664562539</v>
      </c>
    </row>
    <row r="632" spans="12:19" x14ac:dyDescent="0.25">
      <c r="L632" s="70">
        <v>6180</v>
      </c>
      <c r="M632" s="39">
        <f t="shared" si="94"/>
        <v>6180</v>
      </c>
      <c r="N632" s="39">
        <f t="shared" si="90"/>
        <v>0.70547945205479456</v>
      </c>
      <c r="O632" s="39">
        <f t="shared" si="91"/>
        <v>15.213793858723664</v>
      </c>
      <c r="P632" s="71">
        <f t="shared" si="92"/>
        <v>0.17421285516656115</v>
      </c>
      <c r="Q632" s="39">
        <f t="shared" si="88"/>
        <v>0</v>
      </c>
      <c r="R632" s="39">
        <f t="shared" si="93"/>
        <v>0</v>
      </c>
      <c r="S632" s="39">
        <f t="shared" si="89"/>
        <v>15.213793858723664</v>
      </c>
    </row>
    <row r="633" spans="12:19" x14ac:dyDescent="0.25">
      <c r="L633" s="70">
        <v>6190</v>
      </c>
      <c r="M633" s="39">
        <f t="shared" si="94"/>
        <v>6190</v>
      </c>
      <c r="N633" s="39">
        <f t="shared" si="90"/>
        <v>0.70662100456621002</v>
      </c>
      <c r="O633" s="39">
        <f t="shared" si="91"/>
        <v>15.161484756609234</v>
      </c>
      <c r="P633" s="71">
        <f t="shared" si="92"/>
        <v>0.17361386466391748</v>
      </c>
      <c r="Q633" s="39">
        <f t="shared" si="88"/>
        <v>0</v>
      </c>
      <c r="R633" s="39">
        <f t="shared" si="93"/>
        <v>0</v>
      </c>
      <c r="S633" s="39">
        <f t="shared" si="89"/>
        <v>15.161484756609234</v>
      </c>
    </row>
    <row r="634" spans="12:19" x14ac:dyDescent="0.25">
      <c r="L634" s="70">
        <v>6200</v>
      </c>
      <c r="M634" s="39">
        <f t="shared" si="94"/>
        <v>6200</v>
      </c>
      <c r="N634" s="39">
        <f t="shared" si="90"/>
        <v>0.70776255707762559</v>
      </c>
      <c r="O634" s="39">
        <f t="shared" si="91"/>
        <v>15.10922224120797</v>
      </c>
      <c r="P634" s="71">
        <f t="shared" si="92"/>
        <v>0.17301540762481282</v>
      </c>
      <c r="Q634" s="39">
        <f t="shared" si="88"/>
        <v>0</v>
      </c>
      <c r="R634" s="39">
        <f t="shared" si="93"/>
        <v>0</v>
      </c>
      <c r="S634" s="39">
        <f t="shared" si="89"/>
        <v>15.10922224120797</v>
      </c>
    </row>
    <row r="635" spans="12:19" x14ac:dyDescent="0.25">
      <c r="L635" s="70">
        <v>6210</v>
      </c>
      <c r="M635" s="39">
        <f t="shared" si="94"/>
        <v>6210</v>
      </c>
      <c r="N635" s="39">
        <f t="shared" si="90"/>
        <v>0.70890410958904104</v>
      </c>
      <c r="O635" s="39">
        <f t="shared" si="91"/>
        <v>15.057006195989887</v>
      </c>
      <c r="P635" s="71">
        <f t="shared" si="92"/>
        <v>0.17241748271486457</v>
      </c>
      <c r="Q635" s="39">
        <f t="shared" si="88"/>
        <v>0</v>
      </c>
      <c r="R635" s="39">
        <f t="shared" si="93"/>
        <v>0</v>
      </c>
      <c r="S635" s="39">
        <f t="shared" si="89"/>
        <v>15.057006195989887</v>
      </c>
    </row>
    <row r="636" spans="12:19" x14ac:dyDescent="0.25">
      <c r="L636" s="70">
        <v>6220</v>
      </c>
      <c r="M636" s="39">
        <f t="shared" si="94"/>
        <v>6220</v>
      </c>
      <c r="N636" s="39">
        <f t="shared" si="90"/>
        <v>0.71004566210045661</v>
      </c>
      <c r="O636" s="39">
        <f t="shared" si="91"/>
        <v>15.004836504903619</v>
      </c>
      <c r="P636" s="71">
        <f t="shared" si="92"/>
        <v>0.17182008860517084</v>
      </c>
      <c r="Q636" s="39">
        <f t="shared" si="88"/>
        <v>0</v>
      </c>
      <c r="R636" s="39">
        <f t="shared" si="93"/>
        <v>0</v>
      </c>
      <c r="S636" s="39">
        <f t="shared" si="89"/>
        <v>15.004836504903619</v>
      </c>
    </row>
    <row r="637" spans="12:19" x14ac:dyDescent="0.25">
      <c r="L637" s="70">
        <v>6230</v>
      </c>
      <c r="M637" s="39">
        <f t="shared" si="94"/>
        <v>6230</v>
      </c>
      <c r="N637" s="39">
        <f t="shared" si="90"/>
        <v>0.71118721461187218</v>
      </c>
      <c r="O637" s="39">
        <f t="shared" si="91"/>
        <v>14.9527130523736</v>
      </c>
      <c r="P637" s="71">
        <f t="shared" si="92"/>
        <v>0.17122322397227807</v>
      </c>
      <c r="Q637" s="39">
        <f t="shared" si="88"/>
        <v>0</v>
      </c>
      <c r="R637" s="39">
        <f t="shared" si="93"/>
        <v>0</v>
      </c>
      <c r="S637" s="39">
        <f t="shared" si="89"/>
        <v>14.9527130523736</v>
      </c>
    </row>
    <row r="638" spans="12:19" x14ac:dyDescent="0.25">
      <c r="L638" s="70">
        <v>6240</v>
      </c>
      <c r="M638" s="39">
        <f t="shared" si="94"/>
        <v>6240</v>
      </c>
      <c r="N638" s="39">
        <f t="shared" si="90"/>
        <v>0.71232876712328763</v>
      </c>
      <c r="O638" s="39">
        <f t="shared" si="91"/>
        <v>14.900635723297455</v>
      </c>
      <c r="P638" s="71">
        <f t="shared" si="92"/>
        <v>0.17062688749815125</v>
      </c>
      <c r="Q638" s="39">
        <f t="shared" si="88"/>
        <v>0</v>
      </c>
      <c r="R638" s="39">
        <f t="shared" si="93"/>
        <v>0</v>
      </c>
      <c r="S638" s="39">
        <f t="shared" si="89"/>
        <v>14.900635723297455</v>
      </c>
    </row>
    <row r="639" spans="12:19" x14ac:dyDescent="0.25">
      <c r="L639" s="70">
        <v>6250</v>
      </c>
      <c r="M639" s="39">
        <f t="shared" si="94"/>
        <v>6250</v>
      </c>
      <c r="N639" s="39">
        <f t="shared" si="90"/>
        <v>0.7134703196347032</v>
      </c>
      <c r="O639" s="39">
        <f t="shared" si="91"/>
        <v>14.848604403043218</v>
      </c>
      <c r="P639" s="71">
        <f t="shared" si="92"/>
        <v>0.17003107787014193</v>
      </c>
      <c r="Q639" s="39">
        <f t="shared" si="88"/>
        <v>0</v>
      </c>
      <c r="R639" s="39">
        <f t="shared" si="93"/>
        <v>0</v>
      </c>
      <c r="S639" s="39">
        <f t="shared" si="89"/>
        <v>14.848604403043218</v>
      </c>
    </row>
    <row r="640" spans="12:19" x14ac:dyDescent="0.25">
      <c r="L640" s="70">
        <v>6260</v>
      </c>
      <c r="M640" s="39">
        <f t="shared" si="94"/>
        <v>6260</v>
      </c>
      <c r="N640" s="39">
        <f t="shared" si="90"/>
        <v>0.71461187214611877</v>
      </c>
      <c r="O640" s="39">
        <f t="shared" si="91"/>
        <v>14.796618977446691</v>
      </c>
      <c r="P640" s="71">
        <f t="shared" si="92"/>
        <v>0.16943579378095819</v>
      </c>
      <c r="Q640" s="39">
        <f t="shared" si="88"/>
        <v>0</v>
      </c>
      <c r="R640" s="39">
        <f t="shared" si="93"/>
        <v>0</v>
      </c>
      <c r="S640" s="39">
        <f t="shared" si="89"/>
        <v>14.796618977446691</v>
      </c>
    </row>
    <row r="641" spans="12:19" x14ac:dyDescent="0.25">
      <c r="L641" s="70">
        <v>6270</v>
      </c>
      <c r="M641" s="39">
        <f t="shared" si="94"/>
        <v>6270</v>
      </c>
      <c r="N641" s="39">
        <f t="shared" si="90"/>
        <v>0.71575342465753422</v>
      </c>
      <c r="O641" s="39">
        <f t="shared" si="91"/>
        <v>14.744679332808852</v>
      </c>
      <c r="P641" s="71">
        <f t="shared" si="92"/>
        <v>0.1688410339286347</v>
      </c>
      <c r="Q641" s="39">
        <f t="shared" si="88"/>
        <v>0</v>
      </c>
      <c r="R641" s="39">
        <f t="shared" si="93"/>
        <v>0</v>
      </c>
      <c r="S641" s="39">
        <f t="shared" si="89"/>
        <v>14.744679332808852</v>
      </c>
    </row>
    <row r="642" spans="12:19" x14ac:dyDescent="0.25">
      <c r="L642" s="70">
        <v>6280</v>
      </c>
      <c r="M642" s="39">
        <f t="shared" si="94"/>
        <v>6280</v>
      </c>
      <c r="N642" s="39">
        <f t="shared" si="90"/>
        <v>0.71689497716894979</v>
      </c>
      <c r="O642" s="39">
        <f t="shared" si="91"/>
        <v>14.69278535589309</v>
      </c>
      <c r="P642" s="71">
        <f t="shared" si="92"/>
        <v>0.16824679701650125</v>
      </c>
      <c r="Q642" s="39">
        <f t="shared" si="88"/>
        <v>0</v>
      </c>
      <c r="R642" s="39">
        <f t="shared" si="93"/>
        <v>0</v>
      </c>
      <c r="S642" s="39">
        <f t="shared" si="89"/>
        <v>14.69278535589309</v>
      </c>
    </row>
    <row r="643" spans="12:19" x14ac:dyDescent="0.25">
      <c r="L643" s="70">
        <v>6290</v>
      </c>
      <c r="M643" s="39">
        <f t="shared" si="94"/>
        <v>6290</v>
      </c>
      <c r="N643" s="39">
        <f t="shared" si="90"/>
        <v>0.71803652968036524</v>
      </c>
      <c r="O643" s="39">
        <f t="shared" si="91"/>
        <v>14.640936933922712</v>
      </c>
      <c r="P643" s="71">
        <f t="shared" si="92"/>
        <v>0.16765308175315419</v>
      </c>
      <c r="Q643" s="39">
        <f t="shared" si="88"/>
        <v>0</v>
      </c>
      <c r="R643" s="39">
        <f t="shared" si="93"/>
        <v>0</v>
      </c>
      <c r="S643" s="39">
        <f t="shared" si="89"/>
        <v>14.640936933922712</v>
      </c>
    </row>
    <row r="644" spans="12:19" x14ac:dyDescent="0.25">
      <c r="L644" s="70">
        <v>6300</v>
      </c>
      <c r="M644" s="39">
        <f t="shared" si="94"/>
        <v>6300</v>
      </c>
      <c r="N644" s="39">
        <f t="shared" si="90"/>
        <v>0.71917808219178081</v>
      </c>
      <c r="O644" s="39">
        <f t="shared" si="91"/>
        <v>14.589133954578299</v>
      </c>
      <c r="P644" s="71">
        <f t="shared" si="92"/>
        <v>0.16705988685242601</v>
      </c>
      <c r="Q644" s="39">
        <f t="shared" si="88"/>
        <v>0</v>
      </c>
      <c r="R644" s="39">
        <f t="shared" si="93"/>
        <v>0</v>
      </c>
      <c r="S644" s="39">
        <f t="shared" si="89"/>
        <v>14.589133954578299</v>
      </c>
    </row>
    <row r="645" spans="12:19" x14ac:dyDescent="0.25">
      <c r="L645" s="70">
        <v>6310</v>
      </c>
      <c r="M645" s="39">
        <f t="shared" si="94"/>
        <v>6310</v>
      </c>
      <c r="N645" s="39">
        <f t="shared" si="90"/>
        <v>0.72031963470319638</v>
      </c>
      <c r="O645" s="39">
        <f t="shared" si="91"/>
        <v>14.537376305995105</v>
      </c>
      <c r="P645" s="71">
        <f t="shared" si="92"/>
        <v>0.16646721103335571</v>
      </c>
      <c r="Q645" s="39">
        <f t="shared" si="88"/>
        <v>0</v>
      </c>
      <c r="R645" s="39">
        <f t="shared" si="93"/>
        <v>0</v>
      </c>
      <c r="S645" s="39">
        <f t="shared" si="89"/>
        <v>14.537376305995105</v>
      </c>
    </row>
    <row r="646" spans="12:19" x14ac:dyDescent="0.25">
      <c r="L646" s="70">
        <v>6320</v>
      </c>
      <c r="M646" s="39">
        <f t="shared" si="94"/>
        <v>6320</v>
      </c>
      <c r="N646" s="39">
        <f t="shared" si="90"/>
        <v>0.72146118721461183</v>
      </c>
      <c r="O646" s="39">
        <f t="shared" si="91"/>
        <v>14.485663876760571</v>
      </c>
      <c r="P646" s="71">
        <f t="shared" si="92"/>
        <v>0.16587505302016026</v>
      </c>
      <c r="Q646" s="39">
        <f t="shared" si="88"/>
        <v>0</v>
      </c>
      <c r="R646" s="39">
        <f t="shared" si="93"/>
        <v>0</v>
      </c>
      <c r="S646" s="39">
        <f t="shared" si="89"/>
        <v>14.485663876760571</v>
      </c>
    </row>
    <row r="647" spans="12:19" x14ac:dyDescent="0.25">
      <c r="L647" s="70">
        <v>6330</v>
      </c>
      <c r="M647" s="39">
        <f t="shared" si="94"/>
        <v>6330</v>
      </c>
      <c r="N647" s="39">
        <f t="shared" si="90"/>
        <v>0.7226027397260274</v>
      </c>
      <c r="O647" s="39">
        <f t="shared" si="91"/>
        <v>14.433996555911705</v>
      </c>
      <c r="P647" s="71">
        <f t="shared" si="92"/>
        <v>0.16528341154220461</v>
      </c>
      <c r="Q647" s="39">
        <f t="shared" si="88"/>
        <v>0</v>
      </c>
      <c r="R647" s="39">
        <f t="shared" si="93"/>
        <v>0</v>
      </c>
      <c r="S647" s="39">
        <f t="shared" si="89"/>
        <v>14.433996555911705</v>
      </c>
    </row>
    <row r="648" spans="12:19" x14ac:dyDescent="0.25">
      <c r="L648" s="70">
        <v>6340</v>
      </c>
      <c r="M648" s="39">
        <f t="shared" si="94"/>
        <v>6340</v>
      </c>
      <c r="N648" s="39">
        <f t="shared" si="90"/>
        <v>0.72374429223744297</v>
      </c>
      <c r="O648" s="39">
        <f t="shared" si="91"/>
        <v>14.3823742329326</v>
      </c>
      <c r="P648" s="71">
        <f t="shared" si="92"/>
        <v>0.16469228533397329</v>
      </c>
      <c r="Q648" s="39">
        <f t="shared" si="88"/>
        <v>0</v>
      </c>
      <c r="R648" s="39">
        <f t="shared" si="93"/>
        <v>0</v>
      </c>
      <c r="S648" s="39">
        <f t="shared" si="89"/>
        <v>14.3823742329326</v>
      </c>
    </row>
    <row r="649" spans="12:19" x14ac:dyDescent="0.25">
      <c r="L649" s="70">
        <v>6350</v>
      </c>
      <c r="M649" s="39">
        <f t="shared" si="94"/>
        <v>6350</v>
      </c>
      <c r="N649" s="39">
        <f t="shared" si="90"/>
        <v>0.72488584474885842</v>
      </c>
      <c r="O649" s="39">
        <f t="shared" si="91"/>
        <v>14.330796797751955</v>
      </c>
      <c r="P649" s="71">
        <f t="shared" si="92"/>
        <v>0.16410167313504198</v>
      </c>
      <c r="Q649" s="39">
        <f t="shared" si="88"/>
        <v>0</v>
      </c>
      <c r="R649" s="39">
        <f t="shared" si="93"/>
        <v>0</v>
      </c>
      <c r="S649" s="39">
        <f t="shared" si="89"/>
        <v>14.330796797751955</v>
      </c>
    </row>
    <row r="650" spans="12:19" x14ac:dyDescent="0.25">
      <c r="L650" s="70">
        <v>6360</v>
      </c>
      <c r="M650" s="39">
        <f t="shared" si="94"/>
        <v>6360</v>
      </c>
      <c r="N650" s="39">
        <f t="shared" si="90"/>
        <v>0.72602739726027399</v>
      </c>
      <c r="O650" s="39">
        <f t="shared" si="91"/>
        <v>14.279264140740521</v>
      </c>
      <c r="P650" s="71">
        <f t="shared" si="92"/>
        <v>0.16351157369004832</v>
      </c>
      <c r="Q650" s="39">
        <f t="shared" si="88"/>
        <v>0</v>
      </c>
      <c r="R650" s="39">
        <f t="shared" si="93"/>
        <v>0</v>
      </c>
      <c r="S650" s="39">
        <f t="shared" si="89"/>
        <v>14.279264140740521</v>
      </c>
    </row>
    <row r="651" spans="12:19" x14ac:dyDescent="0.25">
      <c r="L651" s="70">
        <v>6370</v>
      </c>
      <c r="M651" s="39">
        <f t="shared" si="94"/>
        <v>6370</v>
      </c>
      <c r="N651" s="39">
        <f t="shared" si="90"/>
        <v>0.72716894977168944</v>
      </c>
      <c r="O651" s="39">
        <f t="shared" si="91"/>
        <v>14.227776152708692</v>
      </c>
      <c r="P651" s="71">
        <f t="shared" si="92"/>
        <v>0.16292198574866423</v>
      </c>
      <c r="Q651" s="39">
        <f t="shared" si="88"/>
        <v>0</v>
      </c>
      <c r="R651" s="39">
        <f t="shared" si="93"/>
        <v>0</v>
      </c>
      <c r="S651" s="39">
        <f t="shared" si="89"/>
        <v>14.227776152708692</v>
      </c>
    </row>
    <row r="652" spans="12:19" x14ac:dyDescent="0.25">
      <c r="L652" s="70">
        <v>6380</v>
      </c>
      <c r="M652" s="39">
        <f t="shared" si="94"/>
        <v>6380</v>
      </c>
      <c r="N652" s="39">
        <f t="shared" si="90"/>
        <v>0.72831050228310501</v>
      </c>
      <c r="O652" s="39">
        <f t="shared" si="91"/>
        <v>14.176332724904064</v>
      </c>
      <c r="P652" s="71">
        <f t="shared" si="92"/>
        <v>0.1623329080655681</v>
      </c>
      <c r="Q652" s="39">
        <f t="shared" si="88"/>
        <v>0</v>
      </c>
      <c r="R652" s="39">
        <f t="shared" si="93"/>
        <v>0</v>
      </c>
      <c r="S652" s="39">
        <f t="shared" si="89"/>
        <v>14.176332724904064</v>
      </c>
    </row>
    <row r="653" spans="12:19" x14ac:dyDescent="0.25">
      <c r="L653" s="70">
        <v>6390</v>
      </c>
      <c r="M653" s="39">
        <f t="shared" si="94"/>
        <v>6390</v>
      </c>
      <c r="N653" s="39">
        <f t="shared" si="90"/>
        <v>0.72945205479452058</v>
      </c>
      <c r="O653" s="39">
        <f t="shared" si="91"/>
        <v>14.124933749008912</v>
      </c>
      <c r="P653" s="71">
        <f t="shared" si="92"/>
        <v>0.16174433940041577</v>
      </c>
      <c r="Q653" s="39">
        <f t="shared" si="88"/>
        <v>0</v>
      </c>
      <c r="R653" s="39">
        <f t="shared" si="93"/>
        <v>0</v>
      </c>
      <c r="S653" s="39">
        <f t="shared" si="89"/>
        <v>14.124933749008912</v>
      </c>
    </row>
    <row r="654" spans="12:19" x14ac:dyDescent="0.25">
      <c r="L654" s="70">
        <v>6400</v>
      </c>
      <c r="M654" s="39">
        <f t="shared" si="94"/>
        <v>6400</v>
      </c>
      <c r="N654" s="39">
        <f t="shared" si="90"/>
        <v>0.73059360730593603</v>
      </c>
      <c r="O654" s="39">
        <f t="shared" si="91"/>
        <v>14.073579117137905</v>
      </c>
      <c r="P654" s="71">
        <f t="shared" si="92"/>
        <v>0.16115627851781444</v>
      </c>
      <c r="Q654" s="39">
        <f t="shared" ref="Q654:Q717" si="95">IF(M654&lt;=$B$57,$B$50,0)</f>
        <v>0</v>
      </c>
      <c r="R654" s="39">
        <f t="shared" si="93"/>
        <v>0</v>
      </c>
      <c r="S654" s="39">
        <f t="shared" ref="S654:S717" si="96">IF(O654&gt;$B$47,$B$47,O654)</f>
        <v>14.073579117137905</v>
      </c>
    </row>
    <row r="655" spans="12:19" x14ac:dyDescent="0.25">
      <c r="L655" s="70">
        <v>6410</v>
      </c>
      <c r="M655" s="39">
        <f t="shared" si="94"/>
        <v>6410</v>
      </c>
      <c r="N655" s="39">
        <f t="shared" ref="N655:N718" si="97">M655/$B$8</f>
        <v>0.7317351598173516</v>
      </c>
      <c r="O655" s="39">
        <f t="shared" ref="O655:O718" si="98">P655*$B$5</f>
        <v>14.022268721835584</v>
      </c>
      <c r="P655" s="71">
        <f t="shared" ref="P655:P718" si="99">IF(N655=1,0,1-$I$9*N655^$I$8)</f>
        <v>0.16056872418729373</v>
      </c>
      <c r="Q655" s="39">
        <f t="shared" si="95"/>
        <v>0</v>
      </c>
      <c r="R655" s="39">
        <f t="shared" ref="R655:R718" si="100">Q655*$B$5</f>
        <v>0</v>
      </c>
      <c r="S655" s="39">
        <f t="shared" si="96"/>
        <v>14.022268721835584</v>
      </c>
    </row>
    <row r="656" spans="12:19" x14ac:dyDescent="0.25">
      <c r="L656" s="70">
        <v>6420</v>
      </c>
      <c r="M656" s="39">
        <f t="shared" si="94"/>
        <v>6420</v>
      </c>
      <c r="N656" s="39">
        <f t="shared" si="97"/>
        <v>0.73287671232876717</v>
      </c>
      <c r="O656" s="39">
        <f t="shared" si="98"/>
        <v>13.97100245607408</v>
      </c>
      <c r="P656" s="71">
        <f t="shared" si="99"/>
        <v>0.15998167518327966</v>
      </c>
      <c r="Q656" s="39">
        <f t="shared" si="95"/>
        <v>0</v>
      </c>
      <c r="R656" s="39">
        <f t="shared" si="100"/>
        <v>0</v>
      </c>
      <c r="S656" s="39">
        <f t="shared" si="96"/>
        <v>13.97100245607408</v>
      </c>
    </row>
    <row r="657" spans="12:19" x14ac:dyDescent="0.25">
      <c r="L657" s="70">
        <v>6430</v>
      </c>
      <c r="M657" s="39">
        <f t="shared" si="94"/>
        <v>6430</v>
      </c>
      <c r="N657" s="39">
        <f t="shared" si="97"/>
        <v>0.73401826484018262</v>
      </c>
      <c r="O657" s="39">
        <f t="shared" si="98"/>
        <v>13.919780213250696</v>
      </c>
      <c r="P657" s="71">
        <f t="shared" si="99"/>
        <v>0.1593951302850668</v>
      </c>
      <c r="Q657" s="39">
        <f t="shared" si="95"/>
        <v>0</v>
      </c>
      <c r="R657" s="39">
        <f t="shared" si="100"/>
        <v>0</v>
      </c>
      <c r="S657" s="39">
        <f t="shared" si="96"/>
        <v>13.919780213250696</v>
      </c>
    </row>
    <row r="658" spans="12:19" x14ac:dyDescent="0.25">
      <c r="L658" s="70">
        <v>6440</v>
      </c>
      <c r="M658" s="39">
        <f t="shared" si="94"/>
        <v>6440</v>
      </c>
      <c r="N658" s="39">
        <f t="shared" si="97"/>
        <v>0.73515981735159819</v>
      </c>
      <c r="O658" s="39">
        <f t="shared" si="98"/>
        <v>13.868601887185552</v>
      </c>
      <c r="P658" s="71">
        <f t="shared" si="99"/>
        <v>0.15880908827679141</v>
      </c>
      <c r="Q658" s="39">
        <f t="shared" si="95"/>
        <v>0</v>
      </c>
      <c r="R658" s="39">
        <f t="shared" si="100"/>
        <v>0</v>
      </c>
      <c r="S658" s="39">
        <f t="shared" si="96"/>
        <v>13.868601887185552</v>
      </c>
    </row>
    <row r="659" spans="12:19" x14ac:dyDescent="0.25">
      <c r="L659" s="70">
        <v>6450</v>
      </c>
      <c r="M659" s="39">
        <f t="shared" si="94"/>
        <v>6450</v>
      </c>
      <c r="N659" s="39">
        <f t="shared" si="97"/>
        <v>0.73630136986301364</v>
      </c>
      <c r="O659" s="39">
        <f t="shared" si="98"/>
        <v>13.817467372119312</v>
      </c>
      <c r="P659" s="71">
        <f t="shared" si="99"/>
        <v>0.15822354794740545</v>
      </c>
      <c r="Q659" s="39">
        <f t="shared" si="95"/>
        <v>0</v>
      </c>
      <c r="R659" s="39">
        <f t="shared" si="100"/>
        <v>0</v>
      </c>
      <c r="S659" s="39">
        <f t="shared" si="96"/>
        <v>13.817467372119312</v>
      </c>
    </row>
    <row r="660" spans="12:19" x14ac:dyDescent="0.25">
      <c r="L660" s="70">
        <v>6460</v>
      </c>
      <c r="M660" s="39">
        <f t="shared" si="94"/>
        <v>6460</v>
      </c>
      <c r="N660" s="39">
        <f t="shared" si="97"/>
        <v>0.73744292237442921</v>
      </c>
      <c r="O660" s="39">
        <f t="shared" si="98"/>
        <v>13.766376562710771</v>
      </c>
      <c r="P660" s="71">
        <f t="shared" si="99"/>
        <v>0.15763850809064883</v>
      </c>
      <c r="Q660" s="39">
        <f t="shared" si="95"/>
        <v>0</v>
      </c>
      <c r="R660" s="39">
        <f t="shared" si="100"/>
        <v>0</v>
      </c>
      <c r="S660" s="39">
        <f t="shared" si="96"/>
        <v>13.766376562710771</v>
      </c>
    </row>
    <row r="661" spans="12:19" x14ac:dyDescent="0.25">
      <c r="L661" s="70">
        <v>6470</v>
      </c>
      <c r="M661" s="39">
        <f t="shared" si="94"/>
        <v>6470</v>
      </c>
      <c r="N661" s="39">
        <f t="shared" si="97"/>
        <v>0.73858447488584478</v>
      </c>
      <c r="O661" s="39">
        <f t="shared" si="98"/>
        <v>13.715329354034669</v>
      </c>
      <c r="P661" s="71">
        <f t="shared" si="99"/>
        <v>0.15705396750502443</v>
      </c>
      <c r="Q661" s="39">
        <f t="shared" si="95"/>
        <v>0</v>
      </c>
      <c r="R661" s="39">
        <f t="shared" si="100"/>
        <v>0</v>
      </c>
      <c r="S661" s="39">
        <f t="shared" si="96"/>
        <v>13.715329354034669</v>
      </c>
    </row>
    <row r="662" spans="12:19" x14ac:dyDescent="0.25">
      <c r="L662" s="70">
        <v>6480</v>
      </c>
      <c r="M662" s="39">
        <f t="shared" si="94"/>
        <v>6480</v>
      </c>
      <c r="N662" s="39">
        <f t="shared" si="97"/>
        <v>0.73972602739726023</v>
      </c>
      <c r="O662" s="39">
        <f t="shared" si="98"/>
        <v>13.664325641579355</v>
      </c>
      <c r="P662" s="71">
        <f t="shared" si="99"/>
        <v>0.15646992499377144</v>
      </c>
      <c r="Q662" s="39">
        <f t="shared" si="95"/>
        <v>0</v>
      </c>
      <c r="R662" s="39">
        <f t="shared" si="100"/>
        <v>0</v>
      </c>
      <c r="S662" s="39">
        <f t="shared" si="96"/>
        <v>13.664325641579355</v>
      </c>
    </row>
    <row r="663" spans="12:19" x14ac:dyDescent="0.25">
      <c r="L663" s="70">
        <v>6490</v>
      </c>
      <c r="M663" s="39">
        <f t="shared" si="94"/>
        <v>6490</v>
      </c>
      <c r="N663" s="39">
        <f t="shared" si="97"/>
        <v>0.7408675799086758</v>
      </c>
      <c r="O663" s="39">
        <f t="shared" si="98"/>
        <v>13.61336532124448</v>
      </c>
      <c r="P663" s="71">
        <f t="shared" si="99"/>
        <v>0.15588637936483873</v>
      </c>
      <c r="Q663" s="39">
        <f t="shared" si="95"/>
        <v>0</v>
      </c>
      <c r="R663" s="39">
        <f t="shared" si="100"/>
        <v>0</v>
      </c>
      <c r="S663" s="39">
        <f t="shared" si="96"/>
        <v>13.61336532124448</v>
      </c>
    </row>
    <row r="664" spans="12:19" x14ac:dyDescent="0.25">
      <c r="L664" s="70">
        <v>6500</v>
      </c>
      <c r="M664" s="39">
        <f t="shared" si="94"/>
        <v>6500</v>
      </c>
      <c r="N664" s="39">
        <f t="shared" si="97"/>
        <v>0.74200913242009137</v>
      </c>
      <c r="O664" s="39">
        <f t="shared" si="98"/>
        <v>13.562448289338841</v>
      </c>
      <c r="P664" s="71">
        <f t="shared" si="99"/>
        <v>0.15530332943086045</v>
      </c>
      <c r="Q664" s="39">
        <f t="shared" si="95"/>
        <v>0</v>
      </c>
      <c r="R664" s="39">
        <f t="shared" si="100"/>
        <v>0</v>
      </c>
      <c r="S664" s="39">
        <f t="shared" si="96"/>
        <v>13.562448289338841</v>
      </c>
    </row>
    <row r="665" spans="12:19" x14ac:dyDescent="0.25">
      <c r="L665" s="70">
        <v>6510</v>
      </c>
      <c r="M665" s="39">
        <f t="shared" si="94"/>
        <v>6510</v>
      </c>
      <c r="N665" s="39">
        <f t="shared" si="97"/>
        <v>0.74315068493150682</v>
      </c>
      <c r="O665" s="39">
        <f t="shared" si="98"/>
        <v>13.511574442578064</v>
      </c>
      <c r="P665" s="71">
        <f t="shared" si="99"/>
        <v>0.1547207740091292</v>
      </c>
      <c r="Q665" s="39">
        <f t="shared" si="95"/>
        <v>0</v>
      </c>
      <c r="R665" s="39">
        <f t="shared" si="100"/>
        <v>0</v>
      </c>
      <c r="S665" s="39">
        <f t="shared" si="96"/>
        <v>13.511574442578064</v>
      </c>
    </row>
    <row r="666" spans="12:19" x14ac:dyDescent="0.25">
      <c r="L666" s="70">
        <v>6520</v>
      </c>
      <c r="M666" s="39">
        <f t="shared" si="94"/>
        <v>6520</v>
      </c>
      <c r="N666" s="39">
        <f t="shared" si="97"/>
        <v>0.74429223744292239</v>
      </c>
      <c r="O666" s="39">
        <f t="shared" si="98"/>
        <v>13.460743678082412</v>
      </c>
      <c r="P666" s="71">
        <f t="shared" si="99"/>
        <v>0.15413871192157114</v>
      </c>
      <c r="Q666" s="39">
        <f t="shared" si="95"/>
        <v>0</v>
      </c>
      <c r="R666" s="39">
        <f t="shared" si="100"/>
        <v>0</v>
      </c>
      <c r="S666" s="39">
        <f t="shared" si="96"/>
        <v>13.460743678082412</v>
      </c>
    </row>
    <row r="667" spans="12:19" x14ac:dyDescent="0.25">
      <c r="L667" s="70">
        <v>6530</v>
      </c>
      <c r="M667" s="39">
        <f t="shared" si="94"/>
        <v>6530</v>
      </c>
      <c r="N667" s="39">
        <f t="shared" si="97"/>
        <v>0.74543378995433784</v>
      </c>
      <c r="O667" s="39">
        <f t="shared" si="98"/>
        <v>13.409955893374621</v>
      </c>
      <c r="P667" s="71">
        <f t="shared" si="99"/>
        <v>0.15355714199472115</v>
      </c>
      <c r="Q667" s="39">
        <f t="shared" si="95"/>
        <v>0</v>
      </c>
      <c r="R667" s="39">
        <f t="shared" si="100"/>
        <v>0</v>
      </c>
      <c r="S667" s="39">
        <f t="shared" si="96"/>
        <v>13.409955893374621</v>
      </c>
    </row>
    <row r="668" spans="12:19" x14ac:dyDescent="0.25">
      <c r="L668" s="70">
        <v>6540</v>
      </c>
      <c r="M668" s="39">
        <f t="shared" si="94"/>
        <v>6540</v>
      </c>
      <c r="N668" s="39">
        <f t="shared" si="97"/>
        <v>0.74657534246575341</v>
      </c>
      <c r="O668" s="39">
        <f t="shared" si="98"/>
        <v>13.359210986377651</v>
      </c>
      <c r="P668" s="71">
        <f t="shared" si="99"/>
        <v>0.15297606305969702</v>
      </c>
      <c r="Q668" s="39">
        <f t="shared" si="95"/>
        <v>0</v>
      </c>
      <c r="R668" s="39">
        <f t="shared" si="100"/>
        <v>0</v>
      </c>
      <c r="S668" s="39">
        <f t="shared" si="96"/>
        <v>13.359210986377651</v>
      </c>
    </row>
    <row r="669" spans="12:19" x14ac:dyDescent="0.25">
      <c r="L669" s="70">
        <v>6550</v>
      </c>
      <c r="M669" s="39">
        <f t="shared" si="94"/>
        <v>6550</v>
      </c>
      <c r="N669" s="39">
        <f t="shared" si="97"/>
        <v>0.74771689497716898</v>
      </c>
      <c r="O669" s="39">
        <f t="shared" si="98"/>
        <v>13.308508855412525</v>
      </c>
      <c r="P669" s="71">
        <f t="shared" si="99"/>
        <v>0.15239547395217479</v>
      </c>
      <c r="Q669" s="39">
        <f t="shared" si="95"/>
        <v>0</v>
      </c>
      <c r="R669" s="39">
        <f t="shared" si="100"/>
        <v>0</v>
      </c>
      <c r="S669" s="39">
        <f t="shared" si="96"/>
        <v>13.308508855412525</v>
      </c>
    </row>
    <row r="670" spans="12:19" x14ac:dyDescent="0.25">
      <c r="L670" s="70">
        <v>6560</v>
      </c>
      <c r="M670" s="39">
        <f t="shared" si="94"/>
        <v>6560</v>
      </c>
      <c r="N670" s="39">
        <f t="shared" si="97"/>
        <v>0.74885844748858443</v>
      </c>
      <c r="O670" s="39">
        <f t="shared" si="98"/>
        <v>13.257849399196237</v>
      </c>
      <c r="P670" s="71">
        <f t="shared" si="99"/>
        <v>0.15181537351236474</v>
      </c>
      <c r="Q670" s="39">
        <f t="shared" si="95"/>
        <v>0</v>
      </c>
      <c r="R670" s="39">
        <f t="shared" si="100"/>
        <v>0</v>
      </c>
      <c r="S670" s="39">
        <f t="shared" si="96"/>
        <v>13.257849399196237</v>
      </c>
    </row>
    <row r="671" spans="12:19" x14ac:dyDescent="0.25">
      <c r="L671" s="70">
        <v>6570</v>
      </c>
      <c r="M671" s="39">
        <f t="shared" si="94"/>
        <v>6570</v>
      </c>
      <c r="N671" s="39">
        <f t="shared" si="97"/>
        <v>0.75</v>
      </c>
      <c r="O671" s="39">
        <f t="shared" si="98"/>
        <v>13.207232516839502</v>
      </c>
      <c r="P671" s="71">
        <f t="shared" si="99"/>
        <v>0.15123576058498567</v>
      </c>
      <c r="Q671" s="39">
        <f t="shared" si="95"/>
        <v>0</v>
      </c>
      <c r="R671" s="39">
        <f t="shared" si="100"/>
        <v>0</v>
      </c>
      <c r="S671" s="39">
        <f t="shared" si="96"/>
        <v>13.207232516839502</v>
      </c>
    </row>
    <row r="672" spans="12:19" x14ac:dyDescent="0.25">
      <c r="L672" s="70">
        <v>6580</v>
      </c>
      <c r="M672" s="39">
        <f t="shared" si="94"/>
        <v>6580</v>
      </c>
      <c r="N672" s="39">
        <f t="shared" si="97"/>
        <v>0.75114155251141557</v>
      </c>
      <c r="O672" s="39">
        <f t="shared" si="98"/>
        <v>13.156658107844716</v>
      </c>
      <c r="P672" s="71">
        <f t="shared" si="99"/>
        <v>0.15065663401924145</v>
      </c>
      <c r="Q672" s="39">
        <f t="shared" si="95"/>
        <v>0</v>
      </c>
      <c r="R672" s="39">
        <f t="shared" si="100"/>
        <v>0</v>
      </c>
      <c r="S672" s="39">
        <f t="shared" si="96"/>
        <v>13.156658107844716</v>
      </c>
    </row>
    <row r="673" spans="12:19" x14ac:dyDescent="0.25">
      <c r="L673" s="70">
        <v>6590</v>
      </c>
      <c r="M673" s="39">
        <f t="shared" si="94"/>
        <v>6590</v>
      </c>
      <c r="N673" s="39">
        <f t="shared" si="97"/>
        <v>0.75228310502283102</v>
      </c>
      <c r="O673" s="39">
        <f t="shared" si="98"/>
        <v>13.106126072103825</v>
      </c>
      <c r="P673" s="71">
        <f t="shared" si="99"/>
        <v>0.15007799266879673</v>
      </c>
      <c r="Q673" s="39">
        <f t="shared" si="95"/>
        <v>0</v>
      </c>
      <c r="R673" s="39">
        <f t="shared" si="100"/>
        <v>0</v>
      </c>
      <c r="S673" s="39">
        <f t="shared" si="96"/>
        <v>13.106126072103825</v>
      </c>
    </row>
    <row r="674" spans="12:19" x14ac:dyDescent="0.25">
      <c r="L674" s="70">
        <v>6600</v>
      </c>
      <c r="M674" s="39">
        <f t="shared" si="94"/>
        <v>6600</v>
      </c>
      <c r="N674" s="39">
        <f t="shared" si="97"/>
        <v>0.75342465753424659</v>
      </c>
      <c r="O674" s="39">
        <f t="shared" si="98"/>
        <v>13.055636309896185</v>
      </c>
      <c r="P674" s="71">
        <f t="shared" si="99"/>
        <v>0.14949983539175238</v>
      </c>
      <c r="Q674" s="39">
        <f t="shared" si="95"/>
        <v>0</v>
      </c>
      <c r="R674" s="39">
        <f t="shared" si="100"/>
        <v>0</v>
      </c>
      <c r="S674" s="39">
        <f t="shared" si="96"/>
        <v>13.055636309896185</v>
      </c>
    </row>
    <row r="675" spans="12:19" x14ac:dyDescent="0.25">
      <c r="L675" s="70">
        <v>6610</v>
      </c>
      <c r="M675" s="39">
        <f t="shared" si="94"/>
        <v>6610</v>
      </c>
      <c r="N675" s="39">
        <f t="shared" si="97"/>
        <v>0.75456621004566216</v>
      </c>
      <c r="O675" s="39">
        <f t="shared" si="98"/>
        <v>13.005188721886507</v>
      </c>
      <c r="P675" s="71">
        <f t="shared" si="99"/>
        <v>0.14892216105062195</v>
      </c>
      <c r="Q675" s="39">
        <f t="shared" si="95"/>
        <v>0</v>
      </c>
      <c r="R675" s="39">
        <f t="shared" si="100"/>
        <v>0</v>
      </c>
      <c r="S675" s="39">
        <f t="shared" si="96"/>
        <v>13.005188721886507</v>
      </c>
    </row>
    <row r="676" spans="12:19" x14ac:dyDescent="0.25">
      <c r="L676" s="70">
        <v>6620</v>
      </c>
      <c r="M676" s="39">
        <f t="shared" si="94"/>
        <v>6620</v>
      </c>
      <c r="N676" s="39">
        <f t="shared" si="97"/>
        <v>0.75570776255707761</v>
      </c>
      <c r="O676" s="39">
        <f t="shared" si="98"/>
        <v>12.954783209122832</v>
      </c>
      <c r="P676" s="71">
        <f t="shared" si="99"/>
        <v>0.14834496851230849</v>
      </c>
      <c r="Q676" s="39">
        <f t="shared" si="95"/>
        <v>0</v>
      </c>
      <c r="R676" s="39">
        <f t="shared" si="100"/>
        <v>0</v>
      </c>
      <c r="S676" s="39">
        <f t="shared" si="96"/>
        <v>12.954783209122832</v>
      </c>
    </row>
    <row r="677" spans="12:19" x14ac:dyDescent="0.25">
      <c r="L677" s="70">
        <v>6630</v>
      </c>
      <c r="M677" s="39">
        <f t="shared" si="94"/>
        <v>6630</v>
      </c>
      <c r="N677" s="39">
        <f t="shared" si="97"/>
        <v>0.75684931506849318</v>
      </c>
      <c r="O677" s="39">
        <f t="shared" si="98"/>
        <v>12.904419673034347</v>
      </c>
      <c r="P677" s="71">
        <f t="shared" si="99"/>
        <v>0.14776825664807958</v>
      </c>
      <c r="Q677" s="39">
        <f t="shared" si="95"/>
        <v>0</v>
      </c>
      <c r="R677" s="39">
        <f t="shared" si="100"/>
        <v>0</v>
      </c>
      <c r="S677" s="39">
        <f t="shared" si="96"/>
        <v>12.904419673034347</v>
      </c>
    </row>
    <row r="678" spans="12:19" x14ac:dyDescent="0.25">
      <c r="L678" s="70">
        <v>6640</v>
      </c>
      <c r="M678" s="39">
        <f t="shared" si="94"/>
        <v>6640</v>
      </c>
      <c r="N678" s="39">
        <f t="shared" si="97"/>
        <v>0.75799086757990863</v>
      </c>
      <c r="O678" s="39">
        <f t="shared" si="98"/>
        <v>12.854098015429527</v>
      </c>
      <c r="P678" s="71">
        <f t="shared" si="99"/>
        <v>0.14719202433354595</v>
      </c>
      <c r="Q678" s="39">
        <f t="shared" si="95"/>
        <v>0</v>
      </c>
      <c r="R678" s="39">
        <f t="shared" si="100"/>
        <v>0</v>
      </c>
      <c r="S678" s="39">
        <f t="shared" si="96"/>
        <v>12.854098015429527</v>
      </c>
    </row>
    <row r="679" spans="12:19" x14ac:dyDescent="0.25">
      <c r="L679" s="70">
        <v>6650</v>
      </c>
      <c r="M679" s="39">
        <f t="shared" si="94"/>
        <v>6650</v>
      </c>
      <c r="N679" s="39">
        <f t="shared" si="97"/>
        <v>0.7591324200913242</v>
      </c>
      <c r="O679" s="39">
        <f t="shared" si="98"/>
        <v>12.803818138493918</v>
      </c>
      <c r="P679" s="71">
        <f t="shared" si="99"/>
        <v>0.14661627044863623</v>
      </c>
      <c r="Q679" s="39">
        <f t="shared" si="95"/>
        <v>0</v>
      </c>
      <c r="R679" s="39">
        <f t="shared" si="100"/>
        <v>0</v>
      </c>
      <c r="S679" s="39">
        <f t="shared" si="96"/>
        <v>12.803818138493918</v>
      </c>
    </row>
    <row r="680" spans="12:19" x14ac:dyDescent="0.25">
      <c r="L680" s="70">
        <v>6660</v>
      </c>
      <c r="M680" s="39">
        <f t="shared" si="94"/>
        <v>6660</v>
      </c>
      <c r="N680" s="39">
        <f t="shared" si="97"/>
        <v>0.76027397260273977</v>
      </c>
      <c r="O680" s="39">
        <f t="shared" si="98"/>
        <v>12.753579944788294</v>
      </c>
      <c r="P680" s="71">
        <f t="shared" si="99"/>
        <v>0.14604099387757574</v>
      </c>
      <c r="Q680" s="39">
        <f t="shared" si="95"/>
        <v>0</v>
      </c>
      <c r="R680" s="39">
        <f t="shared" si="100"/>
        <v>0</v>
      </c>
      <c r="S680" s="39">
        <f t="shared" si="96"/>
        <v>12.753579944788294</v>
      </c>
    </row>
    <row r="681" spans="12:19" x14ac:dyDescent="0.25">
      <c r="L681" s="70">
        <v>6670</v>
      </c>
      <c r="M681" s="39">
        <f t="shared" si="94"/>
        <v>6670</v>
      </c>
      <c r="N681" s="39">
        <f t="shared" si="97"/>
        <v>0.76141552511415522</v>
      </c>
      <c r="O681" s="39">
        <f t="shared" si="98"/>
        <v>12.703383337246494</v>
      </c>
      <c r="P681" s="71">
        <f t="shared" si="99"/>
        <v>0.14546619350886181</v>
      </c>
      <c r="Q681" s="39">
        <f t="shared" si="95"/>
        <v>0</v>
      </c>
      <c r="R681" s="39">
        <f t="shared" si="100"/>
        <v>0</v>
      </c>
      <c r="S681" s="39">
        <f t="shared" si="96"/>
        <v>12.703383337246494</v>
      </c>
    </row>
    <row r="682" spans="12:19" x14ac:dyDescent="0.25">
      <c r="L682" s="70">
        <v>6680</v>
      </c>
      <c r="M682" s="39">
        <f t="shared" si="94"/>
        <v>6680</v>
      </c>
      <c r="N682" s="39">
        <f t="shared" si="97"/>
        <v>0.76255707762557079</v>
      </c>
      <c r="O682" s="39">
        <f t="shared" si="98"/>
        <v>12.653228219173592</v>
      </c>
      <c r="P682" s="71">
        <f t="shared" si="99"/>
        <v>0.14489186823524269</v>
      </c>
      <c r="Q682" s="39">
        <f t="shared" si="95"/>
        <v>0</v>
      </c>
      <c r="R682" s="39">
        <f t="shared" si="100"/>
        <v>0</v>
      </c>
      <c r="S682" s="39">
        <f t="shared" si="96"/>
        <v>12.653228219173592</v>
      </c>
    </row>
    <row r="683" spans="12:19" x14ac:dyDescent="0.25">
      <c r="L683" s="70">
        <v>6690</v>
      </c>
      <c r="M683" s="39">
        <f t="shared" si="94"/>
        <v>6690</v>
      </c>
      <c r="N683" s="39">
        <f t="shared" si="97"/>
        <v>0.76369863013698636</v>
      </c>
      <c r="O683" s="39">
        <f t="shared" si="98"/>
        <v>12.603114494243803</v>
      </c>
      <c r="P683" s="71">
        <f t="shared" si="99"/>
        <v>0.14431801695369373</v>
      </c>
      <c r="Q683" s="39">
        <f t="shared" si="95"/>
        <v>0</v>
      </c>
      <c r="R683" s="39">
        <f t="shared" si="100"/>
        <v>0</v>
      </c>
      <c r="S683" s="39">
        <f t="shared" si="96"/>
        <v>12.603114494243803</v>
      </c>
    </row>
    <row r="684" spans="12:19" x14ac:dyDescent="0.25">
      <c r="L684" s="70">
        <v>6700</v>
      </c>
      <c r="M684" s="39">
        <f t="shared" si="94"/>
        <v>6700</v>
      </c>
      <c r="N684" s="39">
        <f t="shared" si="97"/>
        <v>0.76484018264840181</v>
      </c>
      <c r="O684" s="39">
        <f t="shared" si="98"/>
        <v>12.553042066498604</v>
      </c>
      <c r="P684" s="71">
        <f t="shared" si="99"/>
        <v>0.14374463856539577</v>
      </c>
      <c r="Q684" s="39">
        <f t="shared" si="95"/>
        <v>0</v>
      </c>
      <c r="R684" s="39">
        <f t="shared" si="100"/>
        <v>0</v>
      </c>
      <c r="S684" s="39">
        <f t="shared" si="96"/>
        <v>12.553042066498604</v>
      </c>
    </row>
    <row r="685" spans="12:19" x14ac:dyDescent="0.25">
      <c r="L685" s="70">
        <v>6710</v>
      </c>
      <c r="M685" s="39">
        <f t="shared" si="94"/>
        <v>6710</v>
      </c>
      <c r="N685" s="39">
        <f t="shared" si="97"/>
        <v>0.76598173515981738</v>
      </c>
      <c r="O685" s="39">
        <f t="shared" si="98"/>
        <v>12.50301084034473</v>
      </c>
      <c r="P685" s="71">
        <f t="shared" si="99"/>
        <v>0.1431717319757122</v>
      </c>
      <c r="Q685" s="39">
        <f t="shared" si="95"/>
        <v>0</v>
      </c>
      <c r="R685" s="39">
        <f t="shared" si="100"/>
        <v>0</v>
      </c>
      <c r="S685" s="39">
        <f t="shared" si="96"/>
        <v>12.50301084034473</v>
      </c>
    </row>
    <row r="686" spans="12:19" x14ac:dyDescent="0.25">
      <c r="L686" s="70">
        <v>6720</v>
      </c>
      <c r="M686" s="39">
        <f t="shared" ref="M686:M749" si="101">IF(L686&gt;$B$8,$B$8,L686)</f>
        <v>6720</v>
      </c>
      <c r="N686" s="39">
        <f t="shared" si="97"/>
        <v>0.76712328767123283</v>
      </c>
      <c r="O686" s="39">
        <f t="shared" si="98"/>
        <v>12.453020720552294</v>
      </c>
      <c r="P686" s="71">
        <f t="shared" si="99"/>
        <v>0.14259929609416744</v>
      </c>
      <c r="Q686" s="39">
        <f t="shared" si="95"/>
        <v>0</v>
      </c>
      <c r="R686" s="39">
        <f t="shared" si="100"/>
        <v>0</v>
      </c>
      <c r="S686" s="39">
        <f t="shared" si="96"/>
        <v>12.453020720552294</v>
      </c>
    </row>
    <row r="687" spans="12:19" x14ac:dyDescent="0.25">
      <c r="L687" s="70">
        <v>6730</v>
      </c>
      <c r="M687" s="39">
        <f t="shared" si="101"/>
        <v>6730</v>
      </c>
      <c r="N687" s="39">
        <f t="shared" si="97"/>
        <v>0.7682648401826484</v>
      </c>
      <c r="O687" s="39">
        <f t="shared" si="98"/>
        <v>12.403071612252822</v>
      </c>
      <c r="P687" s="71">
        <f t="shared" si="99"/>
        <v>0.14202732983442445</v>
      </c>
      <c r="Q687" s="39">
        <f t="shared" si="95"/>
        <v>0</v>
      </c>
      <c r="R687" s="39">
        <f t="shared" si="100"/>
        <v>0</v>
      </c>
      <c r="S687" s="39">
        <f t="shared" si="96"/>
        <v>12.403071612252822</v>
      </c>
    </row>
    <row r="688" spans="12:19" x14ac:dyDescent="0.25">
      <c r="L688" s="70">
        <v>6740</v>
      </c>
      <c r="M688" s="39">
        <f t="shared" si="101"/>
        <v>6740</v>
      </c>
      <c r="N688" s="39">
        <f t="shared" si="97"/>
        <v>0.76940639269406397</v>
      </c>
      <c r="O688" s="39">
        <f t="shared" si="98"/>
        <v>12.353163420937356</v>
      </c>
      <c r="P688" s="71">
        <f t="shared" si="99"/>
        <v>0.14145583211426305</v>
      </c>
      <c r="Q688" s="39">
        <f t="shared" si="95"/>
        <v>0</v>
      </c>
      <c r="R688" s="39">
        <f t="shared" si="100"/>
        <v>0</v>
      </c>
      <c r="S688" s="39">
        <f t="shared" si="96"/>
        <v>12.353163420937356</v>
      </c>
    </row>
    <row r="689" spans="12:19" x14ac:dyDescent="0.25">
      <c r="L689" s="70">
        <v>6750</v>
      </c>
      <c r="M689" s="39">
        <f t="shared" si="101"/>
        <v>6750</v>
      </c>
      <c r="N689" s="39">
        <f t="shared" si="97"/>
        <v>0.77054794520547942</v>
      </c>
      <c r="O689" s="39">
        <f t="shared" si="98"/>
        <v>12.303296052454607</v>
      </c>
      <c r="P689" s="71">
        <f t="shared" si="99"/>
        <v>0.14088480185555863</v>
      </c>
      <c r="Q689" s="39">
        <f t="shared" si="95"/>
        <v>0</v>
      </c>
      <c r="R689" s="39">
        <f t="shared" si="100"/>
        <v>0</v>
      </c>
      <c r="S689" s="39">
        <f t="shared" si="96"/>
        <v>12.303296052454607</v>
      </c>
    </row>
    <row r="690" spans="12:19" x14ac:dyDescent="0.25">
      <c r="L690" s="70">
        <v>6760</v>
      </c>
      <c r="M690" s="39">
        <f t="shared" si="101"/>
        <v>6760</v>
      </c>
      <c r="N690" s="39">
        <f t="shared" si="97"/>
        <v>0.77168949771689499</v>
      </c>
      <c r="O690" s="39">
        <f t="shared" si="98"/>
        <v>12.253469413008999</v>
      </c>
      <c r="P690" s="71">
        <f t="shared" si="99"/>
        <v>0.1403142379842599</v>
      </c>
      <c r="Q690" s="39">
        <f t="shared" si="95"/>
        <v>0</v>
      </c>
      <c r="R690" s="39">
        <f t="shared" si="100"/>
        <v>0</v>
      </c>
      <c r="S690" s="39">
        <f t="shared" si="96"/>
        <v>12.253469413008999</v>
      </c>
    </row>
    <row r="691" spans="12:19" x14ac:dyDescent="0.25">
      <c r="L691" s="70">
        <v>6770</v>
      </c>
      <c r="M691" s="39">
        <f t="shared" si="101"/>
        <v>6770</v>
      </c>
      <c r="N691" s="39">
        <f t="shared" si="97"/>
        <v>0.77283105022831056</v>
      </c>
      <c r="O691" s="39">
        <f t="shared" si="98"/>
        <v>12.20368340915887</v>
      </c>
      <c r="P691" s="71">
        <f t="shared" si="99"/>
        <v>0.13974413943036823</v>
      </c>
      <c r="Q691" s="39">
        <f t="shared" si="95"/>
        <v>0</v>
      </c>
      <c r="R691" s="39">
        <f t="shared" si="100"/>
        <v>0</v>
      </c>
      <c r="S691" s="39">
        <f t="shared" si="96"/>
        <v>12.20368340915887</v>
      </c>
    </row>
    <row r="692" spans="12:19" x14ac:dyDescent="0.25">
      <c r="L692" s="70">
        <v>6780</v>
      </c>
      <c r="M692" s="39">
        <f t="shared" si="101"/>
        <v>6780</v>
      </c>
      <c r="N692" s="39">
        <f t="shared" si="97"/>
        <v>0.77397260273972601</v>
      </c>
      <c r="O692" s="39">
        <f t="shared" si="98"/>
        <v>12.153937947814569</v>
      </c>
      <c r="P692" s="71">
        <f t="shared" si="99"/>
        <v>0.13917450512791585</v>
      </c>
      <c r="Q692" s="39">
        <f t="shared" si="95"/>
        <v>0</v>
      </c>
      <c r="R692" s="39">
        <f t="shared" si="100"/>
        <v>0</v>
      </c>
      <c r="S692" s="39">
        <f t="shared" si="96"/>
        <v>12.153937947814569</v>
      </c>
    </row>
    <row r="693" spans="12:19" x14ac:dyDescent="0.25">
      <c r="L693" s="70">
        <v>6790</v>
      </c>
      <c r="M693" s="39">
        <f t="shared" si="101"/>
        <v>6790</v>
      </c>
      <c r="N693" s="39">
        <f t="shared" si="97"/>
        <v>0.77511415525114158</v>
      </c>
      <c r="O693" s="39">
        <f t="shared" si="98"/>
        <v>12.104232936236608</v>
      </c>
      <c r="P693" s="71">
        <f t="shared" si="99"/>
        <v>0.13860533401494468</v>
      </c>
      <c r="Q693" s="39">
        <f t="shared" si="95"/>
        <v>0</v>
      </c>
      <c r="R693" s="39">
        <f t="shared" si="100"/>
        <v>0</v>
      </c>
      <c r="S693" s="39">
        <f t="shared" si="96"/>
        <v>12.104232936236608</v>
      </c>
    </row>
    <row r="694" spans="12:19" x14ac:dyDescent="0.25">
      <c r="L694" s="70">
        <v>6800</v>
      </c>
      <c r="M694" s="39">
        <f t="shared" si="101"/>
        <v>6800</v>
      </c>
      <c r="N694" s="39">
        <f t="shared" si="97"/>
        <v>0.77625570776255703</v>
      </c>
      <c r="O694" s="39">
        <f t="shared" si="98"/>
        <v>12.054568282033891</v>
      </c>
      <c r="P694" s="71">
        <f t="shared" si="99"/>
        <v>0.13803662503348613</v>
      </c>
      <c r="Q694" s="39">
        <f t="shared" si="95"/>
        <v>0</v>
      </c>
      <c r="R694" s="39">
        <f t="shared" si="100"/>
        <v>0</v>
      </c>
      <c r="S694" s="39">
        <f t="shared" si="96"/>
        <v>12.054568282033891</v>
      </c>
    </row>
    <row r="695" spans="12:19" x14ac:dyDescent="0.25">
      <c r="L695" s="70">
        <v>6810</v>
      </c>
      <c r="M695" s="39">
        <f t="shared" si="101"/>
        <v>6810</v>
      </c>
      <c r="N695" s="39">
        <f t="shared" si="97"/>
        <v>0.7773972602739726</v>
      </c>
      <c r="O695" s="39">
        <f t="shared" si="98"/>
        <v>12.004943893161842</v>
      </c>
      <c r="P695" s="71">
        <f t="shared" si="99"/>
        <v>0.13746837712953952</v>
      </c>
      <c r="Q695" s="39">
        <f t="shared" si="95"/>
        <v>0</v>
      </c>
      <c r="R695" s="39">
        <f t="shared" si="100"/>
        <v>0</v>
      </c>
      <c r="S695" s="39">
        <f t="shared" si="96"/>
        <v>12.004943893161842</v>
      </c>
    </row>
    <row r="696" spans="12:19" x14ac:dyDescent="0.25">
      <c r="L696" s="70">
        <v>6820</v>
      </c>
      <c r="M696" s="39">
        <f t="shared" si="101"/>
        <v>6820</v>
      </c>
      <c r="N696" s="39">
        <f t="shared" si="97"/>
        <v>0.77853881278538817</v>
      </c>
      <c r="O696" s="39">
        <f t="shared" si="98"/>
        <v>11.955359677920592</v>
      </c>
      <c r="P696" s="71">
        <f t="shared" si="99"/>
        <v>0.13690058925305149</v>
      </c>
      <c r="Q696" s="39">
        <f t="shared" si="95"/>
        <v>0</v>
      </c>
      <c r="R696" s="39">
        <f t="shared" si="100"/>
        <v>0</v>
      </c>
      <c r="S696" s="39">
        <f t="shared" si="96"/>
        <v>11.955359677920592</v>
      </c>
    </row>
    <row r="697" spans="12:19" x14ac:dyDescent="0.25">
      <c r="L697" s="70">
        <v>6830</v>
      </c>
      <c r="M697" s="39">
        <f t="shared" si="101"/>
        <v>6830</v>
      </c>
      <c r="N697" s="39">
        <f t="shared" si="97"/>
        <v>0.77968036529680362</v>
      </c>
      <c r="O697" s="39">
        <f t="shared" si="98"/>
        <v>11.905815544953242</v>
      </c>
      <c r="P697" s="71">
        <f t="shared" si="99"/>
        <v>0.13633326035789595</v>
      </c>
      <c r="Q697" s="39">
        <f t="shared" si="95"/>
        <v>0</v>
      </c>
      <c r="R697" s="39">
        <f t="shared" si="100"/>
        <v>0</v>
      </c>
      <c r="S697" s="39">
        <f t="shared" si="96"/>
        <v>11.905815544953242</v>
      </c>
    </row>
    <row r="698" spans="12:19" x14ac:dyDescent="0.25">
      <c r="L698" s="70">
        <v>6840</v>
      </c>
      <c r="M698" s="39">
        <f t="shared" si="101"/>
        <v>6840</v>
      </c>
      <c r="N698" s="39">
        <f t="shared" si="97"/>
        <v>0.78082191780821919</v>
      </c>
      <c r="O698" s="39">
        <f t="shared" si="98"/>
        <v>11.856311403244016</v>
      </c>
      <c r="P698" s="71">
        <f t="shared" si="99"/>
        <v>0.13576638940185304</v>
      </c>
      <c r="Q698" s="39">
        <f t="shared" si="95"/>
        <v>0</v>
      </c>
      <c r="R698" s="39">
        <f t="shared" si="100"/>
        <v>0</v>
      </c>
      <c r="S698" s="39">
        <f t="shared" si="96"/>
        <v>11.856311403244016</v>
      </c>
    </row>
    <row r="699" spans="12:19" x14ac:dyDescent="0.25">
      <c r="L699" s="70">
        <v>6850</v>
      </c>
      <c r="M699" s="39">
        <f t="shared" si="101"/>
        <v>6850</v>
      </c>
      <c r="N699" s="39">
        <f t="shared" si="97"/>
        <v>0.78196347031963476</v>
      </c>
      <c r="O699" s="39">
        <f t="shared" si="98"/>
        <v>11.806847162116535</v>
      </c>
      <c r="P699" s="71">
        <f t="shared" si="99"/>
        <v>0.13519997534658934</v>
      </c>
      <c r="Q699" s="39">
        <f t="shared" si="95"/>
        <v>0</v>
      </c>
      <c r="R699" s="39">
        <f t="shared" si="100"/>
        <v>0</v>
      </c>
      <c r="S699" s="39">
        <f t="shared" si="96"/>
        <v>11.806847162116535</v>
      </c>
    </row>
    <row r="700" spans="12:19" x14ac:dyDescent="0.25">
      <c r="L700" s="70">
        <v>6860</v>
      </c>
      <c r="M700" s="39">
        <f t="shared" si="101"/>
        <v>6860</v>
      </c>
      <c r="N700" s="39">
        <f t="shared" si="97"/>
        <v>0.78310502283105021</v>
      </c>
      <c r="O700" s="39">
        <f t="shared" si="98"/>
        <v>11.75742273123203</v>
      </c>
      <c r="P700" s="71">
        <f t="shared" si="99"/>
        <v>0.13463401715763734</v>
      </c>
      <c r="Q700" s="39">
        <f t="shared" si="95"/>
        <v>0</v>
      </c>
      <c r="R700" s="39">
        <f t="shared" si="100"/>
        <v>0</v>
      </c>
      <c r="S700" s="39">
        <f t="shared" si="96"/>
        <v>11.75742273123203</v>
      </c>
    </row>
    <row r="701" spans="12:19" x14ac:dyDescent="0.25">
      <c r="L701" s="70">
        <v>6870</v>
      </c>
      <c r="M701" s="39">
        <f t="shared" si="101"/>
        <v>6870</v>
      </c>
      <c r="N701" s="39">
        <f t="shared" si="97"/>
        <v>0.78424657534246578</v>
      </c>
      <c r="O701" s="39">
        <f t="shared" si="98"/>
        <v>11.708038020587603</v>
      </c>
      <c r="P701" s="71">
        <f t="shared" si="99"/>
        <v>0.13406851380437568</v>
      </c>
      <c r="Q701" s="39">
        <f t="shared" si="95"/>
        <v>0</v>
      </c>
      <c r="R701" s="39">
        <f t="shared" si="100"/>
        <v>0</v>
      </c>
      <c r="S701" s="39">
        <f t="shared" si="96"/>
        <v>11.708038020587603</v>
      </c>
    </row>
    <row r="702" spans="12:19" x14ac:dyDescent="0.25">
      <c r="L702" s="70">
        <v>6880</v>
      </c>
      <c r="M702" s="39">
        <f t="shared" si="101"/>
        <v>6880</v>
      </c>
      <c r="N702" s="39">
        <f t="shared" si="97"/>
        <v>0.78538812785388123</v>
      </c>
      <c r="O702" s="39">
        <f t="shared" si="98"/>
        <v>11.658692940514497</v>
      </c>
      <c r="P702" s="71">
        <f t="shared" si="99"/>
        <v>0.13350346426000914</v>
      </c>
      <c r="Q702" s="39">
        <f t="shared" si="95"/>
        <v>0</v>
      </c>
      <c r="R702" s="39">
        <f t="shared" si="100"/>
        <v>0</v>
      </c>
      <c r="S702" s="39">
        <f t="shared" si="96"/>
        <v>11.658692940514497</v>
      </c>
    </row>
    <row r="703" spans="12:19" x14ac:dyDescent="0.25">
      <c r="L703" s="70">
        <v>6890</v>
      </c>
      <c r="M703" s="39">
        <f t="shared" si="101"/>
        <v>6890</v>
      </c>
      <c r="N703" s="39">
        <f t="shared" si="97"/>
        <v>0.7865296803652968</v>
      </c>
      <c r="O703" s="39">
        <f t="shared" si="98"/>
        <v>11.609387401676383</v>
      </c>
      <c r="P703" s="71">
        <f t="shared" si="99"/>
        <v>0.13293886750154915</v>
      </c>
      <c r="Q703" s="39">
        <f t="shared" si="95"/>
        <v>0</v>
      </c>
      <c r="R703" s="39">
        <f t="shared" si="100"/>
        <v>0</v>
      </c>
      <c r="S703" s="39">
        <f t="shared" si="96"/>
        <v>11.609387401676383</v>
      </c>
    </row>
    <row r="704" spans="12:19" x14ac:dyDescent="0.25">
      <c r="L704" s="70">
        <v>6900</v>
      </c>
      <c r="M704" s="39">
        <f t="shared" si="101"/>
        <v>6900</v>
      </c>
      <c r="N704" s="39">
        <f t="shared" si="97"/>
        <v>0.78767123287671237</v>
      </c>
      <c r="O704" s="39">
        <f t="shared" si="98"/>
        <v>11.560121315067626</v>
      </c>
      <c r="P704" s="71">
        <f t="shared" si="99"/>
        <v>0.13237472250979399</v>
      </c>
      <c r="Q704" s="39">
        <f t="shared" si="95"/>
        <v>0</v>
      </c>
      <c r="R704" s="39">
        <f t="shared" si="100"/>
        <v>0</v>
      </c>
      <c r="S704" s="39">
        <f t="shared" si="96"/>
        <v>11.560121315067626</v>
      </c>
    </row>
    <row r="705" spans="12:19" x14ac:dyDescent="0.25">
      <c r="L705" s="70">
        <v>6910</v>
      </c>
      <c r="M705" s="39">
        <f t="shared" si="101"/>
        <v>6910</v>
      </c>
      <c r="N705" s="39">
        <f t="shared" si="97"/>
        <v>0.78881278538812782</v>
      </c>
      <c r="O705" s="39">
        <f t="shared" si="98"/>
        <v>11.510894592011576</v>
      </c>
      <c r="P705" s="71">
        <f t="shared" si="99"/>
        <v>0.13181102826930902</v>
      </c>
      <c r="Q705" s="39">
        <f t="shared" si="95"/>
        <v>0</v>
      </c>
      <c r="R705" s="39">
        <f t="shared" si="100"/>
        <v>0</v>
      </c>
      <c r="S705" s="39">
        <f t="shared" si="96"/>
        <v>11.510894592011576</v>
      </c>
    </row>
    <row r="706" spans="12:19" x14ac:dyDescent="0.25">
      <c r="L706" s="70">
        <v>6920</v>
      </c>
      <c r="M706" s="39">
        <f t="shared" si="101"/>
        <v>6920</v>
      </c>
      <c r="N706" s="39">
        <f t="shared" si="97"/>
        <v>0.78995433789954339</v>
      </c>
      <c r="O706" s="39">
        <f t="shared" si="98"/>
        <v>11.461707144158915</v>
      </c>
      <c r="P706" s="71">
        <f t="shared" si="99"/>
        <v>0.13124778376840796</v>
      </c>
      <c r="Q706" s="39">
        <f t="shared" si="95"/>
        <v>0</v>
      </c>
      <c r="R706" s="39">
        <f t="shared" si="100"/>
        <v>0</v>
      </c>
      <c r="S706" s="39">
        <f t="shared" si="96"/>
        <v>11.461707144158915</v>
      </c>
    </row>
    <row r="707" spans="12:19" x14ac:dyDescent="0.25">
      <c r="L707" s="70">
        <v>6930</v>
      </c>
      <c r="M707" s="39">
        <f t="shared" si="101"/>
        <v>6930</v>
      </c>
      <c r="N707" s="39">
        <f t="shared" si="97"/>
        <v>0.79109589041095896</v>
      </c>
      <c r="O707" s="39">
        <f t="shared" si="98"/>
        <v>11.412558883485948</v>
      </c>
      <c r="P707" s="71">
        <f t="shared" si="99"/>
        <v>0.1306849879991332</v>
      </c>
      <c r="Q707" s="39">
        <f t="shared" si="95"/>
        <v>0</v>
      </c>
      <c r="R707" s="39">
        <f t="shared" si="100"/>
        <v>0</v>
      </c>
      <c r="S707" s="39">
        <f t="shared" si="96"/>
        <v>11.412558883485948</v>
      </c>
    </row>
    <row r="708" spans="12:19" x14ac:dyDescent="0.25">
      <c r="L708" s="70">
        <v>6940</v>
      </c>
      <c r="M708" s="39">
        <f t="shared" si="101"/>
        <v>6940</v>
      </c>
      <c r="N708" s="39">
        <f t="shared" si="97"/>
        <v>0.79223744292237441</v>
      </c>
      <c r="O708" s="39">
        <f t="shared" si="98"/>
        <v>11.363449722292923</v>
      </c>
      <c r="P708" s="71">
        <f t="shared" si="99"/>
        <v>0.13012263995723661</v>
      </c>
      <c r="Q708" s="39">
        <f t="shared" si="95"/>
        <v>0</v>
      </c>
      <c r="R708" s="39">
        <f t="shared" si="100"/>
        <v>0</v>
      </c>
      <c r="S708" s="39">
        <f t="shared" si="96"/>
        <v>11.363449722292923</v>
      </c>
    </row>
    <row r="709" spans="12:19" x14ac:dyDescent="0.25">
      <c r="L709" s="70">
        <v>6950</v>
      </c>
      <c r="M709" s="39">
        <f t="shared" si="101"/>
        <v>6950</v>
      </c>
      <c r="N709" s="39">
        <f t="shared" si="97"/>
        <v>0.79337899543378998</v>
      </c>
      <c r="O709" s="39">
        <f t="shared" si="98"/>
        <v>11.314379573202435</v>
      </c>
      <c r="P709" s="71">
        <f t="shared" si="99"/>
        <v>0.12956073864216122</v>
      </c>
      <c r="Q709" s="39">
        <f t="shared" si="95"/>
        <v>0</v>
      </c>
      <c r="R709" s="39">
        <f t="shared" si="100"/>
        <v>0</v>
      </c>
      <c r="S709" s="39">
        <f t="shared" si="96"/>
        <v>11.314379573202435</v>
      </c>
    </row>
    <row r="710" spans="12:19" x14ac:dyDescent="0.25">
      <c r="L710" s="70">
        <v>6960</v>
      </c>
      <c r="M710" s="39">
        <f t="shared" si="101"/>
        <v>6960</v>
      </c>
      <c r="N710" s="39">
        <f t="shared" si="97"/>
        <v>0.79452054794520544</v>
      </c>
      <c r="O710" s="39">
        <f t="shared" si="98"/>
        <v>11.265348349157698</v>
      </c>
      <c r="P710" s="71">
        <f t="shared" si="99"/>
        <v>0.12899928305702146</v>
      </c>
      <c r="Q710" s="39">
        <f t="shared" si="95"/>
        <v>0</v>
      </c>
      <c r="R710" s="39">
        <f t="shared" si="100"/>
        <v>0</v>
      </c>
      <c r="S710" s="39">
        <f t="shared" si="96"/>
        <v>11.265348349157698</v>
      </c>
    </row>
    <row r="711" spans="12:19" x14ac:dyDescent="0.25">
      <c r="L711" s="70">
        <v>6970</v>
      </c>
      <c r="M711" s="39">
        <f t="shared" si="101"/>
        <v>6970</v>
      </c>
      <c r="N711" s="39">
        <f t="shared" si="97"/>
        <v>0.795662100456621</v>
      </c>
      <c r="O711" s="39">
        <f t="shared" si="98"/>
        <v>11.216355963420966</v>
      </c>
      <c r="P711" s="71">
        <f t="shared" si="99"/>
        <v>0.12843827220858517</v>
      </c>
      <c r="Q711" s="39">
        <f t="shared" si="95"/>
        <v>0</v>
      </c>
      <c r="R711" s="39">
        <f t="shared" si="100"/>
        <v>0</v>
      </c>
      <c r="S711" s="39">
        <f t="shared" si="96"/>
        <v>11.216355963420966</v>
      </c>
    </row>
    <row r="712" spans="12:19" x14ac:dyDescent="0.25">
      <c r="L712" s="70">
        <v>6980</v>
      </c>
      <c r="M712" s="39">
        <f t="shared" si="101"/>
        <v>6980</v>
      </c>
      <c r="N712" s="39">
        <f t="shared" si="97"/>
        <v>0.79680365296803657</v>
      </c>
      <c r="O712" s="39">
        <f t="shared" si="98"/>
        <v>11.167402329571873</v>
      </c>
      <c r="P712" s="71">
        <f t="shared" si="99"/>
        <v>0.12787770510725438</v>
      </c>
      <c r="Q712" s="39">
        <f t="shared" si="95"/>
        <v>0</v>
      </c>
      <c r="R712" s="39">
        <f t="shared" si="100"/>
        <v>0</v>
      </c>
      <c r="S712" s="39">
        <f t="shared" si="96"/>
        <v>11.167402329571873</v>
      </c>
    </row>
    <row r="713" spans="12:19" x14ac:dyDescent="0.25">
      <c r="L713" s="70">
        <v>6990</v>
      </c>
      <c r="M713" s="39">
        <f t="shared" si="101"/>
        <v>6990</v>
      </c>
      <c r="N713" s="39">
        <f t="shared" si="97"/>
        <v>0.79794520547945202</v>
      </c>
      <c r="O713" s="39">
        <f t="shared" si="98"/>
        <v>11.118487361505887</v>
      </c>
      <c r="P713" s="71">
        <f t="shared" si="99"/>
        <v>0.1273175807670478</v>
      </c>
      <c r="Q713" s="39">
        <f t="shared" si="95"/>
        <v>0</v>
      </c>
      <c r="R713" s="39">
        <f t="shared" si="100"/>
        <v>0</v>
      </c>
      <c r="S713" s="39">
        <f t="shared" si="96"/>
        <v>11.118487361505887</v>
      </c>
    </row>
    <row r="714" spans="12:19" x14ac:dyDescent="0.25">
      <c r="L714" s="70">
        <v>7000</v>
      </c>
      <c r="M714" s="39">
        <f t="shared" si="101"/>
        <v>7000</v>
      </c>
      <c r="N714" s="39">
        <f t="shared" si="97"/>
        <v>0.79908675799086759</v>
      </c>
      <c r="O714" s="39">
        <f t="shared" si="98"/>
        <v>11.069610973432601</v>
      </c>
      <c r="P714" s="71">
        <f t="shared" si="99"/>
        <v>0.12675789820558114</v>
      </c>
      <c r="Q714" s="39">
        <f t="shared" si="95"/>
        <v>0</v>
      </c>
      <c r="R714" s="39">
        <f t="shared" si="100"/>
        <v>0</v>
      </c>
      <c r="S714" s="39">
        <f t="shared" si="96"/>
        <v>11.069610973432601</v>
      </c>
    </row>
    <row r="715" spans="12:19" x14ac:dyDescent="0.25">
      <c r="L715" s="70">
        <v>7010</v>
      </c>
      <c r="M715" s="39">
        <f t="shared" si="101"/>
        <v>7010</v>
      </c>
      <c r="N715" s="39">
        <f t="shared" si="97"/>
        <v>0.80022831050228316</v>
      </c>
      <c r="O715" s="39">
        <f t="shared" si="98"/>
        <v>11.020773079874214</v>
      </c>
      <c r="P715" s="71">
        <f t="shared" si="99"/>
        <v>0.12619865644404982</v>
      </c>
      <c r="Q715" s="39">
        <f t="shared" si="95"/>
        <v>0</v>
      </c>
      <c r="R715" s="39">
        <f t="shared" si="100"/>
        <v>0</v>
      </c>
      <c r="S715" s="39">
        <f t="shared" si="96"/>
        <v>11.020773079874214</v>
      </c>
    </row>
    <row r="716" spans="12:19" x14ac:dyDescent="0.25">
      <c r="L716" s="70">
        <v>7020</v>
      </c>
      <c r="M716" s="39">
        <f t="shared" si="101"/>
        <v>7020</v>
      </c>
      <c r="N716" s="39">
        <f t="shared" si="97"/>
        <v>0.80136986301369861</v>
      </c>
      <c r="O716" s="39">
        <f t="shared" si="98"/>
        <v>10.97197359566395</v>
      </c>
      <c r="P716" s="71">
        <f t="shared" si="99"/>
        <v>0.12563985450721071</v>
      </c>
      <c r="Q716" s="39">
        <f t="shared" si="95"/>
        <v>0</v>
      </c>
      <c r="R716" s="39">
        <f t="shared" si="100"/>
        <v>0</v>
      </c>
      <c r="S716" s="39">
        <f t="shared" si="96"/>
        <v>10.97197359566395</v>
      </c>
    </row>
    <row r="717" spans="12:19" x14ac:dyDescent="0.25">
      <c r="L717" s="70">
        <v>7030</v>
      </c>
      <c r="M717" s="39">
        <f t="shared" si="101"/>
        <v>7030</v>
      </c>
      <c r="N717" s="39">
        <f t="shared" si="97"/>
        <v>0.80251141552511418</v>
      </c>
      <c r="O717" s="39">
        <f t="shared" si="98"/>
        <v>10.923212435944421</v>
      </c>
      <c r="P717" s="71">
        <f t="shared" si="99"/>
        <v>0.12508149142336356</v>
      </c>
      <c r="Q717" s="39">
        <f t="shared" si="95"/>
        <v>0</v>
      </c>
      <c r="R717" s="39">
        <f t="shared" si="100"/>
        <v>0</v>
      </c>
      <c r="S717" s="39">
        <f t="shared" si="96"/>
        <v>10.923212435944421</v>
      </c>
    </row>
    <row r="718" spans="12:19" x14ac:dyDescent="0.25">
      <c r="L718" s="70">
        <v>7040</v>
      </c>
      <c r="M718" s="39">
        <f t="shared" si="101"/>
        <v>7040</v>
      </c>
      <c r="N718" s="39">
        <f t="shared" si="97"/>
        <v>0.80365296803652964</v>
      </c>
      <c r="O718" s="39">
        <f t="shared" si="98"/>
        <v>10.874489516166147</v>
      </c>
      <c r="P718" s="71">
        <f t="shared" si="99"/>
        <v>0.12452356622433391</v>
      </c>
      <c r="Q718" s="39">
        <f t="shared" ref="Q718:Q781" si="102">IF(M718&lt;=$B$57,$B$50,0)</f>
        <v>0</v>
      </c>
      <c r="R718" s="39">
        <f t="shared" si="100"/>
        <v>0</v>
      </c>
      <c r="S718" s="39">
        <f t="shared" ref="S718:S781" si="103">IF(O718&gt;$B$47,$B$47,O718)</f>
        <v>10.874489516166147</v>
      </c>
    </row>
    <row r="719" spans="12:19" x14ac:dyDescent="0.25">
      <c r="L719" s="70">
        <v>7050</v>
      </c>
      <c r="M719" s="39">
        <f t="shared" si="101"/>
        <v>7050</v>
      </c>
      <c r="N719" s="39">
        <f t="shared" ref="N719:N782" si="104">M719/$B$8</f>
        <v>0.8047945205479452</v>
      </c>
      <c r="O719" s="39">
        <f t="shared" ref="O719:O782" si="105">P719*$B$5</f>
        <v>10.825804752085938</v>
      </c>
      <c r="P719" s="71">
        <f t="shared" ref="P719:P782" si="106">IF(N719=1,0,1-$I$9*N719^$I$8)</f>
        <v>0.12396607794545467</v>
      </c>
      <c r="Q719" s="39">
        <f t="shared" si="102"/>
        <v>0</v>
      </c>
      <c r="R719" s="39">
        <f t="shared" ref="R719:R782" si="107">Q719*$B$5</f>
        <v>0</v>
      </c>
      <c r="S719" s="39">
        <f t="shared" si="103"/>
        <v>10.825804752085938</v>
      </c>
    </row>
    <row r="720" spans="12:19" x14ac:dyDescent="0.25">
      <c r="L720" s="70">
        <v>7060</v>
      </c>
      <c r="M720" s="39">
        <f t="shared" si="101"/>
        <v>7060</v>
      </c>
      <c r="N720" s="39">
        <f t="shared" si="104"/>
        <v>0.80593607305936077</v>
      </c>
      <c r="O720" s="39">
        <f t="shared" si="105"/>
        <v>10.777158059765382</v>
      </c>
      <c r="P720" s="71">
        <f t="shared" si="106"/>
        <v>0.12340902562554867</v>
      </c>
      <c r="Q720" s="39">
        <f t="shared" si="102"/>
        <v>0</v>
      </c>
      <c r="R720" s="39">
        <f t="shared" si="107"/>
        <v>0</v>
      </c>
      <c r="S720" s="39">
        <f t="shared" si="103"/>
        <v>10.777158059765382</v>
      </c>
    </row>
    <row r="721" spans="12:19" x14ac:dyDescent="0.25">
      <c r="L721" s="70">
        <v>7070</v>
      </c>
      <c r="M721" s="39">
        <f t="shared" si="101"/>
        <v>7070</v>
      </c>
      <c r="N721" s="39">
        <f t="shared" si="104"/>
        <v>0.80707762557077622</v>
      </c>
      <c r="O721" s="39">
        <f t="shared" si="105"/>
        <v>10.728549355569333</v>
      </c>
      <c r="P721" s="71">
        <f t="shared" si="106"/>
        <v>0.12285240830691158</v>
      </c>
      <c r="Q721" s="39">
        <f t="shared" si="102"/>
        <v>0</v>
      </c>
      <c r="R721" s="39">
        <f t="shared" si="107"/>
        <v>0</v>
      </c>
      <c r="S721" s="39">
        <f t="shared" si="103"/>
        <v>10.728549355569333</v>
      </c>
    </row>
    <row r="722" spans="12:19" x14ac:dyDescent="0.25">
      <c r="L722" s="70">
        <v>7080</v>
      </c>
      <c r="M722" s="39">
        <f t="shared" si="101"/>
        <v>7080</v>
      </c>
      <c r="N722" s="39">
        <f t="shared" si="104"/>
        <v>0.80821917808219179</v>
      </c>
      <c r="O722" s="39">
        <f t="shared" si="105"/>
        <v>10.679978556164327</v>
      </c>
      <c r="P722" s="71">
        <f t="shared" si="106"/>
        <v>0.12229622503529347</v>
      </c>
      <c r="Q722" s="39">
        <f t="shared" si="102"/>
        <v>0</v>
      </c>
      <c r="R722" s="39">
        <f t="shared" si="107"/>
        <v>0</v>
      </c>
      <c r="S722" s="39">
        <f t="shared" si="103"/>
        <v>10.679978556164327</v>
      </c>
    </row>
    <row r="723" spans="12:19" x14ac:dyDescent="0.25">
      <c r="L723" s="70">
        <v>7090</v>
      </c>
      <c r="M723" s="39">
        <f t="shared" si="101"/>
        <v>7090</v>
      </c>
      <c r="N723" s="39">
        <f t="shared" si="104"/>
        <v>0.80936073059360736</v>
      </c>
      <c r="O723" s="39">
        <f t="shared" si="105"/>
        <v>10.631445578517116</v>
      </c>
      <c r="P723" s="71">
        <f t="shared" si="106"/>
        <v>0.12174047485988226</v>
      </c>
      <c r="Q723" s="39">
        <f t="shared" si="102"/>
        <v>0</v>
      </c>
      <c r="R723" s="39">
        <f t="shared" si="107"/>
        <v>0</v>
      </c>
      <c r="S723" s="39">
        <f t="shared" si="103"/>
        <v>10.631445578517116</v>
      </c>
    </row>
    <row r="724" spans="12:19" x14ac:dyDescent="0.25">
      <c r="L724" s="70">
        <v>7100</v>
      </c>
      <c r="M724" s="39">
        <f t="shared" si="101"/>
        <v>7100</v>
      </c>
      <c r="N724" s="39">
        <f t="shared" si="104"/>
        <v>0.81050228310502281</v>
      </c>
      <c r="O724" s="39">
        <f t="shared" si="105"/>
        <v>10.582950339893166</v>
      </c>
      <c r="P724" s="71">
        <f t="shared" si="106"/>
        <v>0.12118515683328646</v>
      </c>
      <c r="Q724" s="39">
        <f t="shared" si="102"/>
        <v>0</v>
      </c>
      <c r="R724" s="39">
        <f t="shared" si="107"/>
        <v>0</v>
      </c>
      <c r="S724" s="39">
        <f t="shared" si="103"/>
        <v>10.582950339893166</v>
      </c>
    </row>
    <row r="725" spans="12:19" x14ac:dyDescent="0.25">
      <c r="L725" s="70">
        <v>7110</v>
      </c>
      <c r="M725" s="39">
        <f t="shared" si="101"/>
        <v>7110</v>
      </c>
      <c r="N725" s="39">
        <f t="shared" si="104"/>
        <v>0.81164383561643838</v>
      </c>
      <c r="O725" s="39">
        <f t="shared" si="105"/>
        <v>10.534492757855144</v>
      </c>
      <c r="P725" s="71">
        <f t="shared" si="106"/>
        <v>0.12063027001151772</v>
      </c>
      <c r="Q725" s="39">
        <f t="shared" si="102"/>
        <v>0</v>
      </c>
      <c r="R725" s="39">
        <f t="shared" si="107"/>
        <v>0</v>
      </c>
      <c r="S725" s="39">
        <f t="shared" si="103"/>
        <v>10.534492757855144</v>
      </c>
    </row>
    <row r="726" spans="12:19" x14ac:dyDescent="0.25">
      <c r="L726" s="70">
        <v>7120</v>
      </c>
      <c r="M726" s="39">
        <f t="shared" si="101"/>
        <v>7120</v>
      </c>
      <c r="N726" s="39">
        <f t="shared" si="104"/>
        <v>0.81278538812785384</v>
      </c>
      <c r="O726" s="39">
        <f t="shared" si="105"/>
        <v>10.486072750261439</v>
      </c>
      <c r="P726" s="71">
        <f t="shared" si="106"/>
        <v>0.12007581345397411</v>
      </c>
      <c r="Q726" s="39">
        <f t="shared" si="102"/>
        <v>0</v>
      </c>
      <c r="R726" s="39">
        <f t="shared" si="107"/>
        <v>0</v>
      </c>
      <c r="S726" s="39">
        <f t="shared" si="103"/>
        <v>10.486072750261439</v>
      </c>
    </row>
    <row r="727" spans="12:19" x14ac:dyDescent="0.25">
      <c r="L727" s="70">
        <v>7130</v>
      </c>
      <c r="M727" s="39">
        <f t="shared" si="101"/>
        <v>7130</v>
      </c>
      <c r="N727" s="39">
        <f t="shared" si="104"/>
        <v>0.8139269406392694</v>
      </c>
      <c r="O727" s="39">
        <f t="shared" si="105"/>
        <v>10.437690235264691</v>
      </c>
      <c r="P727" s="71">
        <f t="shared" si="106"/>
        <v>0.11952178622342313</v>
      </c>
      <c r="Q727" s="39">
        <f t="shared" si="102"/>
        <v>0</v>
      </c>
      <c r="R727" s="39">
        <f t="shared" si="107"/>
        <v>0</v>
      </c>
      <c r="S727" s="39">
        <f t="shared" si="103"/>
        <v>10.437690235264691</v>
      </c>
    </row>
    <row r="728" spans="12:19" x14ac:dyDescent="0.25">
      <c r="L728" s="70">
        <v>7140</v>
      </c>
      <c r="M728" s="39">
        <f t="shared" si="101"/>
        <v>7140</v>
      </c>
      <c r="N728" s="39">
        <f t="shared" si="104"/>
        <v>0.81506849315068497</v>
      </c>
      <c r="O728" s="39">
        <f t="shared" si="105"/>
        <v>10.389345131310318</v>
      </c>
      <c r="P728" s="71">
        <f t="shared" si="106"/>
        <v>0.1189681873859848</v>
      </c>
      <c r="Q728" s="39">
        <f t="shared" si="102"/>
        <v>0</v>
      </c>
      <c r="R728" s="39">
        <f t="shared" si="107"/>
        <v>0</v>
      </c>
      <c r="S728" s="39">
        <f t="shared" si="103"/>
        <v>10.389345131310318</v>
      </c>
    </row>
    <row r="729" spans="12:19" x14ac:dyDescent="0.25">
      <c r="L729" s="70">
        <v>7150</v>
      </c>
      <c r="M729" s="39">
        <f t="shared" si="101"/>
        <v>7150</v>
      </c>
      <c r="N729" s="39">
        <f t="shared" si="104"/>
        <v>0.81621004566210043</v>
      </c>
      <c r="O729" s="39">
        <f t="shared" si="105"/>
        <v>10.341037357135086</v>
      </c>
      <c r="P729" s="71">
        <f t="shared" si="106"/>
        <v>0.11841501601111548</v>
      </c>
      <c r="Q729" s="39">
        <f t="shared" si="102"/>
        <v>0</v>
      </c>
      <c r="R729" s="39">
        <f t="shared" si="107"/>
        <v>0</v>
      </c>
      <c r="S729" s="39">
        <f t="shared" si="103"/>
        <v>10.341037357135086</v>
      </c>
    </row>
    <row r="730" spans="12:19" x14ac:dyDescent="0.25">
      <c r="L730" s="70">
        <v>7160</v>
      </c>
      <c r="M730" s="39">
        <f t="shared" si="101"/>
        <v>7160</v>
      </c>
      <c r="N730" s="39">
        <f t="shared" si="104"/>
        <v>0.81735159817351599</v>
      </c>
      <c r="O730" s="39">
        <f t="shared" si="105"/>
        <v>10.292766831765613</v>
      </c>
      <c r="P730" s="71">
        <f t="shared" si="106"/>
        <v>0.11786227117159054</v>
      </c>
      <c r="Q730" s="39">
        <f t="shared" si="102"/>
        <v>0</v>
      </c>
      <c r="R730" s="39">
        <f t="shared" si="107"/>
        <v>0</v>
      </c>
      <c r="S730" s="39">
        <f t="shared" si="103"/>
        <v>10.292766831765613</v>
      </c>
    </row>
    <row r="731" spans="12:19" x14ac:dyDescent="0.25">
      <c r="L731" s="70">
        <v>7170</v>
      </c>
      <c r="M731" s="39">
        <f t="shared" si="101"/>
        <v>7170</v>
      </c>
      <c r="N731" s="39">
        <f t="shared" si="104"/>
        <v>0.81849315068493156</v>
      </c>
      <c r="O731" s="39">
        <f t="shared" si="105"/>
        <v>10.244533474517002</v>
      </c>
      <c r="P731" s="71">
        <f t="shared" si="106"/>
        <v>0.11730995194348881</v>
      </c>
      <c r="Q731" s="39">
        <f t="shared" si="102"/>
        <v>0</v>
      </c>
      <c r="R731" s="39">
        <f t="shared" si="107"/>
        <v>0</v>
      </c>
      <c r="S731" s="39">
        <f t="shared" si="103"/>
        <v>10.244533474517002</v>
      </c>
    </row>
    <row r="732" spans="12:19" x14ac:dyDescent="0.25">
      <c r="L732" s="70">
        <v>7180</v>
      </c>
      <c r="M732" s="39">
        <f t="shared" si="101"/>
        <v>7180</v>
      </c>
      <c r="N732" s="39">
        <f t="shared" si="104"/>
        <v>0.81963470319634701</v>
      </c>
      <c r="O732" s="39">
        <f t="shared" si="105"/>
        <v>10.196337204991325</v>
      </c>
      <c r="P732" s="71">
        <f t="shared" si="106"/>
        <v>0.11675805740617518</v>
      </c>
      <c r="Q732" s="39">
        <f t="shared" si="102"/>
        <v>0</v>
      </c>
      <c r="R732" s="39">
        <f t="shared" si="107"/>
        <v>0</v>
      </c>
      <c r="S732" s="39">
        <f t="shared" si="103"/>
        <v>10.196337204991325</v>
      </c>
    </row>
    <row r="733" spans="12:19" x14ac:dyDescent="0.25">
      <c r="L733" s="70">
        <v>7190</v>
      </c>
      <c r="M733" s="39">
        <f t="shared" si="101"/>
        <v>7190</v>
      </c>
      <c r="N733" s="39">
        <f t="shared" si="104"/>
        <v>0.82077625570776258</v>
      </c>
      <c r="O733" s="39">
        <f t="shared" si="105"/>
        <v>10.148177943076298</v>
      </c>
      <c r="P733" s="71">
        <f t="shared" si="106"/>
        <v>0.11620658664228545</v>
      </c>
      <c r="Q733" s="39">
        <f t="shared" si="102"/>
        <v>0</v>
      </c>
      <c r="R733" s="39">
        <f t="shared" si="107"/>
        <v>0</v>
      </c>
      <c r="S733" s="39">
        <f t="shared" si="103"/>
        <v>10.148177943076298</v>
      </c>
    </row>
    <row r="734" spans="12:19" x14ac:dyDescent="0.25">
      <c r="L734" s="70">
        <v>7200</v>
      </c>
      <c r="M734" s="39">
        <f t="shared" si="101"/>
        <v>7200</v>
      </c>
      <c r="N734" s="39">
        <f t="shared" si="104"/>
        <v>0.82191780821917804</v>
      </c>
      <c r="O734" s="39">
        <f t="shared" si="105"/>
        <v>10.100055608943791</v>
      </c>
      <c r="P734" s="71">
        <f t="shared" si="106"/>
        <v>0.11565553873770928</v>
      </c>
      <c r="Q734" s="39">
        <f t="shared" si="102"/>
        <v>0</v>
      </c>
      <c r="R734" s="39">
        <f t="shared" si="107"/>
        <v>0</v>
      </c>
      <c r="S734" s="39">
        <f t="shared" si="103"/>
        <v>10.100055608943791</v>
      </c>
    </row>
    <row r="735" spans="12:19" x14ac:dyDescent="0.25">
      <c r="L735" s="70">
        <v>7210</v>
      </c>
      <c r="M735" s="39">
        <f t="shared" si="101"/>
        <v>7210</v>
      </c>
      <c r="N735" s="39">
        <f t="shared" si="104"/>
        <v>0.8230593607305936</v>
      </c>
      <c r="O735" s="39">
        <f t="shared" si="105"/>
        <v>10.051970123048481</v>
      </c>
      <c r="P735" s="71">
        <f t="shared" si="106"/>
        <v>0.11510491278157475</v>
      </c>
      <c r="Q735" s="39">
        <f t="shared" si="102"/>
        <v>0</v>
      </c>
      <c r="R735" s="39">
        <f t="shared" si="107"/>
        <v>0</v>
      </c>
      <c r="S735" s="39">
        <f t="shared" si="103"/>
        <v>10.051970123048481</v>
      </c>
    </row>
    <row r="736" spans="12:19" x14ac:dyDescent="0.25">
      <c r="L736" s="70">
        <v>7220</v>
      </c>
      <c r="M736" s="39">
        <f t="shared" si="101"/>
        <v>7220</v>
      </c>
      <c r="N736" s="39">
        <f t="shared" si="104"/>
        <v>0.82420091324200917</v>
      </c>
      <c r="O736" s="39">
        <f t="shared" si="105"/>
        <v>10.003921406126427</v>
      </c>
      <c r="P736" s="71">
        <f t="shared" si="106"/>
        <v>0.11455470786623201</v>
      </c>
      <c r="Q736" s="39">
        <f t="shared" si="102"/>
        <v>0</v>
      </c>
      <c r="R736" s="39">
        <f t="shared" si="107"/>
        <v>0</v>
      </c>
      <c r="S736" s="39">
        <f t="shared" si="103"/>
        <v>10.003921406126427</v>
      </c>
    </row>
    <row r="737" spans="12:19" x14ac:dyDescent="0.25">
      <c r="L737" s="70">
        <v>7230</v>
      </c>
      <c r="M737" s="39">
        <f t="shared" si="101"/>
        <v>7230</v>
      </c>
      <c r="N737" s="39">
        <f t="shared" si="104"/>
        <v>0.82534246575342463</v>
      </c>
      <c r="O737" s="39">
        <f t="shared" si="105"/>
        <v>9.9559093791936899</v>
      </c>
      <c r="P737" s="71">
        <f t="shared" si="106"/>
        <v>0.11400492308723753</v>
      </c>
      <c r="Q737" s="39">
        <f t="shared" si="102"/>
        <v>0</v>
      </c>
      <c r="R737" s="39">
        <f t="shared" si="107"/>
        <v>0</v>
      </c>
      <c r="S737" s="39">
        <f t="shared" si="103"/>
        <v>9.9559093791936899</v>
      </c>
    </row>
    <row r="738" spans="12:19" x14ac:dyDescent="0.25">
      <c r="L738" s="70">
        <v>7240</v>
      </c>
      <c r="M738" s="39">
        <f t="shared" si="101"/>
        <v>7240</v>
      </c>
      <c r="N738" s="39">
        <f t="shared" si="104"/>
        <v>0.82648401826484019</v>
      </c>
      <c r="O738" s="39">
        <f t="shared" si="105"/>
        <v>9.9079339635449895</v>
      </c>
      <c r="P738" s="71">
        <f t="shared" si="106"/>
        <v>0.11345555754333869</v>
      </c>
      <c r="Q738" s="39">
        <f t="shared" si="102"/>
        <v>0</v>
      </c>
      <c r="R738" s="39">
        <f t="shared" si="107"/>
        <v>0</v>
      </c>
      <c r="S738" s="39">
        <f t="shared" si="103"/>
        <v>9.9079339635449895</v>
      </c>
    </row>
    <row r="739" spans="12:19" x14ac:dyDescent="0.25">
      <c r="L739" s="70">
        <v>7250</v>
      </c>
      <c r="M739" s="39">
        <f t="shared" si="101"/>
        <v>7250</v>
      </c>
      <c r="N739" s="39">
        <f t="shared" si="104"/>
        <v>0.82762557077625576</v>
      </c>
      <c r="O739" s="39">
        <f t="shared" si="105"/>
        <v>9.8599950807522863</v>
      </c>
      <c r="P739" s="71">
        <f t="shared" si="106"/>
        <v>0.11290661033645755</v>
      </c>
      <c r="Q739" s="39">
        <f t="shared" si="102"/>
        <v>0</v>
      </c>
      <c r="R739" s="39">
        <f t="shared" si="107"/>
        <v>0</v>
      </c>
      <c r="S739" s="39">
        <f t="shared" si="103"/>
        <v>9.8599950807522863</v>
      </c>
    </row>
    <row r="740" spans="12:19" x14ac:dyDescent="0.25">
      <c r="L740" s="70">
        <v>7260</v>
      </c>
      <c r="M740" s="39">
        <f t="shared" si="101"/>
        <v>7260</v>
      </c>
      <c r="N740" s="39">
        <f t="shared" si="104"/>
        <v>0.82876712328767121</v>
      </c>
      <c r="O740" s="39">
        <f t="shared" si="105"/>
        <v>9.8120926526634928</v>
      </c>
      <c r="P740" s="71">
        <f t="shared" si="106"/>
        <v>0.11235808057167607</v>
      </c>
      <c r="Q740" s="39">
        <f t="shared" si="102"/>
        <v>0</v>
      </c>
      <c r="R740" s="39">
        <f t="shared" si="107"/>
        <v>0</v>
      </c>
      <c r="S740" s="39">
        <f t="shared" si="103"/>
        <v>9.8120926526634928</v>
      </c>
    </row>
    <row r="741" spans="12:19" x14ac:dyDescent="0.25">
      <c r="L741" s="70">
        <v>7270</v>
      </c>
      <c r="M741" s="39">
        <f t="shared" si="101"/>
        <v>7270</v>
      </c>
      <c r="N741" s="39">
        <f t="shared" si="104"/>
        <v>0.82990867579908678</v>
      </c>
      <c r="O741" s="39">
        <f t="shared" si="105"/>
        <v>9.7642266014010364</v>
      </c>
      <c r="P741" s="71">
        <f t="shared" si="106"/>
        <v>0.11180996735721971</v>
      </c>
      <c r="Q741" s="39">
        <f t="shared" si="102"/>
        <v>0</v>
      </c>
      <c r="R741" s="39">
        <f t="shared" si="107"/>
        <v>0</v>
      </c>
      <c r="S741" s="39">
        <f t="shared" si="103"/>
        <v>9.7642266014010364</v>
      </c>
    </row>
    <row r="742" spans="12:19" x14ac:dyDescent="0.25">
      <c r="L742" s="70">
        <v>7280</v>
      </c>
      <c r="M742" s="39">
        <f t="shared" si="101"/>
        <v>7280</v>
      </c>
      <c r="N742" s="39">
        <f t="shared" si="104"/>
        <v>0.83105022831050224</v>
      </c>
      <c r="O742" s="39">
        <f t="shared" si="105"/>
        <v>9.7163968493605939</v>
      </c>
      <c r="P742" s="71">
        <f t="shared" si="106"/>
        <v>0.11126226980444287</v>
      </c>
      <c r="Q742" s="39">
        <f t="shared" si="102"/>
        <v>0</v>
      </c>
      <c r="R742" s="39">
        <f t="shared" si="107"/>
        <v>0</v>
      </c>
      <c r="S742" s="39">
        <f t="shared" si="103"/>
        <v>9.7163968493605939</v>
      </c>
    </row>
    <row r="743" spans="12:19" x14ac:dyDescent="0.25">
      <c r="L743" s="70">
        <v>7290</v>
      </c>
      <c r="M743" s="39">
        <f t="shared" si="101"/>
        <v>7290</v>
      </c>
      <c r="N743" s="39">
        <f t="shared" si="104"/>
        <v>0.8321917808219178</v>
      </c>
      <c r="O743" s="39">
        <f t="shared" si="105"/>
        <v>9.6686033192097192</v>
      </c>
      <c r="P743" s="71">
        <f t="shared" si="106"/>
        <v>0.11071498702781324</v>
      </c>
      <c r="Q743" s="39">
        <f t="shared" si="102"/>
        <v>0</v>
      </c>
      <c r="R743" s="39">
        <f t="shared" si="107"/>
        <v>0</v>
      </c>
      <c r="S743" s="39">
        <f t="shared" si="103"/>
        <v>9.6686033192097192</v>
      </c>
    </row>
    <row r="744" spans="12:19" x14ac:dyDescent="0.25">
      <c r="L744" s="70">
        <v>7300</v>
      </c>
      <c r="M744" s="39">
        <f t="shared" si="101"/>
        <v>7300</v>
      </c>
      <c r="N744" s="39">
        <f t="shared" si="104"/>
        <v>0.83333333333333337</v>
      </c>
      <c r="O744" s="39">
        <f t="shared" si="105"/>
        <v>9.6208459338865264</v>
      </c>
      <c r="P744" s="71">
        <f t="shared" si="106"/>
        <v>0.11016811814489669</v>
      </c>
      <c r="Q744" s="39">
        <f t="shared" si="102"/>
        <v>0</v>
      </c>
      <c r="R744" s="39">
        <f t="shared" si="107"/>
        <v>0</v>
      </c>
      <c r="S744" s="39">
        <f t="shared" si="103"/>
        <v>9.6208459338865264</v>
      </c>
    </row>
    <row r="745" spans="12:19" x14ac:dyDescent="0.25">
      <c r="L745" s="70">
        <v>7310</v>
      </c>
      <c r="M745" s="39">
        <f t="shared" si="101"/>
        <v>7310</v>
      </c>
      <c r="N745" s="39">
        <f t="shared" si="104"/>
        <v>0.83447488584474883</v>
      </c>
      <c r="O745" s="39">
        <f t="shared" si="105"/>
        <v>9.573124616598415</v>
      </c>
      <c r="P745" s="71">
        <f t="shared" si="106"/>
        <v>0.10962166227634262</v>
      </c>
      <c r="Q745" s="39">
        <f t="shared" si="102"/>
        <v>0</v>
      </c>
      <c r="R745" s="39">
        <f t="shared" si="107"/>
        <v>0</v>
      </c>
      <c r="S745" s="39">
        <f t="shared" si="103"/>
        <v>9.573124616598415</v>
      </c>
    </row>
    <row r="746" spans="12:19" x14ac:dyDescent="0.25">
      <c r="L746" s="70">
        <v>7320</v>
      </c>
      <c r="M746" s="39">
        <f t="shared" si="101"/>
        <v>7320</v>
      </c>
      <c r="N746" s="39">
        <f t="shared" si="104"/>
        <v>0.83561643835616439</v>
      </c>
      <c r="O746" s="39">
        <f t="shared" si="105"/>
        <v>9.5254392908206853</v>
      </c>
      <c r="P746" s="71">
        <f t="shared" si="106"/>
        <v>0.10907561854586822</v>
      </c>
      <c r="Q746" s="39">
        <f t="shared" si="102"/>
        <v>0</v>
      </c>
      <c r="R746" s="39">
        <f t="shared" si="107"/>
        <v>0</v>
      </c>
      <c r="S746" s="39">
        <f t="shared" si="103"/>
        <v>9.5254392908206853</v>
      </c>
    </row>
    <row r="747" spans="12:19" x14ac:dyDescent="0.25">
      <c r="L747" s="70">
        <v>7330</v>
      </c>
      <c r="M747" s="39">
        <f t="shared" si="101"/>
        <v>7330</v>
      </c>
      <c r="N747" s="39">
        <f t="shared" si="104"/>
        <v>0.83675799086757996</v>
      </c>
      <c r="O747" s="39">
        <f t="shared" si="105"/>
        <v>9.477789880295262</v>
      </c>
      <c r="P747" s="71">
        <f t="shared" si="106"/>
        <v>0.10852998608024378</v>
      </c>
      <c r="Q747" s="39">
        <f t="shared" si="102"/>
        <v>0</v>
      </c>
      <c r="R747" s="39">
        <f t="shared" si="107"/>
        <v>0</v>
      </c>
      <c r="S747" s="39">
        <f t="shared" si="103"/>
        <v>9.477789880295262</v>
      </c>
    </row>
    <row r="748" spans="12:19" x14ac:dyDescent="0.25">
      <c r="L748" s="70">
        <v>7340</v>
      </c>
      <c r="M748" s="39">
        <f t="shared" si="101"/>
        <v>7340</v>
      </c>
      <c r="N748" s="39">
        <f t="shared" si="104"/>
        <v>0.83789954337899542</v>
      </c>
      <c r="O748" s="39">
        <f t="shared" si="105"/>
        <v>9.4301763090294859</v>
      </c>
      <c r="P748" s="71">
        <f t="shared" si="106"/>
        <v>0.10798476400927881</v>
      </c>
      <c r="Q748" s="39">
        <f t="shared" si="102"/>
        <v>0</v>
      </c>
      <c r="R748" s="39">
        <f t="shared" si="107"/>
        <v>0</v>
      </c>
      <c r="S748" s="39">
        <f t="shared" si="103"/>
        <v>9.4301763090294859</v>
      </c>
    </row>
    <row r="749" spans="12:19" x14ac:dyDescent="0.25">
      <c r="L749" s="70">
        <v>7350</v>
      </c>
      <c r="M749" s="39">
        <f t="shared" si="101"/>
        <v>7350</v>
      </c>
      <c r="N749" s="39">
        <f t="shared" si="104"/>
        <v>0.83904109589041098</v>
      </c>
      <c r="O749" s="39">
        <f t="shared" si="105"/>
        <v>9.3825985012947104</v>
      </c>
      <c r="P749" s="71">
        <f t="shared" si="106"/>
        <v>0.10743995146580609</v>
      </c>
      <c r="Q749" s="39">
        <f t="shared" si="102"/>
        <v>0</v>
      </c>
      <c r="R749" s="39">
        <f t="shared" si="107"/>
        <v>0</v>
      </c>
      <c r="S749" s="39">
        <f t="shared" si="103"/>
        <v>9.3825985012947104</v>
      </c>
    </row>
    <row r="750" spans="12:19" x14ac:dyDescent="0.25">
      <c r="L750" s="70">
        <v>7360</v>
      </c>
      <c r="M750" s="39">
        <f t="shared" ref="M750:M813" si="108">IF(L750&gt;$B$8,$B$8,L750)</f>
        <v>7360</v>
      </c>
      <c r="N750" s="39">
        <f t="shared" si="104"/>
        <v>0.84018264840182644</v>
      </c>
      <c r="O750" s="39">
        <f t="shared" si="105"/>
        <v>9.3350563816251064</v>
      </c>
      <c r="P750" s="71">
        <f t="shared" si="106"/>
        <v>0.10689554758566788</v>
      </c>
      <c r="Q750" s="39">
        <f t="shared" si="102"/>
        <v>0</v>
      </c>
      <c r="R750" s="39">
        <f t="shared" si="107"/>
        <v>0</v>
      </c>
      <c r="S750" s="39">
        <f t="shared" si="103"/>
        <v>9.3350563816251064</v>
      </c>
    </row>
    <row r="751" spans="12:19" x14ac:dyDescent="0.25">
      <c r="L751" s="70">
        <v>7370</v>
      </c>
      <c r="M751" s="39">
        <f t="shared" si="108"/>
        <v>7370</v>
      </c>
      <c r="N751" s="39">
        <f t="shared" si="104"/>
        <v>0.841324200913242</v>
      </c>
      <c r="O751" s="39">
        <f t="shared" si="105"/>
        <v>9.2875498748163583</v>
      </c>
      <c r="P751" s="71">
        <f t="shared" si="106"/>
        <v>0.10635155150770104</v>
      </c>
      <c r="Q751" s="39">
        <f t="shared" si="102"/>
        <v>0</v>
      </c>
      <c r="R751" s="39">
        <f t="shared" si="107"/>
        <v>0</v>
      </c>
      <c r="S751" s="39">
        <f t="shared" si="103"/>
        <v>9.2875498748163583</v>
      </c>
    </row>
    <row r="752" spans="12:19" x14ac:dyDescent="0.25">
      <c r="L752" s="70">
        <v>7380</v>
      </c>
      <c r="M752" s="39">
        <f t="shared" si="108"/>
        <v>7380</v>
      </c>
      <c r="N752" s="39">
        <f t="shared" si="104"/>
        <v>0.84246575342465757</v>
      </c>
      <c r="O752" s="39">
        <f t="shared" si="105"/>
        <v>9.2400789059244044</v>
      </c>
      <c r="P752" s="71">
        <f t="shared" si="106"/>
        <v>0.10580796237372259</v>
      </c>
      <c r="Q752" s="39">
        <f t="shared" si="102"/>
        <v>0</v>
      </c>
      <c r="R752" s="39">
        <f t="shared" si="107"/>
        <v>0</v>
      </c>
      <c r="S752" s="39">
        <f t="shared" si="103"/>
        <v>9.2400789059244044</v>
      </c>
    </row>
    <row r="753" spans="12:19" x14ac:dyDescent="0.25">
      <c r="L753" s="70">
        <v>7390</v>
      </c>
      <c r="M753" s="39">
        <f t="shared" si="108"/>
        <v>7390</v>
      </c>
      <c r="N753" s="39">
        <f t="shared" si="104"/>
        <v>0.84360730593607303</v>
      </c>
      <c r="O753" s="39">
        <f t="shared" si="105"/>
        <v>9.1926434002642186</v>
      </c>
      <c r="P753" s="71">
        <f t="shared" si="106"/>
        <v>0.10526477932851575</v>
      </c>
      <c r="Q753" s="39">
        <f t="shared" si="102"/>
        <v>0</v>
      </c>
      <c r="R753" s="39">
        <f t="shared" si="107"/>
        <v>0</v>
      </c>
      <c r="S753" s="39">
        <f t="shared" si="103"/>
        <v>9.1926434002642186</v>
      </c>
    </row>
    <row r="754" spans="12:19" x14ac:dyDescent="0.25">
      <c r="L754" s="70">
        <v>7400</v>
      </c>
      <c r="M754" s="39">
        <f t="shared" si="108"/>
        <v>7400</v>
      </c>
      <c r="N754" s="39">
        <f t="shared" si="104"/>
        <v>0.84474885844748859</v>
      </c>
      <c r="O754" s="39">
        <f t="shared" si="105"/>
        <v>9.1452432834085151</v>
      </c>
      <c r="P754" s="71">
        <f t="shared" si="106"/>
        <v>0.10472200151981514</v>
      </c>
      <c r="Q754" s="39">
        <f t="shared" si="102"/>
        <v>0</v>
      </c>
      <c r="R754" s="39">
        <f t="shared" si="107"/>
        <v>0</v>
      </c>
      <c r="S754" s="39">
        <f t="shared" si="103"/>
        <v>9.1452432834085151</v>
      </c>
    </row>
    <row r="755" spans="12:19" x14ac:dyDescent="0.25">
      <c r="L755" s="70">
        <v>7410</v>
      </c>
      <c r="M755" s="39">
        <f t="shared" si="108"/>
        <v>7410</v>
      </c>
      <c r="N755" s="39">
        <f t="shared" si="104"/>
        <v>0.84589041095890416</v>
      </c>
      <c r="O755" s="39">
        <f t="shared" si="105"/>
        <v>9.0978784811865712</v>
      </c>
      <c r="P755" s="71">
        <f t="shared" si="106"/>
        <v>0.10417962809829329</v>
      </c>
      <c r="Q755" s="39">
        <f t="shared" si="102"/>
        <v>0</v>
      </c>
      <c r="R755" s="39">
        <f t="shared" si="107"/>
        <v>0</v>
      </c>
      <c r="S755" s="39">
        <f t="shared" si="103"/>
        <v>9.0978784811865712</v>
      </c>
    </row>
    <row r="756" spans="12:19" x14ac:dyDescent="0.25">
      <c r="L756" s="70">
        <v>7420</v>
      </c>
      <c r="M756" s="39">
        <f t="shared" si="108"/>
        <v>7420</v>
      </c>
      <c r="N756" s="39">
        <f t="shared" si="104"/>
        <v>0.84703196347031962</v>
      </c>
      <c r="O756" s="39">
        <f t="shared" si="105"/>
        <v>9.0505489196829263</v>
      </c>
      <c r="P756" s="71">
        <f t="shared" si="106"/>
        <v>0.10363765821754567</v>
      </c>
      <c r="Q756" s="39">
        <f t="shared" si="102"/>
        <v>0</v>
      </c>
      <c r="R756" s="39">
        <f t="shared" si="107"/>
        <v>0</v>
      </c>
      <c r="S756" s="39">
        <f t="shared" si="103"/>
        <v>9.0505489196829263</v>
      </c>
    </row>
    <row r="757" spans="12:19" x14ac:dyDescent="0.25">
      <c r="L757" s="70">
        <v>7430</v>
      </c>
      <c r="M757" s="39">
        <f t="shared" si="108"/>
        <v>7430</v>
      </c>
      <c r="N757" s="39">
        <f t="shared" si="104"/>
        <v>0.84817351598173518</v>
      </c>
      <c r="O757" s="39">
        <f t="shared" si="105"/>
        <v>9.0032545252362457</v>
      </c>
      <c r="P757" s="71">
        <f t="shared" si="106"/>
        <v>0.1030960910340778</v>
      </c>
      <c r="Q757" s="39">
        <f t="shared" si="102"/>
        <v>0</v>
      </c>
      <c r="R757" s="39">
        <f t="shared" si="107"/>
        <v>0</v>
      </c>
      <c r="S757" s="39">
        <f t="shared" si="103"/>
        <v>9.0032545252362457</v>
      </c>
    </row>
    <row r="758" spans="12:19" x14ac:dyDescent="0.25">
      <c r="L758" s="70">
        <v>7440</v>
      </c>
      <c r="M758" s="39">
        <f t="shared" si="108"/>
        <v>7440</v>
      </c>
      <c r="N758" s="39">
        <f t="shared" si="104"/>
        <v>0.84931506849315064</v>
      </c>
      <c r="O758" s="39">
        <f t="shared" si="105"/>
        <v>8.9559952244380128</v>
      </c>
      <c r="P758" s="71">
        <f t="shared" si="106"/>
        <v>0.10255492570729019</v>
      </c>
      <c r="Q758" s="39">
        <f t="shared" si="102"/>
        <v>0</v>
      </c>
      <c r="R758" s="39">
        <f t="shared" si="107"/>
        <v>0</v>
      </c>
      <c r="S758" s="39">
        <f t="shared" si="103"/>
        <v>8.9559952244380128</v>
      </c>
    </row>
    <row r="759" spans="12:19" x14ac:dyDescent="0.25">
      <c r="L759" s="70">
        <v>7450</v>
      </c>
      <c r="M759" s="39">
        <f t="shared" si="108"/>
        <v>7450</v>
      </c>
      <c r="N759" s="39">
        <f t="shared" si="104"/>
        <v>0.8504566210045662</v>
      </c>
      <c r="O759" s="39">
        <f t="shared" si="105"/>
        <v>8.9087709441314153</v>
      </c>
      <c r="P759" s="71">
        <f t="shared" si="106"/>
        <v>0.10201416139946562</v>
      </c>
      <c r="Q759" s="39">
        <f t="shared" si="102"/>
        <v>0</v>
      </c>
      <c r="R759" s="39">
        <f t="shared" si="107"/>
        <v>0</v>
      </c>
      <c r="S759" s="39">
        <f t="shared" si="103"/>
        <v>8.9087709441314153</v>
      </c>
    </row>
    <row r="760" spans="12:19" x14ac:dyDescent="0.25">
      <c r="L760" s="70">
        <v>7460</v>
      </c>
      <c r="M760" s="39">
        <f t="shared" si="108"/>
        <v>7460</v>
      </c>
      <c r="N760" s="39">
        <f t="shared" si="104"/>
        <v>0.85159817351598177</v>
      </c>
      <c r="O760" s="39">
        <f t="shared" si="105"/>
        <v>8.8615816114100632</v>
      </c>
      <c r="P760" s="71">
        <f t="shared" si="106"/>
        <v>0.10147379727575445</v>
      </c>
      <c r="Q760" s="39">
        <f t="shared" si="102"/>
        <v>0</v>
      </c>
      <c r="R760" s="39">
        <f t="shared" si="107"/>
        <v>0</v>
      </c>
      <c r="S760" s="39">
        <f t="shared" si="103"/>
        <v>8.8615816114100632</v>
      </c>
    </row>
    <row r="761" spans="12:19" x14ac:dyDescent="0.25">
      <c r="L761" s="70">
        <v>7470</v>
      </c>
      <c r="M761" s="39">
        <f t="shared" si="108"/>
        <v>7470</v>
      </c>
      <c r="N761" s="39">
        <f t="shared" si="104"/>
        <v>0.85273972602739723</v>
      </c>
      <c r="O761" s="39">
        <f t="shared" si="105"/>
        <v>8.814427153616867</v>
      </c>
      <c r="P761" s="71">
        <f t="shared" si="106"/>
        <v>0.10093383250416177</v>
      </c>
      <c r="Q761" s="39">
        <f t="shared" si="102"/>
        <v>0</v>
      </c>
      <c r="R761" s="39">
        <f t="shared" si="107"/>
        <v>0</v>
      </c>
      <c r="S761" s="39">
        <f t="shared" si="103"/>
        <v>8.814427153616867</v>
      </c>
    </row>
    <row r="762" spans="12:19" x14ac:dyDescent="0.25">
      <c r="L762" s="70">
        <v>7480</v>
      </c>
      <c r="M762" s="39">
        <f t="shared" si="108"/>
        <v>7480</v>
      </c>
      <c r="N762" s="39">
        <f t="shared" si="104"/>
        <v>0.85388127853881279</v>
      </c>
      <c r="O762" s="39">
        <f t="shared" si="105"/>
        <v>8.7673074983427846</v>
      </c>
      <c r="P762" s="71">
        <f t="shared" si="106"/>
        <v>0.10039426625553305</v>
      </c>
      <c r="Q762" s="39">
        <f t="shared" si="102"/>
        <v>0</v>
      </c>
      <c r="R762" s="39">
        <f t="shared" si="107"/>
        <v>0</v>
      </c>
      <c r="S762" s="39">
        <f t="shared" si="103"/>
        <v>8.7673074983427846</v>
      </c>
    </row>
    <row r="763" spans="12:19" x14ac:dyDescent="0.25">
      <c r="L763" s="70">
        <v>7490</v>
      </c>
      <c r="M763" s="39">
        <f t="shared" si="108"/>
        <v>7490</v>
      </c>
      <c r="N763" s="39">
        <f t="shared" si="104"/>
        <v>0.85502283105022836</v>
      </c>
      <c r="O763" s="39">
        <f t="shared" si="105"/>
        <v>8.7202225734257244</v>
      </c>
      <c r="P763" s="71">
        <f t="shared" si="106"/>
        <v>9.9855097703541618E-2</v>
      </c>
      <c r="Q763" s="39">
        <f t="shared" si="102"/>
        <v>0</v>
      </c>
      <c r="R763" s="39">
        <f t="shared" si="107"/>
        <v>0</v>
      </c>
      <c r="S763" s="39">
        <f t="shared" si="103"/>
        <v>8.7202225734257244</v>
      </c>
    </row>
    <row r="764" spans="12:19" x14ac:dyDescent="0.25">
      <c r="L764" s="70">
        <v>7500</v>
      </c>
      <c r="M764" s="39">
        <f t="shared" si="108"/>
        <v>7500</v>
      </c>
      <c r="N764" s="39">
        <f t="shared" si="104"/>
        <v>0.85616438356164382</v>
      </c>
      <c r="O764" s="39">
        <f t="shared" si="105"/>
        <v>8.6731723069492901</v>
      </c>
      <c r="P764" s="71">
        <f t="shared" si="106"/>
        <v>9.9316326024674217E-2</v>
      </c>
      <c r="Q764" s="39">
        <f t="shared" si="102"/>
        <v>0</v>
      </c>
      <c r="R764" s="39">
        <f t="shared" si="107"/>
        <v>0</v>
      </c>
      <c r="S764" s="39">
        <f t="shared" si="103"/>
        <v>8.6731723069492901</v>
      </c>
    </row>
    <row r="765" spans="12:19" x14ac:dyDescent="0.25">
      <c r="L765" s="70">
        <v>7510</v>
      </c>
      <c r="M765" s="39">
        <f t="shared" si="108"/>
        <v>7510</v>
      </c>
      <c r="N765" s="39">
        <f t="shared" si="104"/>
        <v>0.85730593607305938</v>
      </c>
      <c r="O765" s="39">
        <f t="shared" si="105"/>
        <v>8.6261566272416914</v>
      </c>
      <c r="P765" s="71">
        <f t="shared" si="106"/>
        <v>9.8777950398218572E-2</v>
      </c>
      <c r="Q765" s="39">
        <f t="shared" si="102"/>
        <v>0</v>
      </c>
      <c r="R765" s="39">
        <f t="shared" si="107"/>
        <v>0</v>
      </c>
      <c r="S765" s="39">
        <f t="shared" si="103"/>
        <v>8.6261566272416914</v>
      </c>
    </row>
    <row r="766" spans="12:19" x14ac:dyDescent="0.25">
      <c r="L766" s="70">
        <v>7520</v>
      </c>
      <c r="M766" s="39">
        <f t="shared" si="108"/>
        <v>7520</v>
      </c>
      <c r="N766" s="39">
        <f t="shared" si="104"/>
        <v>0.85844748858447484</v>
      </c>
      <c r="O766" s="39">
        <f t="shared" si="105"/>
        <v>8.5791754628745203</v>
      </c>
      <c r="P766" s="71">
        <f t="shared" si="106"/>
        <v>9.82399700062494E-2</v>
      </c>
      <c r="Q766" s="39">
        <f t="shared" si="102"/>
        <v>0</v>
      </c>
      <c r="R766" s="39">
        <f t="shared" si="107"/>
        <v>0</v>
      </c>
      <c r="S766" s="39">
        <f t="shared" si="103"/>
        <v>8.5791754628745203</v>
      </c>
    </row>
    <row r="767" spans="12:19" x14ac:dyDescent="0.25">
      <c r="L767" s="70">
        <v>7530</v>
      </c>
      <c r="M767" s="39">
        <f t="shared" si="108"/>
        <v>7530</v>
      </c>
      <c r="N767" s="39">
        <f t="shared" si="104"/>
        <v>0.8595890410958904</v>
      </c>
      <c r="O767" s="39">
        <f t="shared" si="105"/>
        <v>8.5322287426616601</v>
      </c>
      <c r="P767" s="71">
        <f t="shared" si="106"/>
        <v>9.7702384033615863E-2</v>
      </c>
      <c r="Q767" s="39">
        <f t="shared" si="102"/>
        <v>0</v>
      </c>
      <c r="R767" s="39">
        <f t="shared" si="107"/>
        <v>0</v>
      </c>
      <c r="S767" s="39">
        <f t="shared" si="103"/>
        <v>8.5322287426616601</v>
      </c>
    </row>
    <row r="768" spans="12:19" x14ac:dyDescent="0.25">
      <c r="L768" s="70">
        <v>7540</v>
      </c>
      <c r="M768" s="39">
        <f t="shared" si="108"/>
        <v>7540</v>
      </c>
      <c r="N768" s="39">
        <f t="shared" si="104"/>
        <v>0.86073059360730597</v>
      </c>
      <c r="O768" s="39">
        <f t="shared" si="105"/>
        <v>8.4853163956581188</v>
      </c>
      <c r="P768" s="71">
        <f t="shared" si="106"/>
        <v>9.7165191667928252E-2</v>
      </c>
      <c r="Q768" s="39">
        <f t="shared" si="102"/>
        <v>0</v>
      </c>
      <c r="R768" s="39">
        <f t="shared" si="107"/>
        <v>0</v>
      </c>
      <c r="S768" s="39">
        <f t="shared" si="103"/>
        <v>8.4853163956581188</v>
      </c>
    </row>
    <row r="769" spans="12:19" x14ac:dyDescent="0.25">
      <c r="L769" s="70">
        <v>7550</v>
      </c>
      <c r="M769" s="39">
        <f t="shared" si="108"/>
        <v>7550</v>
      </c>
      <c r="N769" s="39">
        <f t="shared" si="104"/>
        <v>0.86187214611872143</v>
      </c>
      <c r="O769" s="39">
        <f t="shared" si="105"/>
        <v>8.4384383511588847</v>
      </c>
      <c r="P769" s="71">
        <f t="shared" si="106"/>
        <v>9.662839209954488E-2</v>
      </c>
      <c r="Q769" s="39">
        <f t="shared" si="102"/>
        <v>0</v>
      </c>
      <c r="R769" s="39">
        <f t="shared" si="107"/>
        <v>0</v>
      </c>
      <c r="S769" s="39">
        <f t="shared" si="103"/>
        <v>8.4384383511588847</v>
      </c>
    </row>
    <row r="770" spans="12:19" x14ac:dyDescent="0.25">
      <c r="L770" s="70">
        <v>7560</v>
      </c>
      <c r="M770" s="39">
        <f t="shared" si="108"/>
        <v>7560</v>
      </c>
      <c r="N770" s="39">
        <f t="shared" si="104"/>
        <v>0.86301369863013699</v>
      </c>
      <c r="O770" s="39">
        <f t="shared" si="105"/>
        <v>8.3915945386978077</v>
      </c>
      <c r="P770" s="71">
        <f t="shared" si="106"/>
        <v>9.6091984521559204E-2</v>
      </c>
      <c r="Q770" s="39">
        <f t="shared" si="102"/>
        <v>0</v>
      </c>
      <c r="R770" s="39">
        <f t="shared" si="107"/>
        <v>0</v>
      </c>
      <c r="S770" s="39">
        <f t="shared" si="103"/>
        <v>8.3915945386978077</v>
      </c>
    </row>
    <row r="771" spans="12:19" x14ac:dyDescent="0.25">
      <c r="L771" s="70">
        <v>7570</v>
      </c>
      <c r="M771" s="39">
        <f t="shared" si="108"/>
        <v>7570</v>
      </c>
      <c r="N771" s="39">
        <f t="shared" si="104"/>
        <v>0.86415525114155256</v>
      </c>
      <c r="O771" s="39">
        <f t="shared" si="105"/>
        <v>8.3447848880464832</v>
      </c>
      <c r="P771" s="71">
        <f t="shared" si="106"/>
        <v>9.5555968129787172E-2</v>
      </c>
      <c r="Q771" s="39">
        <f t="shared" si="102"/>
        <v>0</v>
      </c>
      <c r="R771" s="39">
        <f t="shared" si="107"/>
        <v>0</v>
      </c>
      <c r="S771" s="39">
        <f t="shared" si="103"/>
        <v>8.3447848880464832</v>
      </c>
    </row>
    <row r="772" spans="12:19" x14ac:dyDescent="0.25">
      <c r="L772" s="70">
        <v>7580</v>
      </c>
      <c r="M772" s="39">
        <f t="shared" si="108"/>
        <v>7580</v>
      </c>
      <c r="N772" s="39">
        <f t="shared" si="104"/>
        <v>0.86529680365296802</v>
      </c>
      <c r="O772" s="39">
        <f t="shared" si="105"/>
        <v>8.2980093292131372</v>
      </c>
      <c r="P772" s="71">
        <f t="shared" si="106"/>
        <v>9.5020342122754342E-2</v>
      </c>
      <c r="Q772" s="39">
        <f t="shared" si="102"/>
        <v>0</v>
      </c>
      <c r="R772" s="39">
        <f t="shared" si="107"/>
        <v>0</v>
      </c>
      <c r="S772" s="39">
        <f t="shared" si="103"/>
        <v>8.2980093292131372</v>
      </c>
    </row>
    <row r="773" spans="12:19" x14ac:dyDescent="0.25">
      <c r="L773" s="70">
        <v>7590</v>
      </c>
      <c r="M773" s="39">
        <f t="shared" si="108"/>
        <v>7590</v>
      </c>
      <c r="N773" s="39">
        <f t="shared" si="104"/>
        <v>0.86643835616438358</v>
      </c>
      <c r="O773" s="39">
        <f t="shared" si="105"/>
        <v>8.2512677924414852</v>
      </c>
      <c r="P773" s="71">
        <f t="shared" si="106"/>
        <v>9.4485105701682892E-2</v>
      </c>
      <c r="Q773" s="39">
        <f t="shared" si="102"/>
        <v>0</v>
      </c>
      <c r="R773" s="39">
        <f t="shared" si="107"/>
        <v>0</v>
      </c>
      <c r="S773" s="39">
        <f t="shared" si="103"/>
        <v>8.2512677924414852</v>
      </c>
    </row>
    <row r="774" spans="12:19" x14ac:dyDescent="0.25">
      <c r="L774" s="70">
        <v>7600</v>
      </c>
      <c r="M774" s="39">
        <f t="shared" si="108"/>
        <v>7600</v>
      </c>
      <c r="N774" s="39">
        <f t="shared" si="104"/>
        <v>0.86757990867579904</v>
      </c>
      <c r="O774" s="39">
        <f t="shared" si="105"/>
        <v>8.2045602082096849</v>
      </c>
      <c r="P774" s="71">
        <f t="shared" si="106"/>
        <v>9.395025807047952E-2</v>
      </c>
      <c r="Q774" s="39">
        <f t="shared" si="102"/>
        <v>0</v>
      </c>
      <c r="R774" s="39">
        <f t="shared" si="107"/>
        <v>0</v>
      </c>
      <c r="S774" s="39">
        <f t="shared" si="103"/>
        <v>8.2045602082096849</v>
      </c>
    </row>
    <row r="775" spans="12:19" x14ac:dyDescent="0.25">
      <c r="L775" s="70">
        <v>7610</v>
      </c>
      <c r="M775" s="39">
        <f t="shared" si="108"/>
        <v>7610</v>
      </c>
      <c r="N775" s="39">
        <f t="shared" si="104"/>
        <v>0.86872146118721461</v>
      </c>
      <c r="O775" s="39">
        <f t="shared" si="105"/>
        <v>8.1578865072291968</v>
      </c>
      <c r="P775" s="71">
        <f t="shared" si="106"/>
        <v>9.3415798435722563E-2</v>
      </c>
      <c r="Q775" s="39">
        <f t="shared" si="102"/>
        <v>0</v>
      </c>
      <c r="R775" s="39">
        <f t="shared" si="107"/>
        <v>0</v>
      </c>
      <c r="S775" s="39">
        <f t="shared" si="103"/>
        <v>8.1578865072291968</v>
      </c>
    </row>
    <row r="776" spans="12:19" x14ac:dyDescent="0.25">
      <c r="L776" s="70">
        <v>7620</v>
      </c>
      <c r="M776" s="39">
        <f t="shared" si="108"/>
        <v>7620</v>
      </c>
      <c r="N776" s="39">
        <f t="shared" si="104"/>
        <v>0.86986301369863017</v>
      </c>
      <c r="O776" s="39">
        <f t="shared" si="105"/>
        <v>8.1112466204437315</v>
      </c>
      <c r="P776" s="71">
        <f t="shared" si="106"/>
        <v>9.288172600664979E-2</v>
      </c>
      <c r="Q776" s="39">
        <f t="shared" si="102"/>
        <v>0</v>
      </c>
      <c r="R776" s="39">
        <f t="shared" si="107"/>
        <v>0</v>
      </c>
      <c r="S776" s="39">
        <f t="shared" si="103"/>
        <v>8.1112466204437315</v>
      </c>
    </row>
    <row r="777" spans="12:19" x14ac:dyDescent="0.25">
      <c r="L777" s="70">
        <v>7630</v>
      </c>
      <c r="M777" s="39">
        <f t="shared" si="108"/>
        <v>7630</v>
      </c>
      <c r="N777" s="39">
        <f t="shared" si="104"/>
        <v>0.87100456621004563</v>
      </c>
      <c r="O777" s="39">
        <f t="shared" si="105"/>
        <v>8.0646404790281281</v>
      </c>
      <c r="P777" s="71">
        <f t="shared" si="106"/>
        <v>9.2348039995145625E-2</v>
      </c>
      <c r="Q777" s="39">
        <f t="shared" si="102"/>
        <v>0</v>
      </c>
      <c r="R777" s="39">
        <f t="shared" si="107"/>
        <v>0</v>
      </c>
      <c r="S777" s="39">
        <f t="shared" si="103"/>
        <v>8.0646404790281281</v>
      </c>
    </row>
    <row r="778" spans="12:19" x14ac:dyDescent="0.25">
      <c r="L778" s="70">
        <v>7640</v>
      </c>
      <c r="M778" s="39">
        <f t="shared" si="108"/>
        <v>7640</v>
      </c>
      <c r="N778" s="39">
        <f t="shared" si="104"/>
        <v>0.87214611872146119</v>
      </c>
      <c r="O778" s="39">
        <f t="shared" si="105"/>
        <v>8.018068014387298</v>
      </c>
      <c r="P778" s="71">
        <f t="shared" si="106"/>
        <v>9.1814739615729057E-2</v>
      </c>
      <c r="Q778" s="39">
        <f t="shared" si="102"/>
        <v>0</v>
      </c>
      <c r="R778" s="39">
        <f t="shared" si="107"/>
        <v>0</v>
      </c>
      <c r="S778" s="39">
        <f t="shared" si="103"/>
        <v>8.018068014387298</v>
      </c>
    </row>
    <row r="779" spans="12:19" x14ac:dyDescent="0.25">
      <c r="L779" s="70">
        <v>7650</v>
      </c>
      <c r="M779" s="39">
        <f t="shared" si="108"/>
        <v>7650</v>
      </c>
      <c r="N779" s="39">
        <f t="shared" si="104"/>
        <v>0.87328767123287676</v>
      </c>
      <c r="O779" s="39">
        <f t="shared" si="105"/>
        <v>7.9715291581551879</v>
      </c>
      <c r="P779" s="71">
        <f t="shared" si="106"/>
        <v>9.1281824085541752E-2</v>
      </c>
      <c r="Q779" s="39">
        <f t="shared" si="102"/>
        <v>0</v>
      </c>
      <c r="R779" s="39">
        <f t="shared" si="107"/>
        <v>0</v>
      </c>
      <c r="S779" s="39">
        <f t="shared" si="103"/>
        <v>7.9715291581551879</v>
      </c>
    </row>
    <row r="780" spans="12:19" x14ac:dyDescent="0.25">
      <c r="L780" s="70">
        <v>7660</v>
      </c>
      <c r="M780" s="39">
        <f t="shared" si="108"/>
        <v>7660</v>
      </c>
      <c r="N780" s="39">
        <f t="shared" si="104"/>
        <v>0.87442922374429222</v>
      </c>
      <c r="O780" s="39">
        <f t="shared" si="105"/>
        <v>7.925023842193645</v>
      </c>
      <c r="P780" s="71">
        <f t="shared" si="106"/>
        <v>9.0749292624335065E-2</v>
      </c>
      <c r="Q780" s="39">
        <f t="shared" si="102"/>
        <v>0</v>
      </c>
      <c r="R780" s="39">
        <f t="shared" si="107"/>
        <v>0</v>
      </c>
      <c r="S780" s="39">
        <f t="shared" si="103"/>
        <v>7.925023842193645</v>
      </c>
    </row>
    <row r="781" spans="12:19" x14ac:dyDescent="0.25">
      <c r="L781" s="70">
        <v>7670</v>
      </c>
      <c r="M781" s="39">
        <f t="shared" si="108"/>
        <v>7670</v>
      </c>
      <c r="N781" s="39">
        <f t="shared" si="104"/>
        <v>0.87557077625570778</v>
      </c>
      <c r="O781" s="39">
        <f t="shared" si="105"/>
        <v>7.8785519985914299</v>
      </c>
      <c r="P781" s="71">
        <f t="shared" si="106"/>
        <v>9.021714445445872E-2</v>
      </c>
      <c r="Q781" s="39">
        <f t="shared" si="102"/>
        <v>0</v>
      </c>
      <c r="R781" s="39">
        <f t="shared" si="107"/>
        <v>0</v>
      </c>
      <c r="S781" s="39">
        <f t="shared" si="103"/>
        <v>7.8785519985914299</v>
      </c>
    </row>
    <row r="782" spans="12:19" x14ac:dyDescent="0.25">
      <c r="L782" s="70">
        <v>7680</v>
      </c>
      <c r="M782" s="39">
        <f t="shared" si="108"/>
        <v>7680</v>
      </c>
      <c r="N782" s="39">
        <f t="shared" si="104"/>
        <v>0.87671232876712324</v>
      </c>
      <c r="O782" s="39">
        <f t="shared" si="105"/>
        <v>7.8321135596631386</v>
      </c>
      <c r="P782" s="71">
        <f t="shared" si="106"/>
        <v>8.9685378800848481E-2</v>
      </c>
      <c r="Q782" s="39">
        <f t="shared" ref="Q782:Q845" si="109">IF(M782&lt;=$B$57,$B$50,0)</f>
        <v>0</v>
      </c>
      <c r="R782" s="39">
        <f t="shared" si="107"/>
        <v>0</v>
      </c>
      <c r="S782" s="39">
        <f t="shared" ref="S782:S845" si="110">IF(O782&gt;$B$47,$B$47,O782)</f>
        <v>7.8321135596631386</v>
      </c>
    </row>
    <row r="783" spans="12:19" x14ac:dyDescent="0.25">
      <c r="L783" s="70">
        <v>7690</v>
      </c>
      <c r="M783" s="39">
        <f t="shared" si="108"/>
        <v>7690</v>
      </c>
      <c r="N783" s="39">
        <f t="shared" ref="N783:N846" si="111">M783/$B$8</f>
        <v>0.87785388127853881</v>
      </c>
      <c r="O783" s="39">
        <f t="shared" ref="O783:O846" si="112">P783*$B$5</f>
        <v>7.7857084579481359</v>
      </c>
      <c r="P783" s="71">
        <f t="shared" ref="P783:P846" si="113">IF(N783=1,0,1-$I$9*N783^$I$8)</f>
        <v>8.9153994891013943E-2</v>
      </c>
      <c r="Q783" s="39">
        <f t="shared" si="109"/>
        <v>0</v>
      </c>
      <c r="R783" s="39">
        <f t="shared" ref="R783:R846" si="114">Q783*$B$5</f>
        <v>0</v>
      </c>
      <c r="S783" s="39">
        <f t="shared" si="110"/>
        <v>7.7857084579481359</v>
      </c>
    </row>
    <row r="784" spans="12:19" x14ac:dyDescent="0.25">
      <c r="L784" s="70">
        <v>7700</v>
      </c>
      <c r="M784" s="39">
        <f t="shared" si="108"/>
        <v>7700</v>
      </c>
      <c r="N784" s="39">
        <f t="shared" si="111"/>
        <v>0.87899543378995437</v>
      </c>
      <c r="O784" s="39">
        <f t="shared" si="112"/>
        <v>7.7393366262095489</v>
      </c>
      <c r="P784" s="71">
        <f t="shared" si="113"/>
        <v>8.8622991955026986E-2</v>
      </c>
      <c r="Q784" s="39">
        <f t="shared" si="109"/>
        <v>0</v>
      </c>
      <c r="R784" s="39">
        <f t="shared" si="114"/>
        <v>0</v>
      </c>
      <c r="S784" s="39">
        <f t="shared" si="110"/>
        <v>7.7393366262095489</v>
      </c>
    </row>
    <row r="785" spans="12:19" x14ac:dyDescent="0.25">
      <c r="L785" s="70">
        <v>7710</v>
      </c>
      <c r="M785" s="39">
        <f t="shared" si="108"/>
        <v>7710</v>
      </c>
      <c r="N785" s="39">
        <f t="shared" si="111"/>
        <v>0.88013698630136983</v>
      </c>
      <c r="O785" s="39">
        <f t="shared" si="112"/>
        <v>7.6929979974332374</v>
      </c>
      <c r="P785" s="71">
        <f t="shared" si="113"/>
        <v>8.8092369225510003E-2</v>
      </c>
      <c r="Q785" s="39">
        <f t="shared" si="109"/>
        <v>0</v>
      </c>
      <c r="R785" s="39">
        <f t="shared" si="114"/>
        <v>0</v>
      </c>
      <c r="S785" s="39">
        <f t="shared" si="110"/>
        <v>7.6929979974332374</v>
      </c>
    </row>
    <row r="786" spans="12:19" x14ac:dyDescent="0.25">
      <c r="L786" s="70">
        <v>7720</v>
      </c>
      <c r="M786" s="39">
        <f t="shared" si="108"/>
        <v>7720</v>
      </c>
      <c r="N786" s="39">
        <f t="shared" si="111"/>
        <v>0.88127853881278539</v>
      </c>
      <c r="O786" s="39">
        <f t="shared" si="112"/>
        <v>7.6466925048267562</v>
      </c>
      <c r="P786" s="71">
        <f t="shared" si="113"/>
        <v>8.7562125937624025E-2</v>
      </c>
      <c r="Q786" s="39">
        <f t="shared" si="109"/>
        <v>0</v>
      </c>
      <c r="R786" s="39">
        <f t="shared" si="114"/>
        <v>0</v>
      </c>
      <c r="S786" s="39">
        <f t="shared" si="110"/>
        <v>7.6466925048267562</v>
      </c>
    </row>
    <row r="787" spans="12:19" x14ac:dyDescent="0.25">
      <c r="L787" s="70">
        <v>7730</v>
      </c>
      <c r="M787" s="39">
        <f t="shared" si="108"/>
        <v>7730</v>
      </c>
      <c r="N787" s="39">
        <f t="shared" si="111"/>
        <v>0.88242009132420096</v>
      </c>
      <c r="O787" s="39">
        <f t="shared" si="112"/>
        <v>7.6004200818183101</v>
      </c>
      <c r="P787" s="71">
        <f t="shared" si="113"/>
        <v>8.7032261329056726E-2</v>
      </c>
      <c r="Q787" s="39">
        <f t="shared" si="109"/>
        <v>0</v>
      </c>
      <c r="R787" s="39">
        <f t="shared" si="114"/>
        <v>0</v>
      </c>
      <c r="S787" s="39">
        <f t="shared" si="110"/>
        <v>7.6004200818183101</v>
      </c>
    </row>
    <row r="788" spans="12:19" x14ac:dyDescent="0.25">
      <c r="L788" s="70">
        <v>7740</v>
      </c>
      <c r="M788" s="39">
        <f t="shared" si="108"/>
        <v>7740</v>
      </c>
      <c r="N788" s="39">
        <f t="shared" si="111"/>
        <v>0.88356164383561642</v>
      </c>
      <c r="O788" s="39">
        <f t="shared" si="112"/>
        <v>7.5541806620558134</v>
      </c>
      <c r="P788" s="71">
        <f t="shared" si="113"/>
        <v>8.6502774640011659E-2</v>
      </c>
      <c r="Q788" s="39">
        <f t="shared" si="109"/>
        <v>0</v>
      </c>
      <c r="R788" s="39">
        <f t="shared" si="114"/>
        <v>0</v>
      </c>
      <c r="S788" s="39">
        <f t="shared" si="110"/>
        <v>7.5541806620558134</v>
      </c>
    </row>
    <row r="789" spans="12:19" x14ac:dyDescent="0.25">
      <c r="L789" s="70">
        <v>7750</v>
      </c>
      <c r="M789" s="39">
        <f t="shared" si="108"/>
        <v>7750</v>
      </c>
      <c r="N789" s="39">
        <f t="shared" si="111"/>
        <v>0.88470319634703198</v>
      </c>
      <c r="O789" s="39">
        <f t="shared" si="112"/>
        <v>7.5079741794057897</v>
      </c>
      <c r="P789" s="71">
        <f t="shared" si="113"/>
        <v>8.5973665113195707E-2</v>
      </c>
      <c r="Q789" s="39">
        <f t="shared" si="109"/>
        <v>0</v>
      </c>
      <c r="R789" s="39">
        <f t="shared" si="114"/>
        <v>0</v>
      </c>
      <c r="S789" s="39">
        <f t="shared" si="110"/>
        <v>7.5079741794057897</v>
      </c>
    </row>
    <row r="790" spans="12:19" x14ac:dyDescent="0.25">
      <c r="L790" s="70">
        <v>7760</v>
      </c>
      <c r="M790" s="39">
        <f t="shared" si="108"/>
        <v>7760</v>
      </c>
      <c r="N790" s="39">
        <f t="shared" si="111"/>
        <v>0.88584474885844744</v>
      </c>
      <c r="O790" s="39">
        <f t="shared" si="112"/>
        <v>7.4618005679524488</v>
      </c>
      <c r="P790" s="71">
        <f t="shared" si="113"/>
        <v>8.5444931993808426E-2</v>
      </c>
      <c r="Q790" s="39">
        <f t="shared" si="109"/>
        <v>0</v>
      </c>
      <c r="R790" s="39">
        <f t="shared" si="114"/>
        <v>0</v>
      </c>
      <c r="S790" s="39">
        <f t="shared" si="110"/>
        <v>7.4618005679524488</v>
      </c>
    </row>
    <row r="791" spans="12:19" x14ac:dyDescent="0.25">
      <c r="L791" s="70">
        <v>7770</v>
      </c>
      <c r="M791" s="39">
        <f t="shared" si="108"/>
        <v>7770</v>
      </c>
      <c r="N791" s="39">
        <f t="shared" si="111"/>
        <v>0.88698630136986301</v>
      </c>
      <c r="O791" s="39">
        <f t="shared" si="112"/>
        <v>7.415659761996622</v>
      </c>
      <c r="P791" s="71">
        <f t="shared" si="113"/>
        <v>8.4916574529529942E-2</v>
      </c>
      <c r="Q791" s="39">
        <f t="shared" si="109"/>
        <v>0</v>
      </c>
      <c r="R791" s="39">
        <f t="shared" si="114"/>
        <v>0</v>
      </c>
      <c r="S791" s="39">
        <f t="shared" si="110"/>
        <v>7.415659761996622</v>
      </c>
    </row>
    <row r="792" spans="12:19" x14ac:dyDescent="0.25">
      <c r="L792" s="70">
        <v>7780</v>
      </c>
      <c r="M792" s="39">
        <f t="shared" si="108"/>
        <v>7780</v>
      </c>
      <c r="N792" s="39">
        <f t="shared" si="111"/>
        <v>0.88812785388127857</v>
      </c>
      <c r="O792" s="39">
        <f t="shared" si="112"/>
        <v>7.3695516960548479</v>
      </c>
      <c r="P792" s="71">
        <f t="shared" si="113"/>
        <v>8.4388591970510407E-2</v>
      </c>
      <c r="Q792" s="39">
        <f t="shared" si="109"/>
        <v>0</v>
      </c>
      <c r="R792" s="39">
        <f t="shared" si="114"/>
        <v>0</v>
      </c>
      <c r="S792" s="39">
        <f t="shared" si="110"/>
        <v>7.3695516960548479</v>
      </c>
    </row>
    <row r="793" spans="12:19" x14ac:dyDescent="0.25">
      <c r="L793" s="70">
        <v>7790</v>
      </c>
      <c r="M793" s="39">
        <f t="shared" si="108"/>
        <v>7790</v>
      </c>
      <c r="N793" s="39">
        <f t="shared" si="111"/>
        <v>0.88926940639269403</v>
      </c>
      <c r="O793" s="39">
        <f t="shared" si="112"/>
        <v>7.3234763048583487</v>
      </c>
      <c r="P793" s="71">
        <f t="shared" si="113"/>
        <v>8.3860983569358338E-2</v>
      </c>
      <c r="Q793" s="39">
        <f t="shared" si="109"/>
        <v>0</v>
      </c>
      <c r="R793" s="39">
        <f t="shared" si="114"/>
        <v>0</v>
      </c>
      <c r="S793" s="39">
        <f t="shared" si="110"/>
        <v>7.3234763048583487</v>
      </c>
    </row>
    <row r="794" spans="12:19" x14ac:dyDescent="0.25">
      <c r="L794" s="70">
        <v>7800</v>
      </c>
      <c r="M794" s="39">
        <f t="shared" si="108"/>
        <v>7800</v>
      </c>
      <c r="N794" s="39">
        <f t="shared" si="111"/>
        <v>0.8904109589041096</v>
      </c>
      <c r="O794" s="39">
        <f t="shared" si="112"/>
        <v>7.2774335233519967</v>
      </c>
      <c r="P794" s="71">
        <f t="shared" si="113"/>
        <v>8.3333748581128742E-2</v>
      </c>
      <c r="Q794" s="39">
        <f t="shared" si="109"/>
        <v>0</v>
      </c>
      <c r="R794" s="39">
        <f t="shared" si="114"/>
        <v>0</v>
      </c>
      <c r="S794" s="39">
        <f t="shared" si="110"/>
        <v>7.2774335233519967</v>
      </c>
    </row>
    <row r="795" spans="12:19" x14ac:dyDescent="0.25">
      <c r="L795" s="70">
        <v>7810</v>
      </c>
      <c r="M795" s="39">
        <f t="shared" si="108"/>
        <v>7810</v>
      </c>
      <c r="N795" s="39">
        <f t="shared" si="111"/>
        <v>0.89155251141552516</v>
      </c>
      <c r="O795" s="39">
        <f t="shared" si="112"/>
        <v>7.2314232866934693</v>
      </c>
      <c r="P795" s="71">
        <f t="shared" si="113"/>
        <v>8.2806886263313451E-2</v>
      </c>
      <c r="Q795" s="39">
        <f t="shared" si="109"/>
        <v>0</v>
      </c>
      <c r="R795" s="39">
        <f t="shared" si="114"/>
        <v>0</v>
      </c>
      <c r="S795" s="39">
        <f t="shared" si="110"/>
        <v>7.2314232866934693</v>
      </c>
    </row>
    <row r="796" spans="12:19" x14ac:dyDescent="0.25">
      <c r="L796" s="70">
        <v>7820</v>
      </c>
      <c r="M796" s="39">
        <f t="shared" si="108"/>
        <v>7820</v>
      </c>
      <c r="N796" s="39">
        <f t="shared" si="111"/>
        <v>0.89269406392694062</v>
      </c>
      <c r="O796" s="39">
        <f t="shared" si="112"/>
        <v>7.1854455302521734</v>
      </c>
      <c r="P796" s="71">
        <f t="shared" si="113"/>
        <v>8.2280395875828805E-2</v>
      </c>
      <c r="Q796" s="39">
        <f t="shared" si="109"/>
        <v>0</v>
      </c>
      <c r="R796" s="39">
        <f t="shared" si="114"/>
        <v>0</v>
      </c>
      <c r="S796" s="39">
        <f t="shared" si="110"/>
        <v>7.1854455302521734</v>
      </c>
    </row>
    <row r="797" spans="12:19" x14ac:dyDescent="0.25">
      <c r="L797" s="70">
        <v>7830</v>
      </c>
      <c r="M797" s="39">
        <f t="shared" si="108"/>
        <v>7830</v>
      </c>
      <c r="N797" s="39">
        <f t="shared" si="111"/>
        <v>0.89383561643835618</v>
      </c>
      <c r="O797" s="39">
        <f t="shared" si="112"/>
        <v>7.1395001896082935</v>
      </c>
      <c r="P797" s="71">
        <f t="shared" si="113"/>
        <v>8.1754276681004767E-2</v>
      </c>
      <c r="Q797" s="39">
        <f t="shared" si="109"/>
        <v>0</v>
      </c>
      <c r="R797" s="39">
        <f t="shared" si="114"/>
        <v>0</v>
      </c>
      <c r="S797" s="39">
        <f t="shared" si="110"/>
        <v>7.1395001896082935</v>
      </c>
    </row>
    <row r="798" spans="12:19" x14ac:dyDescent="0.25">
      <c r="L798" s="70">
        <v>7840</v>
      </c>
      <c r="M798" s="39">
        <f t="shared" si="108"/>
        <v>7840</v>
      </c>
      <c r="N798" s="39">
        <f t="shared" si="111"/>
        <v>0.89497716894977164</v>
      </c>
      <c r="O798" s="39">
        <f t="shared" si="112"/>
        <v>7.0935872005519212</v>
      </c>
      <c r="P798" s="71">
        <f t="shared" si="113"/>
        <v>8.1228527943574935E-2</v>
      </c>
      <c r="Q798" s="39">
        <f t="shared" si="109"/>
        <v>0</v>
      </c>
      <c r="R798" s="39">
        <f t="shared" si="114"/>
        <v>0</v>
      </c>
      <c r="S798" s="39">
        <f t="shared" si="110"/>
        <v>7.0935872005519212</v>
      </c>
    </row>
    <row r="799" spans="12:19" x14ac:dyDescent="0.25">
      <c r="L799" s="70">
        <v>7850</v>
      </c>
      <c r="M799" s="39">
        <f t="shared" si="108"/>
        <v>7850</v>
      </c>
      <c r="N799" s="39">
        <f t="shared" si="111"/>
        <v>0.89611872146118721</v>
      </c>
      <c r="O799" s="39">
        <f t="shared" si="112"/>
        <v>7.0477064990820075</v>
      </c>
      <c r="P799" s="71">
        <f t="shared" si="113"/>
        <v>8.0703148930664548E-2</v>
      </c>
      <c r="Q799" s="39">
        <f t="shared" si="109"/>
        <v>0</v>
      </c>
      <c r="R799" s="39">
        <f t="shared" si="114"/>
        <v>0</v>
      </c>
      <c r="S799" s="39">
        <f t="shared" si="110"/>
        <v>7.0477064990820075</v>
      </c>
    </row>
    <row r="800" spans="12:19" x14ac:dyDescent="0.25">
      <c r="L800" s="70">
        <v>7860</v>
      </c>
      <c r="M800" s="39">
        <f t="shared" si="108"/>
        <v>7860</v>
      </c>
      <c r="N800" s="39">
        <f t="shared" si="111"/>
        <v>0.89726027397260277</v>
      </c>
      <c r="O800" s="39">
        <f t="shared" si="112"/>
        <v>7.00185802140546</v>
      </c>
      <c r="P800" s="71">
        <f t="shared" si="113"/>
        <v>8.0178138911780161E-2</v>
      </c>
      <c r="Q800" s="39">
        <f t="shared" si="109"/>
        <v>0</v>
      </c>
      <c r="R800" s="39">
        <f t="shared" si="114"/>
        <v>0</v>
      </c>
      <c r="S800" s="39">
        <f t="shared" si="110"/>
        <v>7.00185802140546</v>
      </c>
    </row>
    <row r="801" spans="12:19" x14ac:dyDescent="0.25">
      <c r="L801" s="70">
        <v>7870</v>
      </c>
      <c r="M801" s="39">
        <f t="shared" si="108"/>
        <v>7870</v>
      </c>
      <c r="N801" s="39">
        <f t="shared" si="111"/>
        <v>0.89840182648401823</v>
      </c>
      <c r="O801" s="39">
        <f t="shared" si="112"/>
        <v>6.9560417039362141</v>
      </c>
      <c r="P801" s="71">
        <f t="shared" si="113"/>
        <v>7.9653497158798992E-2</v>
      </c>
      <c r="Q801" s="39">
        <f t="shared" si="109"/>
        <v>0</v>
      </c>
      <c r="R801" s="39">
        <f t="shared" si="114"/>
        <v>0</v>
      </c>
      <c r="S801" s="39">
        <f t="shared" si="110"/>
        <v>6.9560417039362141</v>
      </c>
    </row>
    <row r="802" spans="12:19" x14ac:dyDescent="0.25">
      <c r="L802" s="70">
        <v>7880</v>
      </c>
      <c r="M802" s="39">
        <f t="shared" si="108"/>
        <v>7880</v>
      </c>
      <c r="N802" s="39">
        <f t="shared" si="111"/>
        <v>0.8995433789954338</v>
      </c>
      <c r="O802" s="39">
        <f t="shared" si="112"/>
        <v>6.9102574832942709</v>
      </c>
      <c r="P802" s="71">
        <f t="shared" si="113"/>
        <v>7.9129222945957922E-2</v>
      </c>
      <c r="Q802" s="39">
        <f t="shared" si="109"/>
        <v>0</v>
      </c>
      <c r="R802" s="39">
        <f t="shared" si="114"/>
        <v>0</v>
      </c>
      <c r="S802" s="39">
        <f t="shared" si="110"/>
        <v>6.9102574832942709</v>
      </c>
    </row>
    <row r="803" spans="12:19" x14ac:dyDescent="0.25">
      <c r="L803" s="70">
        <v>7890</v>
      </c>
      <c r="M803" s="39">
        <f t="shared" si="108"/>
        <v>7890</v>
      </c>
      <c r="N803" s="39">
        <f t="shared" si="111"/>
        <v>0.90068493150684936</v>
      </c>
      <c r="O803" s="39">
        <f t="shared" si="112"/>
        <v>6.864505296304789</v>
      </c>
      <c r="P803" s="71">
        <f t="shared" si="113"/>
        <v>7.8605315549843069E-2</v>
      </c>
      <c r="Q803" s="39">
        <f t="shared" si="109"/>
        <v>0</v>
      </c>
      <c r="R803" s="39">
        <f t="shared" si="114"/>
        <v>0</v>
      </c>
      <c r="S803" s="39">
        <f t="shared" si="110"/>
        <v>6.864505296304789</v>
      </c>
    </row>
    <row r="804" spans="12:19" x14ac:dyDescent="0.25">
      <c r="L804" s="70">
        <v>7900</v>
      </c>
      <c r="M804" s="39">
        <f t="shared" si="108"/>
        <v>7900</v>
      </c>
      <c r="N804" s="39">
        <f t="shared" si="111"/>
        <v>0.90182648401826482</v>
      </c>
      <c r="O804" s="39">
        <f t="shared" si="112"/>
        <v>6.8187850799971592</v>
      </c>
      <c r="P804" s="71">
        <f t="shared" si="113"/>
        <v>7.8081774249379232E-2</v>
      </c>
      <c r="Q804" s="39">
        <f t="shared" si="109"/>
        <v>0</v>
      </c>
      <c r="R804" s="39">
        <f t="shared" si="114"/>
        <v>0</v>
      </c>
      <c r="S804" s="39">
        <f t="shared" si="110"/>
        <v>6.8187850799971592</v>
      </c>
    </row>
    <row r="805" spans="12:19" x14ac:dyDescent="0.25">
      <c r="L805" s="70">
        <v>7910</v>
      </c>
      <c r="M805" s="39">
        <f t="shared" si="108"/>
        <v>7910</v>
      </c>
      <c r="N805" s="39">
        <f t="shared" si="111"/>
        <v>0.90296803652968038</v>
      </c>
      <c r="O805" s="39">
        <f t="shared" si="112"/>
        <v>6.7730967716040782</v>
      </c>
      <c r="P805" s="71">
        <f t="shared" si="113"/>
        <v>7.7558598325819239E-2</v>
      </c>
      <c r="Q805" s="39">
        <f t="shared" si="109"/>
        <v>0</v>
      </c>
      <c r="R805" s="39">
        <f t="shared" si="114"/>
        <v>0</v>
      </c>
      <c r="S805" s="39">
        <f t="shared" si="110"/>
        <v>6.7730967716040782</v>
      </c>
    </row>
    <row r="806" spans="12:19" x14ac:dyDescent="0.25">
      <c r="L806" s="70">
        <v>7920</v>
      </c>
      <c r="M806" s="39">
        <f t="shared" si="108"/>
        <v>7920</v>
      </c>
      <c r="N806" s="39">
        <f t="shared" si="111"/>
        <v>0.90410958904109584</v>
      </c>
      <c r="O806" s="39">
        <f t="shared" si="112"/>
        <v>6.7274403085606416</v>
      </c>
      <c r="P806" s="71">
        <f t="shared" si="113"/>
        <v>7.7035787062733618E-2</v>
      </c>
      <c r="Q806" s="39">
        <f t="shared" si="109"/>
        <v>0</v>
      </c>
      <c r="R806" s="39">
        <f t="shared" si="114"/>
        <v>0</v>
      </c>
      <c r="S806" s="39">
        <f t="shared" si="110"/>
        <v>6.7274403085606416</v>
      </c>
    </row>
    <row r="807" spans="12:19" x14ac:dyDescent="0.25">
      <c r="L807" s="70">
        <v>7930</v>
      </c>
      <c r="M807" s="39">
        <f t="shared" si="108"/>
        <v>7930</v>
      </c>
      <c r="N807" s="39">
        <f t="shared" si="111"/>
        <v>0.90525114155251141</v>
      </c>
      <c r="O807" s="39">
        <f t="shared" si="112"/>
        <v>6.6818156285034398</v>
      </c>
      <c r="P807" s="71">
        <f t="shared" si="113"/>
        <v>7.6513339746000164E-2</v>
      </c>
      <c r="Q807" s="39">
        <f t="shared" si="109"/>
        <v>0</v>
      </c>
      <c r="R807" s="39">
        <f t="shared" si="114"/>
        <v>0</v>
      </c>
      <c r="S807" s="39">
        <f t="shared" si="110"/>
        <v>6.6818156285034398</v>
      </c>
    </row>
    <row r="808" spans="12:19" x14ac:dyDescent="0.25">
      <c r="L808" s="70">
        <v>7940</v>
      </c>
      <c r="M808" s="39">
        <f t="shared" si="108"/>
        <v>7940</v>
      </c>
      <c r="N808" s="39">
        <f t="shared" si="111"/>
        <v>0.90639269406392697</v>
      </c>
      <c r="O808" s="39">
        <f t="shared" si="112"/>
        <v>6.636222669269638</v>
      </c>
      <c r="P808" s="71">
        <f t="shared" si="113"/>
        <v>7.59912556637935E-2</v>
      </c>
      <c r="Q808" s="39">
        <f t="shared" si="109"/>
        <v>0</v>
      </c>
      <c r="R808" s="39">
        <f t="shared" si="114"/>
        <v>0</v>
      </c>
      <c r="S808" s="39">
        <f t="shared" si="110"/>
        <v>6.636222669269638</v>
      </c>
    </row>
    <row r="809" spans="12:19" x14ac:dyDescent="0.25">
      <c r="L809" s="70">
        <v>7950</v>
      </c>
      <c r="M809" s="39">
        <f t="shared" si="108"/>
        <v>7950</v>
      </c>
      <c r="N809" s="39">
        <f t="shared" si="111"/>
        <v>0.90753424657534243</v>
      </c>
      <c r="O809" s="39">
        <f t="shared" si="112"/>
        <v>6.5906613688961126</v>
      </c>
      <c r="P809" s="71">
        <f t="shared" si="113"/>
        <v>7.5469534106575087E-2</v>
      </c>
      <c r="Q809" s="39">
        <f t="shared" si="109"/>
        <v>0</v>
      </c>
      <c r="R809" s="39">
        <f t="shared" si="114"/>
        <v>0</v>
      </c>
      <c r="S809" s="39">
        <f t="shared" si="110"/>
        <v>6.5906613688961126</v>
      </c>
    </row>
    <row r="810" spans="12:19" x14ac:dyDescent="0.25">
      <c r="L810" s="70">
        <v>7960</v>
      </c>
      <c r="M810" s="39">
        <f t="shared" si="108"/>
        <v>7960</v>
      </c>
      <c r="N810" s="39">
        <f t="shared" si="111"/>
        <v>0.908675799086758</v>
      </c>
      <c r="O810" s="39">
        <f t="shared" si="112"/>
        <v>6.5451316656185412</v>
      </c>
      <c r="P810" s="71">
        <f t="shared" si="113"/>
        <v>7.4948174367082898E-2</v>
      </c>
      <c r="Q810" s="39">
        <f t="shared" si="109"/>
        <v>0</v>
      </c>
      <c r="R810" s="39">
        <f t="shared" si="114"/>
        <v>0</v>
      </c>
      <c r="S810" s="39">
        <f t="shared" si="110"/>
        <v>6.5451316656185412</v>
      </c>
    </row>
    <row r="811" spans="12:19" x14ac:dyDescent="0.25">
      <c r="L811" s="70">
        <v>7970</v>
      </c>
      <c r="M811" s="39">
        <f t="shared" si="108"/>
        <v>7970</v>
      </c>
      <c r="N811" s="39">
        <f t="shared" si="111"/>
        <v>0.90981735159817356</v>
      </c>
      <c r="O811" s="39">
        <f t="shared" si="112"/>
        <v>6.4996334978704677</v>
      </c>
      <c r="P811" s="71">
        <f t="shared" si="113"/>
        <v>7.442717574032065E-2</v>
      </c>
      <c r="Q811" s="39">
        <f t="shared" si="109"/>
        <v>0</v>
      </c>
      <c r="R811" s="39">
        <f t="shared" si="114"/>
        <v>0</v>
      </c>
      <c r="S811" s="39">
        <f t="shared" si="110"/>
        <v>6.4996334978704677</v>
      </c>
    </row>
    <row r="812" spans="12:19" x14ac:dyDescent="0.25">
      <c r="L812" s="70">
        <v>7980</v>
      </c>
      <c r="M812" s="39">
        <f t="shared" si="108"/>
        <v>7980</v>
      </c>
      <c r="N812" s="39">
        <f t="shared" si="111"/>
        <v>0.91095890410958902</v>
      </c>
      <c r="O812" s="39">
        <f t="shared" si="112"/>
        <v>6.4541668042825453</v>
      </c>
      <c r="P812" s="71">
        <f t="shared" si="113"/>
        <v>7.3906537523549143E-2</v>
      </c>
      <c r="Q812" s="39">
        <f t="shared" si="109"/>
        <v>0</v>
      </c>
      <c r="R812" s="39">
        <f t="shared" si="114"/>
        <v>0</v>
      </c>
      <c r="S812" s="39">
        <f t="shared" si="110"/>
        <v>6.4541668042825453</v>
      </c>
    </row>
    <row r="813" spans="12:19" x14ac:dyDescent="0.25">
      <c r="L813" s="70">
        <v>7990</v>
      </c>
      <c r="M813" s="39">
        <f t="shared" si="108"/>
        <v>7990</v>
      </c>
      <c r="N813" s="39">
        <f t="shared" si="111"/>
        <v>0.91210045662100458</v>
      </c>
      <c r="O813" s="39">
        <f t="shared" si="112"/>
        <v>6.408731523681535</v>
      </c>
      <c r="P813" s="71">
        <f t="shared" si="113"/>
        <v>7.3386259016274824E-2</v>
      </c>
      <c r="Q813" s="39">
        <f t="shared" si="109"/>
        <v>0</v>
      </c>
      <c r="R813" s="39">
        <f t="shared" si="114"/>
        <v>0</v>
      </c>
      <c r="S813" s="39">
        <f t="shared" si="110"/>
        <v>6.408731523681535</v>
      </c>
    </row>
    <row r="814" spans="12:19" x14ac:dyDescent="0.25">
      <c r="L814" s="70">
        <v>8000</v>
      </c>
      <c r="M814" s="39">
        <f t="shared" ref="M814:M877" si="115">IF(L814&gt;$B$8,$B$8,L814)</f>
        <v>8000</v>
      </c>
      <c r="N814" s="39">
        <f t="shared" si="111"/>
        <v>0.91324200913242004</v>
      </c>
      <c r="O814" s="39">
        <f t="shared" si="112"/>
        <v>6.3633275950894639</v>
      </c>
      <c r="P814" s="71">
        <f t="shared" si="113"/>
        <v>7.2866339520240131E-2</v>
      </c>
      <c r="Q814" s="39">
        <f t="shared" si="109"/>
        <v>0</v>
      </c>
      <c r="R814" s="39">
        <f t="shared" si="114"/>
        <v>0</v>
      </c>
      <c r="S814" s="39">
        <f t="shared" si="110"/>
        <v>6.3633275950894639</v>
      </c>
    </row>
    <row r="815" spans="12:19" x14ac:dyDescent="0.25">
      <c r="L815" s="70">
        <v>8010</v>
      </c>
      <c r="M815" s="39">
        <f t="shared" si="115"/>
        <v>8010</v>
      </c>
      <c r="N815" s="39">
        <f t="shared" si="111"/>
        <v>0.91438356164383561</v>
      </c>
      <c r="O815" s="39">
        <f t="shared" si="112"/>
        <v>6.3179549577228222</v>
      </c>
      <c r="P815" s="71">
        <f t="shared" si="113"/>
        <v>7.2346778339414275E-2</v>
      </c>
      <c r="Q815" s="39">
        <f t="shared" si="109"/>
        <v>0</v>
      </c>
      <c r="R815" s="39">
        <f t="shared" si="114"/>
        <v>0</v>
      </c>
      <c r="S815" s="39">
        <f t="shared" si="110"/>
        <v>6.3179549577228222</v>
      </c>
    </row>
    <row r="816" spans="12:19" x14ac:dyDescent="0.25">
      <c r="L816" s="70">
        <v>8020</v>
      </c>
      <c r="M816" s="39">
        <f t="shared" si="115"/>
        <v>8020</v>
      </c>
      <c r="N816" s="39">
        <f t="shared" si="111"/>
        <v>0.91552511415525117</v>
      </c>
      <c r="O816" s="39">
        <f t="shared" si="112"/>
        <v>6.2726135509916201</v>
      </c>
      <c r="P816" s="71">
        <f t="shared" si="113"/>
        <v>7.1827574779982473E-2</v>
      </c>
      <c r="Q816" s="39">
        <f t="shared" si="109"/>
        <v>0</v>
      </c>
      <c r="R816" s="39">
        <f t="shared" si="114"/>
        <v>0</v>
      </c>
      <c r="S816" s="39">
        <f t="shared" si="110"/>
        <v>6.2726135509916201</v>
      </c>
    </row>
    <row r="817" spans="12:19" x14ac:dyDescent="0.25">
      <c r="L817" s="70">
        <v>8030</v>
      </c>
      <c r="M817" s="39">
        <f t="shared" si="115"/>
        <v>8030</v>
      </c>
      <c r="N817" s="39">
        <f t="shared" si="111"/>
        <v>0.91666666666666663</v>
      </c>
      <c r="O817" s="39">
        <f t="shared" si="112"/>
        <v>6.2273033144985845</v>
      </c>
      <c r="P817" s="71">
        <f t="shared" si="113"/>
        <v>7.1308728150336731E-2</v>
      </c>
      <c r="Q817" s="39">
        <f t="shared" si="109"/>
        <v>0</v>
      </c>
      <c r="R817" s="39">
        <f t="shared" si="114"/>
        <v>0</v>
      </c>
      <c r="S817" s="39">
        <f t="shared" si="110"/>
        <v>6.2273033144985845</v>
      </c>
    </row>
    <row r="818" spans="12:19" x14ac:dyDescent="0.25">
      <c r="L818" s="70">
        <v>8040</v>
      </c>
      <c r="M818" s="39">
        <f t="shared" si="115"/>
        <v>8040</v>
      </c>
      <c r="N818" s="39">
        <f t="shared" si="111"/>
        <v>0.9178082191780822</v>
      </c>
      <c r="O818" s="39">
        <f t="shared" si="112"/>
        <v>6.1820241880382953</v>
      </c>
      <c r="P818" s="71">
        <f t="shared" si="113"/>
        <v>7.0790237761065966E-2</v>
      </c>
      <c r="Q818" s="39">
        <f t="shared" si="109"/>
        <v>0</v>
      </c>
      <c r="R818" s="39">
        <f t="shared" si="114"/>
        <v>0</v>
      </c>
      <c r="S818" s="39">
        <f t="shared" si="110"/>
        <v>6.1820241880382953</v>
      </c>
    </row>
    <row r="819" spans="12:19" x14ac:dyDescent="0.25">
      <c r="L819" s="70">
        <v>8050</v>
      </c>
      <c r="M819" s="39">
        <f t="shared" si="115"/>
        <v>8050</v>
      </c>
      <c r="N819" s="39">
        <f t="shared" si="111"/>
        <v>0.91894977168949776</v>
      </c>
      <c r="O819" s="39">
        <f t="shared" si="112"/>
        <v>6.1367761115962933</v>
      </c>
      <c r="P819" s="71">
        <f t="shared" si="113"/>
        <v>7.027210292494579E-2</v>
      </c>
      <c r="Q819" s="39">
        <f t="shared" si="109"/>
        <v>0</v>
      </c>
      <c r="R819" s="39">
        <f t="shared" si="114"/>
        <v>0</v>
      </c>
      <c r="S819" s="39">
        <f t="shared" si="110"/>
        <v>6.1367761115962933</v>
      </c>
    </row>
    <row r="820" spans="12:19" x14ac:dyDescent="0.25">
      <c r="L820" s="70">
        <v>8060</v>
      </c>
      <c r="M820" s="39">
        <f t="shared" si="115"/>
        <v>8060</v>
      </c>
      <c r="N820" s="39">
        <f t="shared" si="111"/>
        <v>0.92009132420091322</v>
      </c>
      <c r="O820" s="39">
        <f t="shared" si="112"/>
        <v>6.0915590253483263</v>
      </c>
      <c r="P820" s="71">
        <f t="shared" si="113"/>
        <v>6.9754322956929848E-2</v>
      </c>
      <c r="Q820" s="39">
        <f t="shared" si="109"/>
        <v>0</v>
      </c>
      <c r="R820" s="39">
        <f t="shared" si="114"/>
        <v>0</v>
      </c>
      <c r="S820" s="39">
        <f t="shared" si="110"/>
        <v>6.0915590253483263</v>
      </c>
    </row>
    <row r="821" spans="12:19" x14ac:dyDescent="0.25">
      <c r="L821" s="70">
        <v>8070</v>
      </c>
      <c r="M821" s="39">
        <f t="shared" si="115"/>
        <v>8070</v>
      </c>
      <c r="N821" s="39">
        <f t="shared" si="111"/>
        <v>0.92123287671232879</v>
      </c>
      <c r="O821" s="39">
        <f t="shared" si="112"/>
        <v>6.046372869659443</v>
      </c>
      <c r="P821" s="71">
        <f t="shared" si="113"/>
        <v>6.92368971741395E-2</v>
      </c>
      <c r="Q821" s="39">
        <f t="shared" si="109"/>
        <v>0</v>
      </c>
      <c r="R821" s="39">
        <f t="shared" si="114"/>
        <v>0</v>
      </c>
      <c r="S821" s="39">
        <f t="shared" si="110"/>
        <v>6.046372869659443</v>
      </c>
    </row>
    <row r="822" spans="12:19" x14ac:dyDescent="0.25">
      <c r="L822" s="70">
        <v>8080</v>
      </c>
      <c r="M822" s="39">
        <f t="shared" si="115"/>
        <v>8080</v>
      </c>
      <c r="N822" s="39">
        <f t="shared" si="111"/>
        <v>0.92237442922374424</v>
      </c>
      <c r="O822" s="39">
        <f t="shared" si="112"/>
        <v>6.0012175850831442</v>
      </c>
      <c r="P822" s="71">
        <f t="shared" si="113"/>
        <v>6.8719824895854043E-2</v>
      </c>
      <c r="Q822" s="39">
        <f t="shared" si="109"/>
        <v>0</v>
      </c>
      <c r="R822" s="39">
        <f t="shared" si="114"/>
        <v>0</v>
      </c>
      <c r="S822" s="39">
        <f t="shared" si="110"/>
        <v>6.0012175850831442</v>
      </c>
    </row>
    <row r="823" spans="12:19" x14ac:dyDescent="0.25">
      <c r="L823" s="70">
        <v>8090</v>
      </c>
      <c r="M823" s="39">
        <f t="shared" si="115"/>
        <v>8090</v>
      </c>
      <c r="N823" s="39">
        <f t="shared" si="111"/>
        <v>0.92351598173515981</v>
      </c>
      <c r="O823" s="39">
        <f t="shared" si="112"/>
        <v>5.9560931123606249</v>
      </c>
      <c r="P823" s="71">
        <f t="shared" si="113"/>
        <v>6.8203105443502055E-2</v>
      </c>
      <c r="Q823" s="39">
        <f t="shared" si="109"/>
        <v>0</v>
      </c>
      <c r="R823" s="39">
        <f t="shared" si="114"/>
        <v>0</v>
      </c>
      <c r="S823" s="39">
        <f t="shared" si="110"/>
        <v>5.9560931123606249</v>
      </c>
    </row>
    <row r="824" spans="12:19" x14ac:dyDescent="0.25">
      <c r="L824" s="70">
        <v>8100</v>
      </c>
      <c r="M824" s="39">
        <f t="shared" si="115"/>
        <v>8100</v>
      </c>
      <c r="N824" s="39">
        <f t="shared" si="111"/>
        <v>0.92465753424657537</v>
      </c>
      <c r="O824" s="39">
        <f t="shared" si="112"/>
        <v>5.9109993924199298</v>
      </c>
      <c r="P824" s="71">
        <f t="shared" si="113"/>
        <v>6.7686738140651737E-2</v>
      </c>
      <c r="Q824" s="39">
        <f t="shared" si="109"/>
        <v>0</v>
      </c>
      <c r="R824" s="39">
        <f t="shared" si="114"/>
        <v>0</v>
      </c>
      <c r="S824" s="39">
        <f t="shared" si="110"/>
        <v>5.9109993924199298</v>
      </c>
    </row>
    <row r="825" spans="12:19" x14ac:dyDescent="0.25">
      <c r="L825" s="70">
        <v>8110</v>
      </c>
      <c r="M825" s="39">
        <f t="shared" si="115"/>
        <v>8110</v>
      </c>
      <c r="N825" s="39">
        <f t="shared" si="111"/>
        <v>0.92579908675799083</v>
      </c>
      <c r="O825" s="39">
        <f t="shared" si="112"/>
        <v>5.865936366375081</v>
      </c>
      <c r="P825" s="71">
        <f t="shared" si="113"/>
        <v>6.7170722313000919E-2</v>
      </c>
      <c r="Q825" s="39">
        <f t="shared" si="109"/>
        <v>0</v>
      </c>
      <c r="R825" s="39">
        <f t="shared" si="114"/>
        <v>0</v>
      </c>
      <c r="S825" s="39">
        <f t="shared" si="110"/>
        <v>5.865936366375081</v>
      </c>
    </row>
    <row r="826" spans="12:19" x14ac:dyDescent="0.25">
      <c r="L826" s="70">
        <v>8120</v>
      </c>
      <c r="M826" s="39">
        <f t="shared" si="115"/>
        <v>8120</v>
      </c>
      <c r="N826" s="39">
        <f t="shared" si="111"/>
        <v>0.9269406392694064</v>
      </c>
      <c r="O826" s="39">
        <f t="shared" si="112"/>
        <v>5.8209039755253134</v>
      </c>
      <c r="P826" s="71">
        <f t="shared" si="113"/>
        <v>6.6655057288368291E-2</v>
      </c>
      <c r="Q826" s="39">
        <f t="shared" si="109"/>
        <v>0</v>
      </c>
      <c r="R826" s="39">
        <f t="shared" si="114"/>
        <v>0</v>
      </c>
      <c r="S826" s="39">
        <f t="shared" si="110"/>
        <v>5.8209039755253134</v>
      </c>
    </row>
    <row r="827" spans="12:19" x14ac:dyDescent="0.25">
      <c r="L827" s="70">
        <v>8130</v>
      </c>
      <c r="M827" s="39">
        <f t="shared" si="115"/>
        <v>8130</v>
      </c>
      <c r="N827" s="39">
        <f t="shared" si="111"/>
        <v>0.92808219178082196</v>
      </c>
      <c r="O827" s="39">
        <f t="shared" si="112"/>
        <v>5.77590216135426</v>
      </c>
      <c r="P827" s="71">
        <f t="shared" si="113"/>
        <v>6.6139742396684076E-2</v>
      </c>
      <c r="Q827" s="39">
        <f t="shared" si="109"/>
        <v>0</v>
      </c>
      <c r="R827" s="39">
        <f t="shared" si="114"/>
        <v>0</v>
      </c>
      <c r="S827" s="39">
        <f t="shared" si="110"/>
        <v>5.77590216135426</v>
      </c>
    </row>
    <row r="828" spans="12:19" x14ac:dyDescent="0.25">
      <c r="L828" s="70">
        <v>8140</v>
      </c>
      <c r="M828" s="39">
        <f t="shared" si="115"/>
        <v>8140</v>
      </c>
      <c r="N828" s="39">
        <f t="shared" si="111"/>
        <v>0.92922374429223742</v>
      </c>
      <c r="O828" s="39">
        <f t="shared" si="112"/>
        <v>5.7309308655291566</v>
      </c>
      <c r="P828" s="71">
        <f t="shared" si="113"/>
        <v>6.5624776969980925E-2</v>
      </c>
      <c r="Q828" s="39">
        <f t="shared" si="109"/>
        <v>0</v>
      </c>
      <c r="R828" s="39">
        <f t="shared" si="114"/>
        <v>0</v>
      </c>
      <c r="S828" s="39">
        <f t="shared" si="110"/>
        <v>5.7309308655291566</v>
      </c>
    </row>
    <row r="829" spans="12:19" x14ac:dyDescent="0.25">
      <c r="L829" s="70">
        <v>8150</v>
      </c>
      <c r="M829" s="39">
        <f t="shared" si="115"/>
        <v>8150</v>
      </c>
      <c r="N829" s="39">
        <f t="shared" si="111"/>
        <v>0.93036529680365299</v>
      </c>
      <c r="O829" s="39">
        <f t="shared" si="112"/>
        <v>5.6859900298999859</v>
      </c>
      <c r="P829" s="71">
        <f t="shared" si="113"/>
        <v>6.5110160342384149E-2</v>
      </c>
      <c r="Q829" s="39">
        <f t="shared" si="109"/>
        <v>0</v>
      </c>
      <c r="R829" s="39">
        <f t="shared" si="114"/>
        <v>0</v>
      </c>
      <c r="S829" s="39">
        <f t="shared" si="110"/>
        <v>5.6859900298999859</v>
      </c>
    </row>
    <row r="830" spans="12:19" x14ac:dyDescent="0.25">
      <c r="L830" s="70">
        <v>8160</v>
      </c>
      <c r="M830" s="39">
        <f t="shared" si="115"/>
        <v>8160</v>
      </c>
      <c r="N830" s="39">
        <f t="shared" si="111"/>
        <v>0.93150684931506844</v>
      </c>
      <c r="O830" s="39">
        <f t="shared" si="112"/>
        <v>5.6410795964987459</v>
      </c>
      <c r="P830" s="71">
        <f t="shared" si="113"/>
        <v>6.4595891850103282E-2</v>
      </c>
      <c r="Q830" s="39">
        <f t="shared" si="109"/>
        <v>0</v>
      </c>
      <c r="R830" s="39">
        <f t="shared" si="114"/>
        <v>0</v>
      </c>
      <c r="S830" s="39">
        <f t="shared" si="110"/>
        <v>5.6410795964987459</v>
      </c>
    </row>
    <row r="831" spans="12:19" x14ac:dyDescent="0.25">
      <c r="L831" s="70">
        <v>8170</v>
      </c>
      <c r="M831" s="39">
        <f t="shared" si="115"/>
        <v>8170</v>
      </c>
      <c r="N831" s="39">
        <f t="shared" si="111"/>
        <v>0.93264840182648401</v>
      </c>
      <c r="O831" s="39">
        <f t="shared" si="112"/>
        <v>5.5961995075386115</v>
      </c>
      <c r="P831" s="71">
        <f t="shared" si="113"/>
        <v>6.408197083142253E-2</v>
      </c>
      <c r="Q831" s="39">
        <f t="shared" si="109"/>
        <v>0</v>
      </c>
      <c r="R831" s="39">
        <f t="shared" si="114"/>
        <v>0</v>
      </c>
      <c r="S831" s="39">
        <f t="shared" si="110"/>
        <v>5.5961995075386115</v>
      </c>
    </row>
    <row r="832" spans="12:19" x14ac:dyDescent="0.25">
      <c r="L832" s="70">
        <v>8180</v>
      </c>
      <c r="M832" s="39">
        <f t="shared" si="115"/>
        <v>8180</v>
      </c>
      <c r="N832" s="39">
        <f t="shared" si="111"/>
        <v>0.93378995433789957</v>
      </c>
      <c r="O832" s="39">
        <f t="shared" si="112"/>
        <v>5.5513497054132106</v>
      </c>
      <c r="P832" s="71">
        <f t="shared" si="113"/>
        <v>6.3568396626692447E-2</v>
      </c>
      <c r="Q832" s="39">
        <f t="shared" si="109"/>
        <v>0</v>
      </c>
      <c r="R832" s="39">
        <f t="shared" si="114"/>
        <v>0</v>
      </c>
      <c r="S832" s="39">
        <f t="shared" si="110"/>
        <v>5.5513497054132106</v>
      </c>
    </row>
    <row r="833" spans="12:19" x14ac:dyDescent="0.25">
      <c r="L833" s="70">
        <v>8190</v>
      </c>
      <c r="M833" s="39">
        <f t="shared" si="115"/>
        <v>8190</v>
      </c>
      <c r="N833" s="39">
        <f t="shared" si="111"/>
        <v>0.93493150684931503</v>
      </c>
      <c r="O833" s="39">
        <f t="shared" si="112"/>
        <v>5.5065301326957581</v>
      </c>
      <c r="P833" s="71">
        <f t="shared" si="113"/>
        <v>6.3055168578320053E-2</v>
      </c>
      <c r="Q833" s="39">
        <f t="shared" si="109"/>
        <v>0</v>
      </c>
      <c r="R833" s="39">
        <f t="shared" si="114"/>
        <v>0</v>
      </c>
      <c r="S833" s="39">
        <f t="shared" si="110"/>
        <v>5.5065301326957581</v>
      </c>
    </row>
    <row r="834" spans="12:19" x14ac:dyDescent="0.25">
      <c r="L834" s="70">
        <v>8200</v>
      </c>
      <c r="M834" s="39">
        <f t="shared" si="115"/>
        <v>8200</v>
      </c>
      <c r="N834" s="39">
        <f t="shared" si="111"/>
        <v>0.9360730593607306</v>
      </c>
      <c r="O834" s="39">
        <f t="shared" si="112"/>
        <v>5.461740732138332</v>
      </c>
      <c r="P834" s="71">
        <f t="shared" si="113"/>
        <v>6.2542286030760508E-2</v>
      </c>
      <c r="Q834" s="39">
        <f t="shared" si="109"/>
        <v>0</v>
      </c>
      <c r="R834" s="39">
        <f t="shared" si="114"/>
        <v>0</v>
      </c>
      <c r="S834" s="39">
        <f t="shared" si="110"/>
        <v>5.461740732138332</v>
      </c>
    </row>
    <row r="835" spans="12:19" x14ac:dyDescent="0.25">
      <c r="L835" s="70">
        <v>8210</v>
      </c>
      <c r="M835" s="39">
        <f t="shared" si="115"/>
        <v>8210</v>
      </c>
      <c r="N835" s="39">
        <f t="shared" si="111"/>
        <v>0.93721461187214616</v>
      </c>
      <c r="O835" s="39">
        <f t="shared" si="112"/>
        <v>5.4169814466710662</v>
      </c>
      <c r="P835" s="71">
        <f t="shared" si="113"/>
        <v>6.2029748330507894E-2</v>
      </c>
      <c r="Q835" s="39">
        <f t="shared" si="109"/>
        <v>0</v>
      </c>
      <c r="R835" s="39">
        <f t="shared" si="114"/>
        <v>0</v>
      </c>
      <c r="S835" s="39">
        <f t="shared" si="110"/>
        <v>5.4169814466710662</v>
      </c>
    </row>
    <row r="836" spans="12:19" x14ac:dyDescent="0.25">
      <c r="L836" s="70">
        <v>8220</v>
      </c>
      <c r="M836" s="39">
        <f t="shared" si="115"/>
        <v>8220</v>
      </c>
      <c r="N836" s="39">
        <f t="shared" si="111"/>
        <v>0.93835616438356162</v>
      </c>
      <c r="O836" s="39">
        <f t="shared" si="112"/>
        <v>5.3722522194014344</v>
      </c>
      <c r="P836" s="71">
        <f t="shared" si="113"/>
        <v>6.1517554826087006E-2</v>
      </c>
      <c r="Q836" s="39">
        <f t="shared" si="109"/>
        <v>0</v>
      </c>
      <c r="R836" s="39">
        <f t="shared" si="114"/>
        <v>0</v>
      </c>
      <c r="S836" s="39">
        <f t="shared" si="110"/>
        <v>5.3722522194014344</v>
      </c>
    </row>
    <row r="837" spans="12:19" x14ac:dyDescent="0.25">
      <c r="L837" s="70">
        <v>8230</v>
      </c>
      <c r="M837" s="39">
        <f t="shared" si="115"/>
        <v>8230</v>
      </c>
      <c r="N837" s="39">
        <f t="shared" si="111"/>
        <v>0.93949771689497719</v>
      </c>
      <c r="O837" s="39">
        <f t="shared" si="112"/>
        <v>5.3275529936134234</v>
      </c>
      <c r="P837" s="71">
        <f t="shared" si="113"/>
        <v>6.1005704868043908E-2</v>
      </c>
      <c r="Q837" s="39">
        <f t="shared" si="109"/>
        <v>0</v>
      </c>
      <c r="R837" s="39">
        <f t="shared" si="114"/>
        <v>0</v>
      </c>
      <c r="S837" s="39">
        <f t="shared" si="110"/>
        <v>5.3275529936134234</v>
      </c>
    </row>
    <row r="838" spans="12:19" x14ac:dyDescent="0.25">
      <c r="L838" s="70">
        <v>8240</v>
      </c>
      <c r="M838" s="39">
        <f t="shared" si="115"/>
        <v>8240</v>
      </c>
      <c r="N838" s="39">
        <f t="shared" si="111"/>
        <v>0.94063926940639264</v>
      </c>
      <c r="O838" s="39">
        <f t="shared" si="112"/>
        <v>5.2828837127668029</v>
      </c>
      <c r="P838" s="71">
        <f t="shared" si="113"/>
        <v>6.04941978089375E-2</v>
      </c>
      <c r="Q838" s="39">
        <f t="shared" si="109"/>
        <v>0</v>
      </c>
      <c r="R838" s="39">
        <f t="shared" si="114"/>
        <v>0</v>
      </c>
      <c r="S838" s="39">
        <f t="shared" si="110"/>
        <v>5.2828837127668029</v>
      </c>
    </row>
    <row r="839" spans="12:19" x14ac:dyDescent="0.25">
      <c r="L839" s="70">
        <v>8250</v>
      </c>
      <c r="M839" s="39">
        <f t="shared" si="115"/>
        <v>8250</v>
      </c>
      <c r="N839" s="39">
        <f t="shared" si="111"/>
        <v>0.94178082191780821</v>
      </c>
      <c r="O839" s="39">
        <f t="shared" si="112"/>
        <v>5.2382443204963494</v>
      </c>
      <c r="P839" s="71">
        <f t="shared" si="113"/>
        <v>5.9983033003330744E-2</v>
      </c>
      <c r="Q839" s="39">
        <f t="shared" si="109"/>
        <v>0</v>
      </c>
      <c r="R839" s="39">
        <f t="shared" si="114"/>
        <v>0</v>
      </c>
      <c r="S839" s="39">
        <f t="shared" si="110"/>
        <v>5.2382443204963494</v>
      </c>
    </row>
    <row r="840" spans="12:19" x14ac:dyDescent="0.25">
      <c r="L840" s="70">
        <v>8260</v>
      </c>
      <c r="M840" s="39">
        <f t="shared" si="115"/>
        <v>8260</v>
      </c>
      <c r="N840" s="39">
        <f t="shared" si="111"/>
        <v>0.94292237442922378</v>
      </c>
      <c r="O840" s="39">
        <f t="shared" si="112"/>
        <v>5.1936347606111193</v>
      </c>
      <c r="P840" s="71">
        <f t="shared" si="113"/>
        <v>5.9472209807782228E-2</v>
      </c>
      <c r="Q840" s="39">
        <f t="shared" si="109"/>
        <v>0</v>
      </c>
      <c r="R840" s="39">
        <f t="shared" si="114"/>
        <v>0</v>
      </c>
      <c r="S840" s="39">
        <f t="shared" si="110"/>
        <v>5.1936347606111193</v>
      </c>
    </row>
    <row r="841" spans="12:19" x14ac:dyDescent="0.25">
      <c r="L841" s="70">
        <v>8270</v>
      </c>
      <c r="M841" s="39">
        <f t="shared" si="115"/>
        <v>8270</v>
      </c>
      <c r="N841" s="39">
        <f t="shared" si="111"/>
        <v>0.94406392694063923</v>
      </c>
      <c r="O841" s="39">
        <f t="shared" si="112"/>
        <v>5.149054977093706</v>
      </c>
      <c r="P841" s="71">
        <f t="shared" si="113"/>
        <v>5.8961727580837731E-2</v>
      </c>
      <c r="Q841" s="39">
        <f t="shared" si="109"/>
        <v>0</v>
      </c>
      <c r="R841" s="39">
        <f t="shared" si="114"/>
        <v>0</v>
      </c>
      <c r="S841" s="39">
        <f t="shared" si="110"/>
        <v>5.149054977093706</v>
      </c>
    </row>
    <row r="842" spans="12:19" x14ac:dyDescent="0.25">
      <c r="L842" s="70">
        <v>8280</v>
      </c>
      <c r="M842" s="39">
        <f t="shared" si="115"/>
        <v>8280</v>
      </c>
      <c r="N842" s="39">
        <f t="shared" si="111"/>
        <v>0.9452054794520548</v>
      </c>
      <c r="O842" s="39">
        <f t="shared" si="112"/>
        <v>5.1045049140994179</v>
      </c>
      <c r="P842" s="71">
        <f t="shared" si="113"/>
        <v>5.8451585683020779E-2</v>
      </c>
      <c r="Q842" s="39">
        <f t="shared" si="109"/>
        <v>0</v>
      </c>
      <c r="R842" s="39">
        <f t="shared" si="114"/>
        <v>0</v>
      </c>
      <c r="S842" s="39">
        <f t="shared" si="110"/>
        <v>5.1045049140994179</v>
      </c>
    </row>
    <row r="843" spans="12:19" x14ac:dyDescent="0.25">
      <c r="L843" s="70">
        <v>8290</v>
      </c>
      <c r="M843" s="39">
        <f t="shared" si="115"/>
        <v>8290</v>
      </c>
      <c r="N843" s="39">
        <f t="shared" si="111"/>
        <v>0.94634703196347036</v>
      </c>
      <c r="O843" s="39">
        <f t="shared" si="112"/>
        <v>5.059984515955656</v>
      </c>
      <c r="P843" s="71">
        <f t="shared" si="113"/>
        <v>5.7941783476825548E-2</v>
      </c>
      <c r="Q843" s="39">
        <f t="shared" si="109"/>
        <v>0</v>
      </c>
      <c r="R843" s="39">
        <f t="shared" si="114"/>
        <v>0</v>
      </c>
      <c r="S843" s="39">
        <f t="shared" si="110"/>
        <v>5.059984515955656</v>
      </c>
    </row>
    <row r="844" spans="12:19" x14ac:dyDescent="0.25">
      <c r="L844" s="70">
        <v>8300</v>
      </c>
      <c r="M844" s="39">
        <f t="shared" si="115"/>
        <v>8300</v>
      </c>
      <c r="N844" s="39">
        <f t="shared" si="111"/>
        <v>0.94748858447488582</v>
      </c>
      <c r="O844" s="39">
        <f t="shared" si="112"/>
        <v>5.0154937271610835</v>
      </c>
      <c r="P844" s="71">
        <f t="shared" si="113"/>
        <v>5.7432320326707309E-2</v>
      </c>
      <c r="Q844" s="39">
        <f t="shared" si="109"/>
        <v>0</v>
      </c>
      <c r="R844" s="39">
        <f t="shared" si="114"/>
        <v>0</v>
      </c>
      <c r="S844" s="39">
        <f t="shared" si="110"/>
        <v>5.0154937271610835</v>
      </c>
    </row>
    <row r="845" spans="12:19" x14ac:dyDescent="0.25">
      <c r="L845" s="70">
        <v>8310</v>
      </c>
      <c r="M845" s="39">
        <f t="shared" si="115"/>
        <v>8310</v>
      </c>
      <c r="N845" s="39">
        <f t="shared" si="111"/>
        <v>0.94863013698630139</v>
      </c>
      <c r="O845" s="39">
        <f t="shared" si="112"/>
        <v>4.9710324923849161</v>
      </c>
      <c r="P845" s="71">
        <f t="shared" si="113"/>
        <v>5.6923195599074328E-2</v>
      </c>
      <c r="Q845" s="39">
        <f t="shared" si="109"/>
        <v>0</v>
      </c>
      <c r="R845" s="39">
        <f t="shared" si="114"/>
        <v>0</v>
      </c>
      <c r="S845" s="39">
        <f t="shared" si="110"/>
        <v>4.9710324923849161</v>
      </c>
    </row>
    <row r="846" spans="12:19" x14ac:dyDescent="0.25">
      <c r="L846" s="70">
        <v>8320</v>
      </c>
      <c r="M846" s="39">
        <f t="shared" si="115"/>
        <v>8320</v>
      </c>
      <c r="N846" s="39">
        <f t="shared" si="111"/>
        <v>0.94977168949771684</v>
      </c>
      <c r="O846" s="39">
        <f t="shared" si="112"/>
        <v>4.9266007564662413</v>
      </c>
      <c r="P846" s="71">
        <f t="shared" si="113"/>
        <v>5.6414408662280091E-2</v>
      </c>
      <c r="Q846" s="39">
        <f t="shared" ref="Q846:Q891" si="116">IF(M846&lt;=$B$57,$B$50,0)</f>
        <v>0</v>
      </c>
      <c r="R846" s="39">
        <f t="shared" si="114"/>
        <v>0</v>
      </c>
      <c r="S846" s="39">
        <f t="shared" ref="S846:S891" si="117">IF(O846&gt;$B$47,$B$47,O846)</f>
        <v>4.9266007564662413</v>
      </c>
    </row>
    <row r="847" spans="12:19" x14ac:dyDescent="0.25">
      <c r="L847" s="70">
        <v>8330</v>
      </c>
      <c r="M847" s="39">
        <f t="shared" si="115"/>
        <v>8330</v>
      </c>
      <c r="N847" s="39">
        <f t="shared" ref="N847:N890" si="118">M847/$B$8</f>
        <v>0.95091324200913241</v>
      </c>
      <c r="O847" s="39">
        <f t="shared" ref="O847:O891" si="119">P847*$B$5</f>
        <v>4.8821984644132073</v>
      </c>
      <c r="P847" s="71">
        <f t="shared" ref="P847:P891" si="120">IF(N847=1,0,1-$I$9*N847^$I$8)</f>
        <v>5.5905958886613982E-2</v>
      </c>
      <c r="Q847" s="39">
        <f t="shared" si="116"/>
        <v>0</v>
      </c>
      <c r="R847" s="39">
        <f t="shared" ref="R847:R891" si="121">Q847*$B$5</f>
        <v>0</v>
      </c>
      <c r="S847" s="39">
        <f t="shared" si="117"/>
        <v>4.8821984644132073</v>
      </c>
    </row>
    <row r="848" spans="12:19" x14ac:dyDescent="0.25">
      <c r="L848" s="70">
        <v>8340</v>
      </c>
      <c r="M848" s="39">
        <f t="shared" si="115"/>
        <v>8340</v>
      </c>
      <c r="N848" s="39">
        <f t="shared" si="118"/>
        <v>0.95205479452054798</v>
      </c>
      <c r="O848" s="39">
        <f t="shared" si="119"/>
        <v>4.8378255614023926</v>
      </c>
      <c r="P848" s="71">
        <f t="shared" si="120"/>
        <v>5.5397845644294064E-2</v>
      </c>
      <c r="Q848" s="39">
        <f t="shared" si="116"/>
        <v>0</v>
      </c>
      <c r="R848" s="39">
        <f t="shared" si="121"/>
        <v>0</v>
      </c>
      <c r="S848" s="39">
        <f t="shared" si="117"/>
        <v>4.8378255614023926</v>
      </c>
    </row>
    <row r="849" spans="12:19" x14ac:dyDescent="0.25">
      <c r="L849" s="70">
        <v>8350</v>
      </c>
      <c r="M849" s="39">
        <f t="shared" si="115"/>
        <v>8350</v>
      </c>
      <c r="N849" s="39">
        <f t="shared" si="118"/>
        <v>0.95319634703196343</v>
      </c>
      <c r="O849" s="39">
        <f t="shared" si="119"/>
        <v>4.7934819927780277</v>
      </c>
      <c r="P849" s="71">
        <f t="shared" si="120"/>
        <v>5.4890068309458195E-2</v>
      </c>
      <c r="Q849" s="39">
        <f t="shared" si="116"/>
        <v>0</v>
      </c>
      <c r="R849" s="39">
        <f t="shared" si="121"/>
        <v>0</v>
      </c>
      <c r="S849" s="39">
        <f t="shared" si="117"/>
        <v>4.7934819927780277</v>
      </c>
    </row>
    <row r="850" spans="12:19" x14ac:dyDescent="0.25">
      <c r="L850" s="70">
        <v>8360</v>
      </c>
      <c r="M850" s="39">
        <f t="shared" si="115"/>
        <v>8360</v>
      </c>
      <c r="N850" s="39">
        <f t="shared" si="118"/>
        <v>0.954337899543379</v>
      </c>
      <c r="O850" s="39">
        <f t="shared" si="119"/>
        <v>4.7491677040512981</v>
      </c>
      <c r="P850" s="71">
        <f t="shared" si="120"/>
        <v>5.4382626258156042E-2</v>
      </c>
      <c r="Q850" s="39">
        <f t="shared" si="116"/>
        <v>0</v>
      </c>
      <c r="R850" s="39">
        <f t="shared" si="121"/>
        <v>0</v>
      </c>
      <c r="S850" s="39">
        <f t="shared" si="117"/>
        <v>4.7491677040512981</v>
      </c>
    </row>
    <row r="851" spans="12:19" x14ac:dyDescent="0.25">
      <c r="L851" s="70">
        <v>8370</v>
      </c>
      <c r="M851" s="39">
        <f t="shared" si="115"/>
        <v>8370</v>
      </c>
      <c r="N851" s="39">
        <f t="shared" si="118"/>
        <v>0.95547945205479456</v>
      </c>
      <c r="O851" s="39">
        <f t="shared" si="119"/>
        <v>4.7048826408996298</v>
      </c>
      <c r="P851" s="71">
        <f t="shared" si="120"/>
        <v>5.3875518868340855E-2</v>
      </c>
      <c r="Q851" s="39">
        <f t="shared" si="116"/>
        <v>0</v>
      </c>
      <c r="R851" s="39">
        <f t="shared" si="121"/>
        <v>0</v>
      </c>
      <c r="S851" s="39">
        <f t="shared" si="117"/>
        <v>4.7048826408996298</v>
      </c>
    </row>
    <row r="852" spans="12:19" x14ac:dyDescent="0.25">
      <c r="L852" s="70">
        <v>8380</v>
      </c>
      <c r="M852" s="39">
        <f t="shared" si="115"/>
        <v>8380</v>
      </c>
      <c r="N852" s="39">
        <f t="shared" si="118"/>
        <v>0.95662100456621002</v>
      </c>
      <c r="O852" s="39">
        <f t="shared" si="119"/>
        <v>4.6606267491660249</v>
      </c>
      <c r="P852" s="71">
        <f t="shared" si="120"/>
        <v>5.3368745519861926E-2</v>
      </c>
      <c r="Q852" s="39">
        <f t="shared" si="116"/>
        <v>0</v>
      </c>
      <c r="R852" s="39">
        <f t="shared" si="121"/>
        <v>0</v>
      </c>
      <c r="S852" s="39">
        <f t="shared" si="117"/>
        <v>4.6606267491660249</v>
      </c>
    </row>
    <row r="853" spans="12:19" x14ac:dyDescent="0.25">
      <c r="L853" s="70">
        <v>8390</v>
      </c>
      <c r="M853" s="39">
        <f t="shared" si="115"/>
        <v>8390</v>
      </c>
      <c r="N853" s="39">
        <f t="shared" si="118"/>
        <v>0.95776255707762559</v>
      </c>
      <c r="O853" s="39">
        <f t="shared" si="119"/>
        <v>4.6163999748582896</v>
      </c>
      <c r="P853" s="71">
        <f t="shared" si="120"/>
        <v>5.2862305594455705E-2</v>
      </c>
      <c r="Q853" s="39">
        <f t="shared" si="116"/>
        <v>0</v>
      </c>
      <c r="R853" s="39">
        <f t="shared" si="121"/>
        <v>0</v>
      </c>
      <c r="S853" s="39">
        <f t="shared" si="117"/>
        <v>4.6163999748582896</v>
      </c>
    </row>
    <row r="854" spans="12:19" x14ac:dyDescent="0.25">
      <c r="L854" s="70">
        <v>8400</v>
      </c>
      <c r="M854" s="39">
        <f t="shared" si="115"/>
        <v>8400</v>
      </c>
      <c r="N854" s="39">
        <f t="shared" si="118"/>
        <v>0.95890410958904104</v>
      </c>
      <c r="O854" s="39">
        <f t="shared" si="119"/>
        <v>4.5722022641483839</v>
      </c>
      <c r="P854" s="71">
        <f t="shared" si="120"/>
        <v>5.2356198475738358E-2</v>
      </c>
      <c r="Q854" s="39">
        <f t="shared" si="116"/>
        <v>0</v>
      </c>
      <c r="R854" s="39">
        <f t="shared" si="121"/>
        <v>0</v>
      </c>
      <c r="S854" s="39">
        <f t="shared" si="117"/>
        <v>4.5722022641483839</v>
      </c>
    </row>
    <row r="855" spans="12:19" x14ac:dyDescent="0.25">
      <c r="L855" s="70">
        <v>8410</v>
      </c>
      <c r="M855" s="39">
        <f t="shared" si="115"/>
        <v>8410</v>
      </c>
      <c r="N855" s="39">
        <f t="shared" si="118"/>
        <v>0.96004566210045661</v>
      </c>
      <c r="O855" s="39">
        <f t="shared" si="119"/>
        <v>4.5280335633717534</v>
      </c>
      <c r="P855" s="71">
        <f t="shared" si="120"/>
        <v>5.185042354919811E-2</v>
      </c>
      <c r="Q855" s="39">
        <f t="shared" si="116"/>
        <v>0</v>
      </c>
      <c r="R855" s="39">
        <f t="shared" si="121"/>
        <v>0</v>
      </c>
      <c r="S855" s="39">
        <f t="shared" si="117"/>
        <v>4.5280335633717534</v>
      </c>
    </row>
    <row r="856" spans="12:19" x14ac:dyDescent="0.25">
      <c r="L856" s="70">
        <v>8420</v>
      </c>
      <c r="M856" s="39">
        <f t="shared" si="115"/>
        <v>8420</v>
      </c>
      <c r="N856" s="39">
        <f t="shared" si="118"/>
        <v>0.96118721461187218</v>
      </c>
      <c r="O856" s="39">
        <f t="shared" si="119"/>
        <v>4.4838938190265685</v>
      </c>
      <c r="P856" s="71">
        <f t="shared" si="120"/>
        <v>5.1344980202186585E-2</v>
      </c>
      <c r="Q856" s="39">
        <f t="shared" si="116"/>
        <v>0</v>
      </c>
      <c r="R856" s="39">
        <f t="shared" si="121"/>
        <v>0</v>
      </c>
      <c r="S856" s="39">
        <f t="shared" si="117"/>
        <v>4.4838938190265685</v>
      </c>
    </row>
    <row r="857" spans="12:19" x14ac:dyDescent="0.25">
      <c r="L857" s="70">
        <v>8430</v>
      </c>
      <c r="M857" s="39">
        <f t="shared" si="115"/>
        <v>8430</v>
      </c>
      <c r="N857" s="39">
        <f t="shared" si="118"/>
        <v>0.96232876712328763</v>
      </c>
      <c r="O857" s="39">
        <f t="shared" si="119"/>
        <v>4.4397829777730919</v>
      </c>
      <c r="P857" s="71">
        <f t="shared" si="120"/>
        <v>5.0839867823911478E-2</v>
      </c>
      <c r="Q857" s="39">
        <f t="shared" si="116"/>
        <v>0</v>
      </c>
      <c r="R857" s="39">
        <f t="shared" si="121"/>
        <v>0</v>
      </c>
      <c r="S857" s="39">
        <f t="shared" si="117"/>
        <v>4.4397829777730919</v>
      </c>
    </row>
    <row r="858" spans="12:19" x14ac:dyDescent="0.25">
      <c r="L858" s="70">
        <v>8440</v>
      </c>
      <c r="M858" s="39">
        <f t="shared" si="115"/>
        <v>8440</v>
      </c>
      <c r="N858" s="39">
        <f t="shared" si="118"/>
        <v>0.9634703196347032</v>
      </c>
      <c r="O858" s="39">
        <f t="shared" si="119"/>
        <v>4.3957009864329448</v>
      </c>
      <c r="P858" s="71">
        <f t="shared" si="120"/>
        <v>5.0335085805428226E-2</v>
      </c>
      <c r="Q858" s="39">
        <f t="shared" si="116"/>
        <v>0</v>
      </c>
      <c r="R858" s="39">
        <f t="shared" si="121"/>
        <v>0</v>
      </c>
      <c r="S858" s="39">
        <f t="shared" si="117"/>
        <v>4.3957009864329448</v>
      </c>
    </row>
    <row r="859" spans="12:19" x14ac:dyDescent="0.25">
      <c r="L859" s="70">
        <v>8450</v>
      </c>
      <c r="M859" s="39">
        <f t="shared" si="115"/>
        <v>8450</v>
      </c>
      <c r="N859" s="39">
        <f t="shared" si="118"/>
        <v>0.96461187214611877</v>
      </c>
      <c r="O859" s="39">
        <f t="shared" si="119"/>
        <v>4.3516477919885004</v>
      </c>
      <c r="P859" s="71">
        <f t="shared" si="120"/>
        <v>4.9830633539633018E-2</v>
      </c>
      <c r="Q859" s="39">
        <f t="shared" si="116"/>
        <v>0</v>
      </c>
      <c r="R859" s="39">
        <f t="shared" si="121"/>
        <v>0</v>
      </c>
      <c r="S859" s="39">
        <f t="shared" si="117"/>
        <v>4.3516477919885004</v>
      </c>
    </row>
    <row r="860" spans="12:19" x14ac:dyDescent="0.25">
      <c r="L860" s="70">
        <v>8460</v>
      </c>
      <c r="M860" s="39">
        <f t="shared" si="115"/>
        <v>8460</v>
      </c>
      <c r="N860" s="39">
        <f t="shared" si="118"/>
        <v>0.96575342465753422</v>
      </c>
      <c r="O860" s="39">
        <f t="shared" si="119"/>
        <v>4.3076233415821834</v>
      </c>
      <c r="P860" s="71">
        <f t="shared" si="120"/>
        <v>4.9326510421254799E-2</v>
      </c>
      <c r="Q860" s="39">
        <f t="shared" si="116"/>
        <v>0</v>
      </c>
      <c r="R860" s="39">
        <f t="shared" si="121"/>
        <v>0</v>
      </c>
      <c r="S860" s="39">
        <f t="shared" si="117"/>
        <v>4.3076233415821834</v>
      </c>
    </row>
    <row r="861" spans="12:19" x14ac:dyDescent="0.25">
      <c r="L861" s="70">
        <v>8470</v>
      </c>
      <c r="M861" s="39">
        <f t="shared" si="115"/>
        <v>8470</v>
      </c>
      <c r="N861" s="39">
        <f t="shared" si="118"/>
        <v>0.96689497716894979</v>
      </c>
      <c r="O861" s="39">
        <f t="shared" si="119"/>
        <v>4.2636275825157144</v>
      </c>
      <c r="P861" s="71">
        <f t="shared" si="120"/>
        <v>4.8822715846846609E-2</v>
      </c>
      <c r="Q861" s="39">
        <f t="shared" si="116"/>
        <v>0</v>
      </c>
      <c r="R861" s="39">
        <f t="shared" si="121"/>
        <v>0</v>
      </c>
      <c r="S861" s="39">
        <f t="shared" si="117"/>
        <v>4.2636275825157144</v>
      </c>
    </row>
    <row r="862" spans="12:19" x14ac:dyDescent="0.25">
      <c r="L862" s="70">
        <v>8480</v>
      </c>
      <c r="M862" s="39">
        <f t="shared" si="115"/>
        <v>8480</v>
      </c>
      <c r="N862" s="39">
        <f t="shared" si="118"/>
        <v>0.96803652968036524</v>
      </c>
      <c r="O862" s="39">
        <f t="shared" si="119"/>
        <v>4.2196604622495881</v>
      </c>
      <c r="P862" s="71">
        <f t="shared" si="120"/>
        <v>4.8319249214779592E-2</v>
      </c>
      <c r="Q862" s="39">
        <f t="shared" si="116"/>
        <v>0</v>
      </c>
      <c r="R862" s="39">
        <f t="shared" si="121"/>
        <v>0</v>
      </c>
      <c r="S862" s="39">
        <f t="shared" si="117"/>
        <v>4.2196604622495881</v>
      </c>
    </row>
    <row r="863" spans="12:19" x14ac:dyDescent="0.25">
      <c r="L863" s="70">
        <v>8490</v>
      </c>
      <c r="M863" s="39">
        <f t="shared" si="115"/>
        <v>8490</v>
      </c>
      <c r="N863" s="39">
        <f t="shared" si="118"/>
        <v>0.96917808219178081</v>
      </c>
      <c r="O863" s="39">
        <f t="shared" si="119"/>
        <v>4.1757219284022744</v>
      </c>
      <c r="P863" s="71">
        <f t="shared" si="120"/>
        <v>4.7816109925233885E-2</v>
      </c>
      <c r="Q863" s="39">
        <f t="shared" si="116"/>
        <v>0</v>
      </c>
      <c r="R863" s="39">
        <f t="shared" si="121"/>
        <v>0</v>
      </c>
      <c r="S863" s="39">
        <f t="shared" si="117"/>
        <v>4.1757219284022744</v>
      </c>
    </row>
    <row r="864" spans="12:19" x14ac:dyDescent="0.25">
      <c r="L864" s="70">
        <v>8500</v>
      </c>
      <c r="M864" s="39">
        <f t="shared" si="115"/>
        <v>8500</v>
      </c>
      <c r="N864" s="39">
        <f t="shared" si="118"/>
        <v>0.97031963470319638</v>
      </c>
      <c r="O864" s="39">
        <f t="shared" si="119"/>
        <v>4.1318119287496602</v>
      </c>
      <c r="P864" s="71">
        <f t="shared" si="120"/>
        <v>4.7313297380192187E-2</v>
      </c>
      <c r="Q864" s="39">
        <f t="shared" si="116"/>
        <v>0</v>
      </c>
      <c r="R864" s="39">
        <f t="shared" si="121"/>
        <v>0</v>
      </c>
      <c r="S864" s="39">
        <f t="shared" si="117"/>
        <v>4.1318119287496602</v>
      </c>
    </row>
    <row r="865" spans="12:19" x14ac:dyDescent="0.25">
      <c r="L865" s="70">
        <v>8510</v>
      </c>
      <c r="M865" s="39">
        <f t="shared" si="115"/>
        <v>8510</v>
      </c>
      <c r="N865" s="39">
        <f t="shared" si="118"/>
        <v>0.97146118721461183</v>
      </c>
      <c r="O865" s="39">
        <f t="shared" si="119"/>
        <v>4.0879304112243391</v>
      </c>
      <c r="P865" s="71">
        <f t="shared" si="120"/>
        <v>4.681081098343165E-2</v>
      </c>
      <c r="Q865" s="39">
        <f t="shared" si="116"/>
        <v>0</v>
      </c>
      <c r="R865" s="39">
        <f t="shared" si="121"/>
        <v>0</v>
      </c>
      <c r="S865" s="39">
        <f t="shared" si="117"/>
        <v>4.0879304112243391</v>
      </c>
    </row>
    <row r="866" spans="12:19" x14ac:dyDescent="0.25">
      <c r="L866" s="70">
        <v>8520</v>
      </c>
      <c r="M866" s="39">
        <f t="shared" si="115"/>
        <v>8520</v>
      </c>
      <c r="N866" s="39">
        <f t="shared" si="118"/>
        <v>0.9726027397260274</v>
      </c>
      <c r="O866" s="39">
        <f t="shared" si="119"/>
        <v>4.0440773239149337</v>
      </c>
      <c r="P866" s="71">
        <f t="shared" si="120"/>
        <v>4.6308650140516106E-2</v>
      </c>
      <c r="Q866" s="39">
        <f t="shared" si="116"/>
        <v>0</v>
      </c>
      <c r="R866" s="39">
        <f t="shared" si="121"/>
        <v>0</v>
      </c>
      <c r="S866" s="39">
        <f t="shared" si="117"/>
        <v>4.0440773239149337</v>
      </c>
    </row>
    <row r="867" spans="12:19" x14ac:dyDescent="0.25">
      <c r="L867" s="70">
        <v>8530</v>
      </c>
      <c r="M867" s="39">
        <f t="shared" si="115"/>
        <v>8530</v>
      </c>
      <c r="N867" s="39">
        <f t="shared" si="118"/>
        <v>0.97374429223744297</v>
      </c>
      <c r="O867" s="39">
        <f t="shared" si="119"/>
        <v>4.0002526150655138</v>
      </c>
      <c r="P867" s="71">
        <f t="shared" si="120"/>
        <v>4.5806814258789408E-2</v>
      </c>
      <c r="Q867" s="39">
        <f t="shared" si="116"/>
        <v>0</v>
      </c>
      <c r="R867" s="39">
        <f t="shared" si="121"/>
        <v>0</v>
      </c>
      <c r="S867" s="39">
        <f t="shared" si="117"/>
        <v>4.0002526150655138</v>
      </c>
    </row>
    <row r="868" spans="12:19" x14ac:dyDescent="0.25">
      <c r="L868" s="70">
        <v>8540</v>
      </c>
      <c r="M868" s="39">
        <f t="shared" si="115"/>
        <v>8540</v>
      </c>
      <c r="N868" s="39">
        <f t="shared" si="118"/>
        <v>0.97488584474885842</v>
      </c>
      <c r="O868" s="39">
        <f t="shared" si="119"/>
        <v>3.9564562330749156</v>
      </c>
      <c r="P868" s="71">
        <f t="shared" si="120"/>
        <v>4.5305302747367659E-2</v>
      </c>
      <c r="Q868" s="39">
        <f t="shared" si="116"/>
        <v>0</v>
      </c>
      <c r="R868" s="39">
        <f t="shared" si="121"/>
        <v>0</v>
      </c>
      <c r="S868" s="39">
        <f t="shared" si="117"/>
        <v>3.9564562330749156</v>
      </c>
    </row>
    <row r="869" spans="12:19" x14ac:dyDescent="0.25">
      <c r="L869" s="70">
        <v>8550</v>
      </c>
      <c r="M869" s="39">
        <f t="shared" si="115"/>
        <v>8550</v>
      </c>
      <c r="N869" s="39">
        <f t="shared" si="118"/>
        <v>0.97602739726027399</v>
      </c>
      <c r="O869" s="39">
        <f t="shared" si="119"/>
        <v>3.9126881264960582</v>
      </c>
      <c r="P869" s="71">
        <f t="shared" si="120"/>
        <v>4.480411501713133E-2</v>
      </c>
      <c r="Q869" s="39">
        <f t="shared" si="116"/>
        <v>0</v>
      </c>
      <c r="R869" s="39">
        <f t="shared" si="121"/>
        <v>0</v>
      </c>
      <c r="S869" s="39">
        <f t="shared" si="117"/>
        <v>3.9126881264960582</v>
      </c>
    </row>
    <row r="870" spans="12:19" x14ac:dyDescent="0.25">
      <c r="L870" s="70">
        <v>8560</v>
      </c>
      <c r="M870" s="39">
        <f t="shared" si="115"/>
        <v>8560</v>
      </c>
      <c r="N870" s="39">
        <f t="shared" si="118"/>
        <v>0.97716894977168944</v>
      </c>
      <c r="O870" s="39">
        <f t="shared" si="119"/>
        <v>3.8689482440353857</v>
      </c>
      <c r="P870" s="71">
        <f t="shared" si="120"/>
        <v>4.4303250480718925E-2</v>
      </c>
      <c r="Q870" s="39">
        <f t="shared" si="116"/>
        <v>0</v>
      </c>
      <c r="R870" s="39">
        <f t="shared" si="121"/>
        <v>0</v>
      </c>
      <c r="S870" s="39">
        <f t="shared" si="117"/>
        <v>3.8689482440353857</v>
      </c>
    </row>
    <row r="871" spans="12:19" x14ac:dyDescent="0.25">
      <c r="L871" s="70">
        <v>8570</v>
      </c>
      <c r="M871" s="39">
        <f t="shared" si="115"/>
        <v>8570</v>
      </c>
      <c r="N871" s="39">
        <f t="shared" si="118"/>
        <v>0.97831050228310501</v>
      </c>
      <c r="O871" s="39">
        <f t="shared" si="119"/>
        <v>3.8252365345521535</v>
      </c>
      <c r="P871" s="71">
        <f t="shared" si="120"/>
        <v>4.3802708552518776E-2</v>
      </c>
      <c r="Q871" s="39">
        <f t="shared" si="116"/>
        <v>0</v>
      </c>
      <c r="R871" s="39">
        <f t="shared" si="121"/>
        <v>0</v>
      </c>
      <c r="S871" s="39">
        <f t="shared" si="117"/>
        <v>3.8252365345521535</v>
      </c>
    </row>
    <row r="872" spans="12:19" x14ac:dyDescent="0.25">
      <c r="L872" s="70">
        <v>8580</v>
      </c>
      <c r="M872" s="39">
        <f t="shared" si="115"/>
        <v>8580</v>
      </c>
      <c r="N872" s="39">
        <f t="shared" si="118"/>
        <v>0.97945205479452058</v>
      </c>
      <c r="O872" s="39">
        <f t="shared" si="119"/>
        <v>3.7815529470578544</v>
      </c>
      <c r="P872" s="71">
        <f t="shared" si="120"/>
        <v>4.3302488648662485E-2</v>
      </c>
      <c r="Q872" s="39">
        <f t="shared" si="116"/>
        <v>0</v>
      </c>
      <c r="R872" s="39">
        <f t="shared" si="121"/>
        <v>0</v>
      </c>
      <c r="S872" s="39">
        <f t="shared" si="117"/>
        <v>3.7815529470578544</v>
      </c>
    </row>
    <row r="873" spans="12:19" x14ac:dyDescent="0.25">
      <c r="L873" s="70">
        <v>8590</v>
      </c>
      <c r="M873" s="39">
        <f t="shared" si="115"/>
        <v>8590</v>
      </c>
      <c r="N873" s="39">
        <f t="shared" si="118"/>
        <v>0.98059360730593603</v>
      </c>
      <c r="O873" s="39">
        <f t="shared" si="119"/>
        <v>3.7378974307155488</v>
      </c>
      <c r="P873" s="71">
        <f t="shared" si="120"/>
        <v>4.2802590187017264E-2</v>
      </c>
      <c r="Q873" s="39">
        <f t="shared" si="116"/>
        <v>0</v>
      </c>
      <c r="R873" s="39">
        <f t="shared" si="121"/>
        <v>0</v>
      </c>
      <c r="S873" s="39">
        <f t="shared" si="117"/>
        <v>3.7378974307155488</v>
      </c>
    </row>
    <row r="874" spans="12:19" x14ac:dyDescent="0.25">
      <c r="L874" s="70">
        <v>8600</v>
      </c>
      <c r="M874" s="39">
        <f t="shared" si="115"/>
        <v>8600</v>
      </c>
      <c r="N874" s="39">
        <f t="shared" si="118"/>
        <v>0.9817351598173516</v>
      </c>
      <c r="O874" s="39">
        <f t="shared" si="119"/>
        <v>3.6942699348392476</v>
      </c>
      <c r="P874" s="71">
        <f t="shared" si="120"/>
        <v>4.2303012587178834E-2</v>
      </c>
      <c r="Q874" s="39">
        <f t="shared" si="116"/>
        <v>0</v>
      </c>
      <c r="R874" s="39">
        <f t="shared" si="121"/>
        <v>0</v>
      </c>
      <c r="S874" s="39">
        <f t="shared" si="117"/>
        <v>3.6942699348392476</v>
      </c>
    </row>
    <row r="875" spans="12:19" x14ac:dyDescent="0.25">
      <c r="L875" s="70">
        <v>8610</v>
      </c>
      <c r="M875" s="39">
        <f t="shared" si="115"/>
        <v>8610</v>
      </c>
      <c r="N875" s="39">
        <f t="shared" si="118"/>
        <v>0.98287671232876717</v>
      </c>
      <c r="O875" s="39">
        <f t="shared" si="119"/>
        <v>3.6506704088933075</v>
      </c>
      <c r="P875" s="71">
        <f t="shared" si="120"/>
        <v>4.1803755270464538E-2</v>
      </c>
      <c r="Q875" s="39">
        <f t="shared" si="116"/>
        <v>0</v>
      </c>
      <c r="R875" s="39">
        <f t="shared" si="121"/>
        <v>0</v>
      </c>
      <c r="S875" s="39">
        <f t="shared" si="117"/>
        <v>3.6506704088933075</v>
      </c>
    </row>
    <row r="876" spans="12:19" x14ac:dyDescent="0.25">
      <c r="L876" s="70">
        <v>8620</v>
      </c>
      <c r="M876" s="39">
        <f t="shared" si="115"/>
        <v>8620</v>
      </c>
      <c r="N876" s="39">
        <f t="shared" si="118"/>
        <v>0.98401826484018262</v>
      </c>
      <c r="O876" s="39">
        <f t="shared" si="119"/>
        <v>3.6070988024917923</v>
      </c>
      <c r="P876" s="71">
        <f t="shared" si="120"/>
        <v>4.1304817659906012E-2</v>
      </c>
      <c r="Q876" s="39">
        <f t="shared" si="116"/>
        <v>0</v>
      </c>
      <c r="R876" s="39">
        <f t="shared" si="121"/>
        <v>0</v>
      </c>
      <c r="S876" s="39">
        <f t="shared" si="117"/>
        <v>3.6070988024917923</v>
      </c>
    </row>
    <row r="877" spans="12:19" x14ac:dyDescent="0.25">
      <c r="L877" s="70">
        <v>8630</v>
      </c>
      <c r="M877" s="39">
        <f t="shared" si="115"/>
        <v>8630</v>
      </c>
      <c r="N877" s="39">
        <f t="shared" si="118"/>
        <v>0.98515981735159819</v>
      </c>
      <c r="O877" s="39">
        <f t="shared" si="119"/>
        <v>3.5635550653978538</v>
      </c>
      <c r="P877" s="71">
        <f t="shared" si="120"/>
        <v>4.0806199180242086E-2</v>
      </c>
      <c r="Q877" s="39">
        <f t="shared" si="116"/>
        <v>0</v>
      </c>
      <c r="R877" s="39">
        <f t="shared" si="121"/>
        <v>0</v>
      </c>
      <c r="S877" s="39">
        <f t="shared" si="117"/>
        <v>3.5635550653978538</v>
      </c>
    </row>
    <row r="878" spans="12:19" x14ac:dyDescent="0.25">
      <c r="L878" s="70">
        <v>8640</v>
      </c>
      <c r="M878" s="39">
        <f t="shared" ref="M878:M891" si="122">IF(L878&gt;$B$8,$B$8,L878)</f>
        <v>8640</v>
      </c>
      <c r="N878" s="39">
        <f t="shared" si="118"/>
        <v>0.98630136986301364</v>
      </c>
      <c r="O878" s="39">
        <f t="shared" si="119"/>
        <v>3.5200391475231281</v>
      </c>
      <c r="P878" s="71">
        <f t="shared" si="120"/>
        <v>4.0307899257911894E-2</v>
      </c>
      <c r="Q878" s="39">
        <f t="shared" si="116"/>
        <v>0</v>
      </c>
      <c r="R878" s="39">
        <f t="shared" si="121"/>
        <v>0</v>
      </c>
      <c r="S878" s="39">
        <f t="shared" si="117"/>
        <v>3.5200391475231281</v>
      </c>
    </row>
    <row r="879" spans="12:19" x14ac:dyDescent="0.25">
      <c r="L879" s="70">
        <v>8650</v>
      </c>
      <c r="M879" s="39">
        <f t="shared" si="122"/>
        <v>8650</v>
      </c>
      <c r="N879" s="39">
        <f t="shared" si="118"/>
        <v>0.98744292237442921</v>
      </c>
      <c r="O879" s="39">
        <f t="shared" si="119"/>
        <v>3.4765509989271268</v>
      </c>
      <c r="P879" s="71">
        <f t="shared" si="120"/>
        <v>3.9809917321047883E-2</v>
      </c>
      <c r="Q879" s="39">
        <f t="shared" si="116"/>
        <v>0</v>
      </c>
      <c r="R879" s="39">
        <f t="shared" si="121"/>
        <v>0</v>
      </c>
      <c r="S879" s="39">
        <f t="shared" si="117"/>
        <v>3.4765509989271268</v>
      </c>
    </row>
    <row r="880" spans="12:19" x14ac:dyDescent="0.25">
      <c r="L880" s="70">
        <v>8660</v>
      </c>
      <c r="M880" s="39">
        <f t="shared" si="122"/>
        <v>8660</v>
      </c>
      <c r="N880" s="39">
        <f t="shared" si="118"/>
        <v>0.98858447488584478</v>
      </c>
      <c r="O880" s="39">
        <f t="shared" si="119"/>
        <v>3.4330905698166263</v>
      </c>
      <c r="P880" s="71">
        <f t="shared" si="120"/>
        <v>3.9312252799468816E-2</v>
      </c>
      <c r="Q880" s="39">
        <f t="shared" si="116"/>
        <v>0</v>
      </c>
      <c r="R880" s="39">
        <f t="shared" si="121"/>
        <v>0</v>
      </c>
      <c r="S880" s="39">
        <f t="shared" si="117"/>
        <v>3.4330905698166263</v>
      </c>
    </row>
    <row r="881" spans="12:19" x14ac:dyDescent="0.25">
      <c r="L881" s="70">
        <v>8670</v>
      </c>
      <c r="M881" s="39">
        <f t="shared" si="122"/>
        <v>8670</v>
      </c>
      <c r="N881" s="39">
        <f t="shared" si="118"/>
        <v>0.98972602739726023</v>
      </c>
      <c r="O881" s="39">
        <f t="shared" si="119"/>
        <v>3.3896578105450743</v>
      </c>
      <c r="P881" s="71">
        <f t="shared" si="120"/>
        <v>3.8814905124673005E-2</v>
      </c>
      <c r="Q881" s="39">
        <f t="shared" si="116"/>
        <v>0</v>
      </c>
      <c r="R881" s="39">
        <f t="shared" si="121"/>
        <v>0</v>
      </c>
      <c r="S881" s="39">
        <f t="shared" si="117"/>
        <v>3.3896578105450743</v>
      </c>
    </row>
    <row r="882" spans="12:19" x14ac:dyDescent="0.25">
      <c r="L882" s="70">
        <v>8680</v>
      </c>
      <c r="M882" s="39">
        <f t="shared" si="122"/>
        <v>8680</v>
      </c>
      <c r="N882" s="39">
        <f t="shared" si="118"/>
        <v>0.9908675799086758</v>
      </c>
      <c r="O882" s="39">
        <f t="shared" si="119"/>
        <v>3.3462526716119516</v>
      </c>
      <c r="P882" s="71">
        <f t="shared" si="120"/>
        <v>3.8317873729830976E-2</v>
      </c>
      <c r="Q882" s="39">
        <f t="shared" si="116"/>
        <v>0</v>
      </c>
      <c r="R882" s="39">
        <f t="shared" si="121"/>
        <v>0</v>
      </c>
      <c r="S882" s="39">
        <f t="shared" si="117"/>
        <v>3.3462526716119516</v>
      </c>
    </row>
    <row r="883" spans="12:19" x14ac:dyDescent="0.25">
      <c r="L883" s="70">
        <v>8690</v>
      </c>
      <c r="M883" s="39">
        <f t="shared" si="122"/>
        <v>8690</v>
      </c>
      <c r="N883" s="39">
        <f t="shared" si="118"/>
        <v>0.99200913242009137</v>
      </c>
      <c r="O883" s="39">
        <f t="shared" si="119"/>
        <v>3.3028751036622204</v>
      </c>
      <c r="P883" s="71">
        <f t="shared" si="120"/>
        <v>3.7821158049779147E-2</v>
      </c>
      <c r="Q883" s="39">
        <f t="shared" si="116"/>
        <v>0</v>
      </c>
      <c r="R883" s="39">
        <f t="shared" si="121"/>
        <v>0</v>
      </c>
      <c r="S883" s="39">
        <f t="shared" si="117"/>
        <v>3.3028751036622204</v>
      </c>
    </row>
    <row r="884" spans="12:19" x14ac:dyDescent="0.25">
      <c r="L884" s="70">
        <v>8700</v>
      </c>
      <c r="M884" s="39">
        <f t="shared" si="122"/>
        <v>8700</v>
      </c>
      <c r="N884" s="39">
        <f t="shared" si="118"/>
        <v>0.99315068493150682</v>
      </c>
      <c r="O884" s="39">
        <f t="shared" si="119"/>
        <v>3.2595250574857193</v>
      </c>
      <c r="P884" s="71">
        <f t="shared" si="120"/>
        <v>3.7324757521012941E-2</v>
      </c>
      <c r="Q884" s="39">
        <f t="shared" si="116"/>
        <v>0</v>
      </c>
      <c r="R884" s="39">
        <f t="shared" si="121"/>
        <v>0</v>
      </c>
      <c r="S884" s="39">
        <f t="shared" si="117"/>
        <v>3.2595250574857193</v>
      </c>
    </row>
    <row r="885" spans="12:19" x14ac:dyDescent="0.25">
      <c r="L885" s="70">
        <v>8710</v>
      </c>
      <c r="M885" s="39">
        <f t="shared" si="122"/>
        <v>8710</v>
      </c>
      <c r="N885" s="39">
        <f t="shared" si="118"/>
        <v>0.99429223744292239</v>
      </c>
      <c r="O885" s="39">
        <f t="shared" si="119"/>
        <v>3.2162024840165575</v>
      </c>
      <c r="P885" s="71">
        <f t="shared" si="120"/>
        <v>3.6828671581679795E-2</v>
      </c>
      <c r="Q885" s="39">
        <f t="shared" si="116"/>
        <v>0</v>
      </c>
      <c r="R885" s="39">
        <f t="shared" si="121"/>
        <v>0</v>
      </c>
      <c r="S885" s="39">
        <f t="shared" si="117"/>
        <v>3.2162024840165575</v>
      </c>
    </row>
    <row r="886" spans="12:19" x14ac:dyDescent="0.25">
      <c r="L886" s="70">
        <v>8720</v>
      </c>
      <c r="M886" s="39">
        <f t="shared" si="122"/>
        <v>8720</v>
      </c>
      <c r="N886" s="39">
        <f t="shared" si="118"/>
        <v>0.99543378995433784</v>
      </c>
      <c r="O886" s="39">
        <f t="shared" si="119"/>
        <v>3.17290733433251</v>
      </c>
      <c r="P886" s="71">
        <f t="shared" si="120"/>
        <v>3.6332899671572272E-2</v>
      </c>
      <c r="Q886" s="39">
        <f t="shared" si="116"/>
        <v>0</v>
      </c>
      <c r="R886" s="39">
        <f t="shared" si="121"/>
        <v>0</v>
      </c>
      <c r="S886" s="39">
        <f t="shared" si="117"/>
        <v>3.17290733433251</v>
      </c>
    </row>
    <row r="887" spans="12:19" x14ac:dyDescent="0.25">
      <c r="L887" s="70">
        <v>8730</v>
      </c>
      <c r="M887" s="39">
        <f t="shared" si="122"/>
        <v>8730</v>
      </c>
      <c r="N887" s="39">
        <f t="shared" si="118"/>
        <v>0.99657534246575341</v>
      </c>
      <c r="O887" s="39">
        <f t="shared" si="119"/>
        <v>3.1296395596545055</v>
      </c>
      <c r="P887" s="71">
        <f t="shared" si="120"/>
        <v>3.583744123212218E-2</v>
      </c>
      <c r="Q887" s="39">
        <f t="shared" si="116"/>
        <v>0</v>
      </c>
      <c r="R887" s="39">
        <f t="shared" si="121"/>
        <v>0</v>
      </c>
      <c r="S887" s="39">
        <f t="shared" si="117"/>
        <v>3.1296395596545055</v>
      </c>
    </row>
    <row r="888" spans="12:19" x14ac:dyDescent="0.25">
      <c r="L888" s="70">
        <v>8740</v>
      </c>
      <c r="M888" s="39">
        <f t="shared" si="122"/>
        <v>8740</v>
      </c>
      <c r="N888" s="39">
        <f t="shared" si="118"/>
        <v>0.99771689497716898</v>
      </c>
      <c r="O888" s="39">
        <f t="shared" si="119"/>
        <v>3.086399111345937</v>
      </c>
      <c r="P888" s="71">
        <f t="shared" si="120"/>
        <v>3.534229570639269E-2</v>
      </c>
      <c r="Q888" s="39">
        <f t="shared" si="116"/>
        <v>0</v>
      </c>
      <c r="R888" s="39">
        <f t="shared" si="121"/>
        <v>0</v>
      </c>
      <c r="S888" s="39">
        <f t="shared" si="117"/>
        <v>3.086399111345937</v>
      </c>
    </row>
    <row r="889" spans="12:19" x14ac:dyDescent="0.25">
      <c r="L889" s="70">
        <v>8750</v>
      </c>
      <c r="M889" s="39">
        <f t="shared" si="122"/>
        <v>8750</v>
      </c>
      <c r="N889" s="39">
        <f t="shared" si="118"/>
        <v>0.99885844748858443</v>
      </c>
      <c r="O889" s="39">
        <f t="shared" si="119"/>
        <v>3.0431859409121973</v>
      </c>
      <c r="P889" s="71">
        <f t="shared" si="120"/>
        <v>3.4847462539073004E-2</v>
      </c>
      <c r="Q889" s="39">
        <f t="shared" si="116"/>
        <v>0</v>
      </c>
      <c r="R889" s="39">
        <f t="shared" si="121"/>
        <v>0</v>
      </c>
      <c r="S889" s="39">
        <f t="shared" si="117"/>
        <v>3.0431859409121973</v>
      </c>
    </row>
    <row r="890" spans="12:19" x14ac:dyDescent="0.25">
      <c r="L890" s="70">
        <v>8760</v>
      </c>
      <c r="M890" s="39">
        <f t="shared" si="122"/>
        <v>8760</v>
      </c>
      <c r="N890" s="39">
        <f t="shared" si="118"/>
        <v>1</v>
      </c>
      <c r="O890" s="39">
        <f t="shared" si="119"/>
        <v>0</v>
      </c>
      <c r="P890" s="71">
        <f t="shared" si="120"/>
        <v>0</v>
      </c>
      <c r="Q890" s="39">
        <f t="shared" si="116"/>
        <v>0</v>
      </c>
      <c r="R890" s="39">
        <f t="shared" si="121"/>
        <v>0</v>
      </c>
      <c r="S890" s="39">
        <f t="shared" si="117"/>
        <v>0</v>
      </c>
    </row>
    <row r="891" spans="12:19" x14ac:dyDescent="0.25">
      <c r="L891" s="70">
        <v>8760</v>
      </c>
      <c r="M891" s="39">
        <f t="shared" si="122"/>
        <v>8760</v>
      </c>
      <c r="N891" s="39">
        <f>M891/$B$8</f>
        <v>1</v>
      </c>
      <c r="O891" s="39">
        <f t="shared" si="119"/>
        <v>0</v>
      </c>
      <c r="P891" s="71">
        <f t="shared" si="120"/>
        <v>0</v>
      </c>
      <c r="Q891" s="39">
        <f t="shared" si="116"/>
        <v>0</v>
      </c>
      <c r="R891" s="39">
        <f t="shared" si="121"/>
        <v>0</v>
      </c>
      <c r="S891" s="39">
        <f t="shared" si="117"/>
        <v>0</v>
      </c>
    </row>
  </sheetData>
  <sheetProtection sheet="1" objects="1" scenarios="1"/>
  <mergeCells count="3">
    <mergeCell ref="H2:H3"/>
    <mergeCell ref="A45:A46"/>
    <mergeCell ref="A64:A65"/>
  </mergeCells>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Eingabe</vt:lpstr>
      <vt:lpstr>Übersicht</vt:lpstr>
      <vt:lpstr>Betriebsk. Eigenverbr.</vt:lpstr>
      <vt:lpstr>Wirtschaftlkt. Eigenverbr.</vt:lpstr>
      <vt:lpstr>Ökobilanz</vt:lpstr>
      <vt:lpstr>Betriebsk. Volleinsp.</vt:lpstr>
      <vt:lpstr>Wirtschaftlkt. Volleinsp.</vt:lpstr>
      <vt:lpstr>BHKW-Wärmepreis</vt:lpstr>
      <vt:lpstr>Auslegung thermisch</vt:lpstr>
      <vt:lpstr>Auslegung elektrisch</vt:lpstr>
      <vt:lpstr>Theorie Ausl. th.</vt:lpstr>
      <vt:lpstr>Theorie Ausl. el.</vt:lpstr>
    </vt:vector>
  </TitlesOfParts>
  <Company>MyCompany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Customer</dc:creator>
  <cp:lastModifiedBy>Customer</cp:lastModifiedBy>
  <cp:lastPrinted>2018-06-26T14:33:55Z</cp:lastPrinted>
  <dcterms:created xsi:type="dcterms:W3CDTF">2013-06-27T10:52:25Z</dcterms:created>
  <dcterms:modified xsi:type="dcterms:W3CDTF">2019-11-25T13:19:58Z</dcterms:modified>
</cp:coreProperties>
</file>